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drawings/drawing2.xml" ContentType="application/vnd.openxmlformats-officedocument.drawing+xml"/>
  <Override PartName="/xl/comments9.xml" ContentType="application/vnd.openxmlformats-officedocument.spreadsheetml.comments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ml.chartshapes+xml"/>
  <Override PartName="/xl/comments10.xml" ContentType="application/vnd.openxmlformats-officedocument.spreadsheetml.comments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defaultThemeVersion="166925"/>
  <mc:AlternateContent xmlns:mc="http://schemas.openxmlformats.org/markup-compatibility/2006">
    <mc:Choice Requires="x15">
      <x15ac:absPath xmlns:x15ac="http://schemas.microsoft.com/office/spreadsheetml/2010/11/ac" url="D:\ScottsFiles\Documents\Work\Models\Products\Loan Portfolio Monetization\"/>
    </mc:Choice>
  </mc:AlternateContent>
  <xr:revisionPtr revIDLastSave="0" documentId="13_ncr:1_{DB02733F-2FB7-4313-A89C-B69AF73A3CBA}" xr6:coauthVersionLast="47" xr6:coauthVersionMax="47" xr10:uidLastSave="{00000000-0000-0000-0000-000000000000}"/>
  <bookViews>
    <workbookView xWindow="-108" yWindow="-108" windowWidth="23256" windowHeight="12456" tabRatio="774" xr2:uid="{49EE5497-073E-4964-B3D3-2CD86B4D591D}"/>
  </bookViews>
  <sheets>
    <sheet name="Inputs" sheetId="2" r:id="rId1"/>
    <sheet name="Loans" sheetId="5" r:id="rId2"/>
    <sheet name="Credit" sheetId="10" r:id="rId3"/>
    <sheet name="CapEx" sheetId="18" r:id="rId4"/>
    <sheet name="Income" sheetId="6" r:id="rId5"/>
    <sheet name="Balance" sheetId="8" r:id="rId6"/>
    <sheet name="Cash" sheetId="9" r:id="rId7"/>
    <sheet name="Valuation" sheetId="12" r:id="rId8"/>
    <sheet name="Analysis" sheetId="20" r:id="rId9"/>
    <sheet name="Summary" sheetId="19" r:id="rId10"/>
    <sheet name="ℹ️ " sheetId="24" r:id="rId11"/>
  </sheets>
  <definedNames>
    <definedName name="BalanceCommon">Balance!$K$27:$BR$27</definedName>
    <definedName name="BalanceLong">Balance!$K$23:$BR$23</definedName>
    <definedName name="BalancePreferred">Balance!$K$26:$BR$26</definedName>
    <definedName name="BalanceShort">Balance!$K$20:$BR$20</definedName>
    <definedName name="CapExAccumulated">CapEx!$K$141:$BR$141</definedName>
    <definedName name="CapExBalance">CapEx!$K$73:$BR$73</definedName>
    <definedName name="CapExDepreciation">CapEx!$K$107:$BR$107</definedName>
    <definedName name="CapExExpenditures">CapEx!$K$38:$BR$38</definedName>
    <definedName name="CapExGain">CapEx!$K$211:$BR$211</definedName>
    <definedName name="CapExSalvage">CapEx!$K$176:$BR$176</definedName>
    <definedName name="CreditBalance">Credit!$K$41:$BR$41</definedName>
    <definedName name="CreditBorrow">Credit!$K$39:$BR$39</definedName>
    <definedName name="CreditCommon">Credit!$K$10:$BR$10</definedName>
    <definedName name="CreditEndCash">Credit!$K$40:$BR$40</definedName>
    <definedName name="CreditLong">Credit!$K$7:$BR$7</definedName>
    <definedName name="CreditPreferred">Credit!$K$9:$BR$9</definedName>
    <definedName name="CreditShort">Credit!$K$6:$BR$6</definedName>
    <definedName name="CreditStartCash">Credit!$K$5:$BR$5</definedName>
    <definedName name="IncomeCommissions">Income!$K$16:$BR$16</definedName>
    <definedName name="IncomeDividends">Income!$K$37:$BR$37</definedName>
    <definedName name="IncomeEarnings">Income!$K$34:$BR$34</definedName>
    <definedName name="IncomeFeesApplication">Income!$K$5:$BR$5</definedName>
    <definedName name="IncomeFeesDelinquency">Income!$K$8:$BR$8</definedName>
    <definedName name="IncomeFeesOrigination">Income!$K$6:$BR$6</definedName>
    <definedName name="IncomeFeesProcessing">Income!$K$17:$BR$17</definedName>
    <definedName name="IncomeFeesReferral">Income!$K$15:$BR$15</definedName>
    <definedName name="IncomeFeesServicing">Income!$K$7:$BR$7</definedName>
    <definedName name="IncomeInterestCredit">Income!$K$32:$BR$32</definedName>
    <definedName name="IncomeInterestLong">Income!$K$31:$BR$31</definedName>
    <definedName name="IncomeInterestShort">Income!$K$30:$BR$30</definedName>
    <definedName name="IncomeLossProvision">Income!$K$18:$BR$18</definedName>
    <definedName name="IncomeOverhead">Income!$K$21:$BR$21</definedName>
    <definedName name="IncomePayroll">Income!$K$22:$BR$22</definedName>
    <definedName name="IncomeRetainedEarnings">Income!$K$38:$BR$38</definedName>
    <definedName name="IncomeTaxes">Income!$K$33:$BR$33</definedName>
    <definedName name="InputsCapexBuyAmount">Inputs!$O$8:$O$31</definedName>
    <definedName name="InputsCapexBuyMonth">Inputs!$N$8:$N$31</definedName>
    <definedName name="InputsCapexCategory">Inputs!$M$8:$M$31</definedName>
    <definedName name="InputsCapexDepreciationMonths">Inputs!$P$8:$P$31</definedName>
    <definedName name="InputsCapexItem">Inputs!$L$8:$L$31</definedName>
    <definedName name="InputsCapexSalvage">Inputs!$R$8:$R$31</definedName>
    <definedName name="InputsCapExSalvageMonth">Inputs!$Q$8:$Q$31</definedName>
    <definedName name="InputsCapitalCommon">Inputs!$H$8:$H$25</definedName>
    <definedName name="InputsCapitalCommonStart">Inputs!$H$8</definedName>
    <definedName name="InputsCapitalDebtMonth">Inputs!$C$8:$C$25</definedName>
    <definedName name="InputsCapitalDividends">Inputs!$I$8:$I$25</definedName>
    <definedName name="InputsCapitalEquityMonth">Inputs!$F$8:$F$25</definedName>
    <definedName name="InputsCapitalLong">Inputs!$E$8:$E$25</definedName>
    <definedName name="InputsCapitalLongStart">Inputs!$E$8</definedName>
    <definedName name="InputsCapitalPreferred">Inputs!$G$8:$G$25</definedName>
    <definedName name="InputsCapitalPreferredStart">Inputs!$G$8</definedName>
    <definedName name="InputsCapitalShort">Inputs!$D$8:$D$25</definedName>
    <definedName name="InputsCapitalShortStart">Inputs!$D$8</definedName>
    <definedName name="InputsCostCommon">Inputs!$K$25</definedName>
    <definedName name="InputsCostCredit">Inputs!$K$26</definedName>
    <definedName name="InputsCostLendingRate">Inputs!$K$27</definedName>
    <definedName name="InputsCostLong">Inputs!$K$23</definedName>
    <definedName name="InputsCostPreferred">Inputs!$K$24</definedName>
    <definedName name="InputsCostShort">Inputs!$K$22</definedName>
    <definedName name="InputsFeeReferral">Inputs!$I$30</definedName>
    <definedName name="InputsFeesApplication">Inputs!$I$28</definedName>
    <definedName name="InputsFeesDelinquency">Inputs!$K$12</definedName>
    <definedName name="InputsFeesOriginationRate">Inputs!$I$29</definedName>
    <definedName name="InputsFeesProcessing">Inputs!$I$31</definedName>
    <definedName name="InputsFeesServicing">Inputs!$K$16</definedName>
    <definedName name="InputsHeldUnitSale">Inputs!$K$8</definedName>
    <definedName name="InputsLoansAmount">Inputs!$E$28</definedName>
    <definedName name="InputsLoansGrowth">Inputs!$E$31</definedName>
    <definedName name="InputsLoansQuantity">Inputs!$E$30</definedName>
    <definedName name="InputsLoansTerm">Inputs!$E$29</definedName>
    <definedName name="InputsMinCash">Inputs!$K$14</definedName>
    <definedName name="InputsOverhead">Inputs!$T$7:$T$31</definedName>
    <definedName name="InputsOverheadCagr">Inputs!$U$7:$U$31</definedName>
    <definedName name="InputsOverheadCagrWgtd">Summary!$V$41</definedName>
    <definedName name="InputsPayrollBonus">Inputs!$Y$7:$Y$31</definedName>
    <definedName name="InputsPayrollBonusWgtd">Summary!$U$43</definedName>
    <definedName name="InputsPayrollCagr">Inputs!$Z$7:$Z$31</definedName>
    <definedName name="InputsPayrollCagrWgtd">Summary!$V$42</definedName>
    <definedName name="InputsPayrollFTE">Inputs!$W$7:$W$31</definedName>
    <definedName name="InputsPayrollLoad">Inputs!$K$18</definedName>
    <definedName name="InputsPayrollSalary">Inputs!$X$7:$X$31</definedName>
    <definedName name="InputsPayrollWgtd">Summary!$U$42</definedName>
    <definedName name="InputsRateCommission">Inputs!$K$17</definedName>
    <definedName name="InputsRateDelinquency">Inputs!$K$11</definedName>
    <definedName name="InputsReservesRate">Inputs!$K$13</definedName>
    <definedName name="InputsSalesPercent">Inputs!$K$7</definedName>
    <definedName name="InputsSalesPremium">Inputs!$K$9</definedName>
    <definedName name="InputsTaxRate">Inputs!$K$19</definedName>
    <definedName name="InputsValuationEV">Inputs!$K$30</definedName>
    <definedName name="InputsValuationPE">Inputs!$K$31</definedName>
    <definedName name="InputsValuationTerminal">Inputs!$K$29</definedName>
    <definedName name="LoansActivity">Loans!$E$20:$BL$20</definedName>
    <definedName name="LoansActivityQ">Loans!$E$14:$BL$14</definedName>
    <definedName name="LoansAmortBalance">Loans!$E$6:$BL$6</definedName>
    <definedName name="LoansAmortInterest">Loans!$E$8:$BL$8</definedName>
    <definedName name="LoansAmortPayment">Loans!$E$7</definedName>
    <definedName name="LoansAmortPrincipal">Loans!$E$9:$BL$9</definedName>
    <definedName name="LoansCollectedInterest">Loans!$E$23:$BL$23</definedName>
    <definedName name="LoansCollectedPrincipal">Loans!$E$24:$BL$24</definedName>
    <definedName name="LoansLossReserve">Loans!$E$27:$BL$27</definedName>
    <definedName name="LoansOriginationsAmount">Loans!$E$17:$BL$17</definedName>
    <definedName name="LoansOriginationsQuantity">Loans!$E$11:$BL$11</definedName>
    <definedName name="LoansOutstandingAmount">Loans!$E$21:$BL$21</definedName>
    <definedName name="LoansOutstandingQuantity">Loans!$E$15:$BL$15</definedName>
    <definedName name="LoansPrincipalBalance">Loans!$E$26:$BL$26</definedName>
    <definedName name="LoansReceivable">Loans!$E$28:$BL$28</definedName>
    <definedName name="LoansSalesAmount">Loans!$E$18:$BL$18</definedName>
    <definedName name="LoansSalesPremium">Loans!$E$33:$BL$33</definedName>
    <definedName name="LoansSalesProceeds">Loans!$E$32:$BL$32</definedName>
    <definedName name="LoansSalesQuantity">Loans!$E$12:$BL$12</definedName>
    <definedName name="_xlnm.Print_Area" localSheetId="8">Analysis!$C$3:$H$25</definedName>
    <definedName name="_xlnm.Print_Area" localSheetId="5">Balance!$K$5:$BR$29</definedName>
    <definedName name="_xlnm.Print_Area" localSheetId="3">CapEx!$K$32:$BR$176</definedName>
    <definedName name="_xlnm.Print_Area" localSheetId="6">Cash!$K$5:$BR$32</definedName>
    <definedName name="_xlnm.Print_Area" localSheetId="2">Credit!$K$5:$BR$41</definedName>
    <definedName name="_xlnm.Print_Area" localSheetId="4">Income!$K$5:$BR$38</definedName>
    <definedName name="_xlnm.Print_Area" localSheetId="0">Inputs!$C$3:$Z$30</definedName>
    <definedName name="_xlnm.Print_Area" localSheetId="1">Loans!$E$5:$BL$33</definedName>
    <definedName name="_xlnm.Print_Area" localSheetId="9">Summary!$C$3:$Q$36</definedName>
    <definedName name="_xlnm.Print_Area" localSheetId="7">Valuation!$E$6:$BM$32</definedName>
    <definedName name="_xlnm.Print_Titles" localSheetId="5">Balance!$C:$D,Balance!$3:$4</definedName>
    <definedName name="_xlnm.Print_Titles" localSheetId="3">CapEx!$C:$D,CapEx!$3:$4</definedName>
    <definedName name="_xlnm.Print_Titles" localSheetId="6">Cash!$C:$D,Cash!$3:$4</definedName>
    <definedName name="_xlnm.Print_Titles" localSheetId="2">Credit!$C:$D,Credit!$3:$4</definedName>
    <definedName name="_xlnm.Print_Titles" localSheetId="4">Income!$C:$D,Income!$3:$4</definedName>
    <definedName name="_xlnm.Print_Titles" localSheetId="1">Loans!$C:$D,Loans!$3:$4</definedName>
    <definedName name="_xlnm.Print_Titles" localSheetId="7">Valuation!$C:$D,Valuation!$3:$4</definedName>
    <definedName name="ValuationWacc">Valuation!$E$16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9" i="8" l="1"/>
  <c r="J9" i="8"/>
  <c r="D10" i="8"/>
  <c r="J10" i="8"/>
  <c r="D11" i="8"/>
  <c r="J11" i="8"/>
  <c r="D12" i="8"/>
  <c r="J12" i="8"/>
  <c r="D13" i="8"/>
  <c r="J13" i="8"/>
  <c r="D14" i="8"/>
  <c r="J14" i="8"/>
  <c r="BR10" i="10" l="1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AZ42" i="19"/>
  <c r="AZ43" i="19"/>
  <c r="BC42" i="19" s="1"/>
  <c r="AZ45" i="19"/>
  <c r="BC43" i="19" s="1"/>
  <c r="AZ46" i="19"/>
  <c r="BC41" i="19" l="1"/>
  <c r="AZ50" i="19"/>
  <c r="AZ49" i="19"/>
  <c r="AZ44" i="19" l="1"/>
  <c r="E6" i="5"/>
  <c r="E8" i="5" s="1"/>
  <c r="E11" i="5"/>
  <c r="AZ60" i="19" l="1"/>
  <c r="BC49" i="19" s="1"/>
  <c r="AZ53" i="19"/>
  <c r="BC44" i="19" s="1"/>
  <c r="AZ61" i="19"/>
  <c r="BC50" i="19" s="1"/>
  <c r="E17" i="5"/>
  <c r="K6" i="6" s="1" a="1"/>
  <c r="K6" i="6" s="1"/>
  <c r="K5" i="6" a="1"/>
  <c r="K5" i="6" s="1"/>
  <c r="E7" i="5"/>
  <c r="BC52" i="19" l="1"/>
  <c r="C203" i="18" a="1"/>
  <c r="C203" i="18" s="1"/>
  <c r="C202" i="18" a="1"/>
  <c r="C202" i="18" s="1"/>
  <c r="C201" i="18" a="1"/>
  <c r="C201" i="18" s="1"/>
  <c r="C200" i="18" a="1"/>
  <c r="C200" i="18" s="1"/>
  <c r="C199" i="18" a="1"/>
  <c r="C199" i="18" s="1"/>
  <c r="C198" i="18" a="1"/>
  <c r="C198" i="18" s="1"/>
  <c r="C197" i="18" a="1"/>
  <c r="C197" i="18" s="1"/>
  <c r="C196" i="18" a="1"/>
  <c r="C196" i="18" s="1"/>
  <c r="C195" i="18" a="1"/>
  <c r="C195" i="18" s="1"/>
  <c r="C194" i="18" a="1"/>
  <c r="C194" i="18" s="1"/>
  <c r="C193" i="18" a="1"/>
  <c r="C193" i="18" s="1"/>
  <c r="C192" i="18" a="1"/>
  <c r="C192" i="18" s="1"/>
  <c r="C191" i="18" a="1"/>
  <c r="C191" i="18" s="1"/>
  <c r="C190" i="18" a="1"/>
  <c r="C190" i="18" s="1"/>
  <c r="C189" i="18" a="1"/>
  <c r="C189" i="18" s="1"/>
  <c r="C188" i="18" a="1"/>
  <c r="C188" i="18" s="1"/>
  <c r="C187" i="18" a="1"/>
  <c r="C187" i="18" s="1"/>
  <c r="C186" i="18" a="1"/>
  <c r="C186" i="18" s="1"/>
  <c r="C185" i="18" a="1"/>
  <c r="C185" i="18" s="1"/>
  <c r="C184" i="18" a="1"/>
  <c r="C184" i="18" s="1"/>
  <c r="C183" i="18" a="1"/>
  <c r="C183" i="18" s="1"/>
  <c r="C182" i="18" a="1"/>
  <c r="C182" i="18" s="1"/>
  <c r="C181" i="18" a="1"/>
  <c r="C181" i="18" s="1"/>
  <c r="C180" i="18" a="1"/>
  <c r="C180" i="18" s="1"/>
  <c r="C168" i="18" a="1"/>
  <c r="C168" i="18" s="1"/>
  <c r="C167" i="18" a="1"/>
  <c r="C167" i="18" s="1"/>
  <c r="C166" i="18" a="1"/>
  <c r="C166" i="18" s="1"/>
  <c r="C165" i="18" a="1"/>
  <c r="C165" i="18" s="1"/>
  <c r="C164" i="18" a="1"/>
  <c r="C164" i="18" s="1"/>
  <c r="C163" i="18" a="1"/>
  <c r="C163" i="18" s="1"/>
  <c r="C162" i="18" a="1"/>
  <c r="C162" i="18" s="1"/>
  <c r="C161" i="18" a="1"/>
  <c r="C161" i="18" s="1"/>
  <c r="C160" i="18" a="1"/>
  <c r="C160" i="18" s="1"/>
  <c r="C159" i="18" a="1"/>
  <c r="C159" i="18" s="1"/>
  <c r="C158" i="18" a="1"/>
  <c r="C158" i="18" s="1"/>
  <c r="C157" i="18" a="1"/>
  <c r="C157" i="18" s="1"/>
  <c r="C156" i="18" a="1"/>
  <c r="C156" i="18" s="1"/>
  <c r="C155" i="18" a="1"/>
  <c r="C155" i="18" s="1"/>
  <c r="C154" i="18" a="1"/>
  <c r="C154" i="18" s="1"/>
  <c r="C153" i="18" a="1"/>
  <c r="C153" i="18" s="1"/>
  <c r="C152" i="18" a="1"/>
  <c r="C152" i="18" s="1"/>
  <c r="C151" i="18" a="1"/>
  <c r="C151" i="18" s="1"/>
  <c r="C150" i="18" a="1"/>
  <c r="C150" i="18" s="1"/>
  <c r="C149" i="18" a="1"/>
  <c r="C149" i="18" s="1"/>
  <c r="C148" i="18" a="1"/>
  <c r="C148" i="18" s="1"/>
  <c r="C147" i="18" a="1"/>
  <c r="C147" i="18" s="1"/>
  <c r="C146" i="18" a="1"/>
  <c r="C146" i="18" s="1"/>
  <c r="C145" i="18" a="1"/>
  <c r="C145" i="18" s="1"/>
  <c r="C134" i="18" a="1"/>
  <c r="C134" i="18" s="1"/>
  <c r="C133" i="18" a="1"/>
  <c r="C133" i="18" s="1"/>
  <c r="C132" i="18" a="1"/>
  <c r="C132" i="18" s="1"/>
  <c r="C131" i="18" a="1"/>
  <c r="C131" i="18" s="1"/>
  <c r="C130" i="18" a="1"/>
  <c r="C130" i="18" s="1"/>
  <c r="C129" i="18" a="1"/>
  <c r="C129" i="18" s="1"/>
  <c r="C128" i="18" a="1"/>
  <c r="C128" i="18" s="1"/>
  <c r="C127" i="18" a="1"/>
  <c r="C127" i="18" s="1"/>
  <c r="C126" i="18" a="1"/>
  <c r="C126" i="18" s="1"/>
  <c r="C125" i="18" a="1"/>
  <c r="C125" i="18" s="1"/>
  <c r="C124" i="18" a="1"/>
  <c r="C124" i="18" s="1"/>
  <c r="C123" i="18" a="1"/>
  <c r="C123" i="18" s="1"/>
  <c r="C122" i="18" a="1"/>
  <c r="C122" i="18" s="1"/>
  <c r="C121" i="18" a="1"/>
  <c r="C121" i="18" s="1"/>
  <c r="C120" i="18" a="1"/>
  <c r="C120" i="18" s="1"/>
  <c r="C119" i="18" a="1"/>
  <c r="C119" i="18" s="1"/>
  <c r="C118" i="18" a="1"/>
  <c r="C118" i="18" s="1"/>
  <c r="C117" i="18" a="1"/>
  <c r="C117" i="18" s="1"/>
  <c r="C116" i="18" a="1"/>
  <c r="C116" i="18" s="1"/>
  <c r="C115" i="18" a="1"/>
  <c r="C115" i="18" s="1"/>
  <c r="C114" i="18" a="1"/>
  <c r="C114" i="18" s="1"/>
  <c r="C113" i="18" a="1"/>
  <c r="C113" i="18" s="1"/>
  <c r="C112" i="18" a="1"/>
  <c r="C112" i="18" s="1"/>
  <c r="C111" i="18" a="1"/>
  <c r="C111" i="18" s="1"/>
  <c r="C100" i="18" a="1"/>
  <c r="C100" i="18" s="1"/>
  <c r="C99" i="18" a="1"/>
  <c r="C99" i="18" s="1"/>
  <c r="C98" i="18" a="1"/>
  <c r="C98" i="18" s="1"/>
  <c r="C97" i="18" a="1"/>
  <c r="C97" i="18" s="1"/>
  <c r="C96" i="18" a="1"/>
  <c r="C96" i="18" s="1"/>
  <c r="C95" i="18" a="1"/>
  <c r="C95" i="18" s="1"/>
  <c r="C94" i="18" a="1"/>
  <c r="C94" i="18" s="1"/>
  <c r="C93" i="18" a="1"/>
  <c r="C93" i="18" s="1"/>
  <c r="C92" i="18" a="1"/>
  <c r="C92" i="18" s="1"/>
  <c r="C91" i="18" a="1"/>
  <c r="C91" i="18" s="1"/>
  <c r="C90" i="18" a="1"/>
  <c r="C90" i="18" s="1"/>
  <c r="C89" i="18" a="1"/>
  <c r="C89" i="18" s="1"/>
  <c r="C88" i="18" a="1"/>
  <c r="C88" i="18" s="1"/>
  <c r="C87" i="18" a="1"/>
  <c r="C87" i="18" s="1"/>
  <c r="C86" i="18" a="1"/>
  <c r="C86" i="18" s="1"/>
  <c r="C85" i="18" a="1"/>
  <c r="C85" i="18" s="1"/>
  <c r="C84" i="18" a="1"/>
  <c r="C84" i="18" s="1"/>
  <c r="C83" i="18" a="1"/>
  <c r="C83" i="18" s="1"/>
  <c r="C82" i="18" a="1"/>
  <c r="C82" i="18" s="1"/>
  <c r="C81" i="18" a="1"/>
  <c r="C81" i="18" s="1"/>
  <c r="C80" i="18" a="1"/>
  <c r="C80" i="18" s="1"/>
  <c r="C79" i="18" a="1"/>
  <c r="C79" i="18" s="1"/>
  <c r="C78" i="18" a="1"/>
  <c r="C78" i="18" s="1"/>
  <c r="C77" i="18" a="1"/>
  <c r="C77" i="18" s="1"/>
  <c r="C65" i="18" a="1"/>
  <c r="C65" i="18" s="1"/>
  <c r="C64" i="18" a="1"/>
  <c r="C64" i="18" s="1"/>
  <c r="C63" i="18" a="1"/>
  <c r="C63" i="18" s="1"/>
  <c r="C62" i="18" a="1"/>
  <c r="C62" i="18" s="1"/>
  <c r="C61" i="18" a="1"/>
  <c r="C61" i="18" s="1"/>
  <c r="C60" i="18" a="1"/>
  <c r="C60" i="18" s="1"/>
  <c r="C59" i="18" a="1"/>
  <c r="C59" i="18" s="1"/>
  <c r="C58" i="18" a="1"/>
  <c r="C58" i="18" s="1"/>
  <c r="C57" i="18" a="1"/>
  <c r="C57" i="18" s="1"/>
  <c r="C56" i="18" a="1"/>
  <c r="C56" i="18" s="1"/>
  <c r="C55" i="18" a="1"/>
  <c r="C55" i="18" s="1"/>
  <c r="C54" i="18" a="1"/>
  <c r="C54" i="18" s="1"/>
  <c r="C53" i="18" a="1"/>
  <c r="C53" i="18" s="1"/>
  <c r="C52" i="18" a="1"/>
  <c r="C52" i="18" s="1"/>
  <c r="C51" i="18" a="1"/>
  <c r="C51" i="18" s="1"/>
  <c r="C50" i="18" a="1"/>
  <c r="C50" i="18" s="1"/>
  <c r="C49" i="18" a="1"/>
  <c r="C49" i="18" s="1"/>
  <c r="C48" i="18" a="1"/>
  <c r="C48" i="18" s="1"/>
  <c r="C47" i="18" a="1"/>
  <c r="C47" i="18" s="1"/>
  <c r="C46" i="18" a="1"/>
  <c r="C46" i="18" s="1"/>
  <c r="C45" i="18" a="1"/>
  <c r="C45" i="18" s="1"/>
  <c r="C44" i="18" a="1"/>
  <c r="C44" i="18" s="1"/>
  <c r="C43" i="18" a="1"/>
  <c r="C43" i="18" s="1"/>
  <c r="C42" i="18" a="1"/>
  <c r="C42" i="18" s="1"/>
  <c r="C30" i="18" a="1"/>
  <c r="C30" i="18" s="1"/>
  <c r="C29" i="18" a="1"/>
  <c r="C29" i="18" s="1"/>
  <c r="C28" i="18" a="1"/>
  <c r="C28" i="18" s="1"/>
  <c r="C27" i="18" a="1"/>
  <c r="C27" i="18" s="1"/>
  <c r="C26" i="18" a="1"/>
  <c r="C26" i="18" s="1"/>
  <c r="C25" i="18" a="1"/>
  <c r="C25" i="18" s="1"/>
  <c r="C24" i="18" a="1"/>
  <c r="C24" i="18" s="1"/>
  <c r="C23" i="18" a="1"/>
  <c r="C23" i="18" s="1"/>
  <c r="C22" i="18" a="1"/>
  <c r="C22" i="18" s="1"/>
  <c r="C21" i="18" a="1"/>
  <c r="C21" i="18" s="1"/>
  <c r="C20" i="18" a="1"/>
  <c r="C20" i="18" s="1"/>
  <c r="C19" i="18" a="1"/>
  <c r="C19" i="18" s="1"/>
  <c r="C18" i="18" a="1"/>
  <c r="C18" i="18" s="1"/>
  <c r="C17" i="18" a="1"/>
  <c r="C17" i="18" s="1"/>
  <c r="C16" i="18" a="1"/>
  <c r="C16" i="18" s="1"/>
  <c r="C15" i="18" a="1"/>
  <c r="C15" i="18" s="1"/>
  <c r="C14" i="18" a="1"/>
  <c r="C14" i="18" s="1"/>
  <c r="C13" i="18" a="1"/>
  <c r="C13" i="18" s="1"/>
  <c r="C12" i="18" a="1"/>
  <c r="C12" i="18" s="1"/>
  <c r="C11" i="18" a="1"/>
  <c r="C11" i="18" s="1"/>
  <c r="C10" i="18" a="1"/>
  <c r="C10" i="18" s="1"/>
  <c r="C9" i="18" a="1"/>
  <c r="C9" i="18" s="1"/>
  <c r="C8" i="18" a="1"/>
  <c r="C8" i="18" s="1"/>
  <c r="C7" i="18" a="1"/>
  <c r="C7" i="18" s="1"/>
  <c r="K204" i="18" a="1"/>
  <c r="K204" i="18" s="1"/>
  <c r="BR203" i="18" a="1"/>
  <c r="BR203" i="18" s="1"/>
  <c r="BQ203" i="18" a="1"/>
  <c r="BQ203" i="18" s="1"/>
  <c r="BP203" i="18" a="1"/>
  <c r="BP203" i="18" s="1"/>
  <c r="BO203" i="18" a="1"/>
  <c r="BO203" i="18" s="1"/>
  <c r="BN203" i="18" a="1"/>
  <c r="BN203" i="18" s="1"/>
  <c r="BM203" i="18" a="1"/>
  <c r="BM203" i="18" s="1"/>
  <c r="BL203" i="18" a="1"/>
  <c r="BL203" i="18" s="1"/>
  <c r="BK203" i="18" a="1"/>
  <c r="BK203" i="18" s="1"/>
  <c r="BJ203" i="18" a="1"/>
  <c r="BJ203" i="18" s="1"/>
  <c r="BI203" i="18" a="1"/>
  <c r="BI203" i="18" s="1"/>
  <c r="BH203" i="18" a="1"/>
  <c r="BH203" i="18" s="1"/>
  <c r="BG203" i="18" a="1"/>
  <c r="BG203" i="18" s="1"/>
  <c r="BF203" i="18" a="1"/>
  <c r="BF203" i="18" s="1"/>
  <c r="BE203" i="18" a="1"/>
  <c r="BE203" i="18" s="1"/>
  <c r="BD203" i="18" a="1"/>
  <c r="BD203" i="18" s="1"/>
  <c r="BC203" i="18" a="1"/>
  <c r="BC203" i="18" s="1"/>
  <c r="BB203" i="18" a="1"/>
  <c r="BB203" i="18" s="1"/>
  <c r="BA203" i="18" a="1"/>
  <c r="BA203" i="18" s="1"/>
  <c r="AZ203" i="18" a="1"/>
  <c r="AZ203" i="18" s="1"/>
  <c r="AY203" i="18" a="1"/>
  <c r="AY203" i="18" s="1"/>
  <c r="AX203" i="18" a="1"/>
  <c r="AX203" i="18" s="1"/>
  <c r="AW203" i="18" a="1"/>
  <c r="AW203" i="18" s="1"/>
  <c r="AV203" i="18" a="1"/>
  <c r="AV203" i="18" s="1"/>
  <c r="AU203" i="18" a="1"/>
  <c r="AU203" i="18" s="1"/>
  <c r="AT203" i="18" a="1"/>
  <c r="AT203" i="18" s="1"/>
  <c r="AS203" i="18" a="1"/>
  <c r="AS203" i="18" s="1"/>
  <c r="AR203" i="18" a="1"/>
  <c r="AR203" i="18" s="1"/>
  <c r="AQ203" i="18" a="1"/>
  <c r="AQ203" i="18" s="1"/>
  <c r="AP203" i="18" a="1"/>
  <c r="AP203" i="18" s="1"/>
  <c r="AO203" i="18" a="1"/>
  <c r="AO203" i="18" s="1"/>
  <c r="AN203" i="18" a="1"/>
  <c r="AN203" i="18" s="1"/>
  <c r="AM203" i="18" a="1"/>
  <c r="AM203" i="18" s="1"/>
  <c r="AL203" i="18" a="1"/>
  <c r="AL203" i="18" s="1"/>
  <c r="AK203" i="18" a="1"/>
  <c r="AK203" i="18" s="1"/>
  <c r="AJ203" i="18" a="1"/>
  <c r="AJ203" i="18" s="1"/>
  <c r="AI203" i="18" a="1"/>
  <c r="AI203" i="18" s="1"/>
  <c r="AH203" i="18" a="1"/>
  <c r="AH203" i="18" s="1"/>
  <c r="AG203" i="18" a="1"/>
  <c r="AG203" i="18" s="1"/>
  <c r="AF203" i="18" a="1"/>
  <c r="AF203" i="18" s="1"/>
  <c r="AE203" i="18" a="1"/>
  <c r="AE203" i="18" s="1"/>
  <c r="AD203" i="18" a="1"/>
  <c r="AD203" i="18" s="1"/>
  <c r="AC203" i="18" a="1"/>
  <c r="AC203" i="18" s="1"/>
  <c r="AB203" i="18" a="1"/>
  <c r="AB203" i="18" s="1"/>
  <c r="AA203" i="18" a="1"/>
  <c r="AA203" i="18" s="1"/>
  <c r="Z203" i="18" a="1"/>
  <c r="Z203" i="18" s="1"/>
  <c r="Y203" i="18" a="1"/>
  <c r="Y203" i="18" s="1"/>
  <c r="X203" i="18" a="1"/>
  <c r="X203" i="18" s="1"/>
  <c r="W203" i="18" a="1"/>
  <c r="W203" i="18" s="1"/>
  <c r="V203" i="18" a="1"/>
  <c r="V203" i="18" s="1"/>
  <c r="U203" i="18" a="1"/>
  <c r="U203" i="18" s="1"/>
  <c r="T203" i="18" a="1"/>
  <c r="T203" i="18" s="1"/>
  <c r="S203" i="18" a="1"/>
  <c r="S203" i="18" s="1"/>
  <c r="R203" i="18" a="1"/>
  <c r="R203" i="18" s="1"/>
  <c r="Q203" i="18" a="1"/>
  <c r="Q203" i="18" s="1"/>
  <c r="P203" i="18" a="1"/>
  <c r="P203" i="18" s="1"/>
  <c r="O203" i="18" a="1"/>
  <c r="O203" i="18" s="1"/>
  <c r="N203" i="18" a="1"/>
  <c r="N203" i="18" s="1"/>
  <c r="M203" i="18" a="1"/>
  <c r="M203" i="18" s="1"/>
  <c r="L203" i="18" a="1"/>
  <c r="L203" i="18" s="1"/>
  <c r="K203" i="18" a="1"/>
  <c r="K203" i="18" s="1"/>
  <c r="BR202" i="18" a="1"/>
  <c r="BR202" i="18" s="1"/>
  <c r="BQ202" i="18" a="1"/>
  <c r="BQ202" i="18" s="1"/>
  <c r="BP202" i="18" a="1"/>
  <c r="BP202" i="18" s="1"/>
  <c r="BO202" i="18" a="1"/>
  <c r="BO202" i="18" s="1"/>
  <c r="BN202" i="18" a="1"/>
  <c r="BN202" i="18" s="1"/>
  <c r="BM202" i="18" a="1"/>
  <c r="BM202" i="18" s="1"/>
  <c r="BL202" i="18" a="1"/>
  <c r="BL202" i="18" s="1"/>
  <c r="BK202" i="18" a="1"/>
  <c r="BK202" i="18" s="1"/>
  <c r="BJ202" i="18" a="1"/>
  <c r="BJ202" i="18" s="1"/>
  <c r="BI202" i="18" a="1"/>
  <c r="BI202" i="18" s="1"/>
  <c r="BH202" i="18" a="1"/>
  <c r="BH202" i="18" s="1"/>
  <c r="BG202" i="18" a="1"/>
  <c r="BG202" i="18" s="1"/>
  <c r="BF202" i="18" a="1"/>
  <c r="BF202" i="18" s="1"/>
  <c r="BE202" i="18" a="1"/>
  <c r="BE202" i="18" s="1"/>
  <c r="BD202" i="18" a="1"/>
  <c r="BD202" i="18" s="1"/>
  <c r="BC202" i="18" a="1"/>
  <c r="BC202" i="18" s="1"/>
  <c r="BB202" i="18" a="1"/>
  <c r="BB202" i="18" s="1"/>
  <c r="BA202" i="18" a="1"/>
  <c r="BA202" i="18" s="1"/>
  <c r="AZ202" i="18" a="1"/>
  <c r="AZ202" i="18" s="1"/>
  <c r="AY202" i="18" a="1"/>
  <c r="AY202" i="18" s="1"/>
  <c r="AX202" i="18" a="1"/>
  <c r="AX202" i="18" s="1"/>
  <c r="AW202" i="18" a="1"/>
  <c r="AW202" i="18" s="1"/>
  <c r="AV202" i="18" a="1"/>
  <c r="AV202" i="18" s="1"/>
  <c r="AU202" i="18" a="1"/>
  <c r="AU202" i="18" s="1"/>
  <c r="AT202" i="18" a="1"/>
  <c r="AT202" i="18" s="1"/>
  <c r="AS202" i="18" a="1"/>
  <c r="AS202" i="18" s="1"/>
  <c r="AR202" i="18" a="1"/>
  <c r="AR202" i="18" s="1"/>
  <c r="AQ202" i="18" a="1"/>
  <c r="AQ202" i="18" s="1"/>
  <c r="AP202" i="18" a="1"/>
  <c r="AP202" i="18" s="1"/>
  <c r="AO202" i="18" a="1"/>
  <c r="AO202" i="18" s="1"/>
  <c r="AN202" i="18" a="1"/>
  <c r="AN202" i="18" s="1"/>
  <c r="AM202" i="18" a="1"/>
  <c r="AM202" i="18" s="1"/>
  <c r="AL202" i="18" a="1"/>
  <c r="AL202" i="18" s="1"/>
  <c r="AK202" i="18" a="1"/>
  <c r="AK202" i="18" s="1"/>
  <c r="AJ202" i="18" a="1"/>
  <c r="AJ202" i="18" s="1"/>
  <c r="AI202" i="18" a="1"/>
  <c r="AI202" i="18" s="1"/>
  <c r="AH202" i="18" a="1"/>
  <c r="AH202" i="18" s="1"/>
  <c r="AG202" i="18" a="1"/>
  <c r="AG202" i="18" s="1"/>
  <c r="AF202" i="18" a="1"/>
  <c r="AF202" i="18" s="1"/>
  <c r="AE202" i="18" a="1"/>
  <c r="AE202" i="18" s="1"/>
  <c r="AD202" i="18" a="1"/>
  <c r="AD202" i="18" s="1"/>
  <c r="AC202" i="18" a="1"/>
  <c r="AC202" i="18" s="1"/>
  <c r="AB202" i="18" a="1"/>
  <c r="AB202" i="18" s="1"/>
  <c r="AA202" i="18" a="1"/>
  <c r="AA202" i="18" s="1"/>
  <c r="Z202" i="18" a="1"/>
  <c r="Z202" i="18" s="1"/>
  <c r="Y202" i="18" a="1"/>
  <c r="Y202" i="18" s="1"/>
  <c r="X202" i="18" a="1"/>
  <c r="X202" i="18" s="1"/>
  <c r="W202" i="18" a="1"/>
  <c r="W202" i="18" s="1"/>
  <c r="V202" i="18" a="1"/>
  <c r="V202" i="18" s="1"/>
  <c r="U202" i="18" a="1"/>
  <c r="U202" i="18" s="1"/>
  <c r="T202" i="18" a="1"/>
  <c r="T202" i="18" s="1"/>
  <c r="S202" i="18" a="1"/>
  <c r="S202" i="18" s="1"/>
  <c r="R202" i="18" a="1"/>
  <c r="R202" i="18" s="1"/>
  <c r="Q202" i="18" a="1"/>
  <c r="Q202" i="18" s="1"/>
  <c r="P202" i="18" a="1"/>
  <c r="P202" i="18" s="1"/>
  <c r="O202" i="18" a="1"/>
  <c r="O202" i="18" s="1"/>
  <c r="N202" i="18" a="1"/>
  <c r="N202" i="18" s="1"/>
  <c r="M202" i="18" a="1"/>
  <c r="M202" i="18" s="1"/>
  <c r="L202" i="18" a="1"/>
  <c r="L202" i="18" s="1"/>
  <c r="K202" i="18" a="1"/>
  <c r="K202" i="18" s="1"/>
  <c r="BR201" i="18" a="1"/>
  <c r="BR201" i="18" s="1"/>
  <c r="BQ201" i="18" a="1"/>
  <c r="BQ201" i="18" s="1"/>
  <c r="BP201" i="18" a="1"/>
  <c r="BP201" i="18" s="1"/>
  <c r="BO201" i="18" a="1"/>
  <c r="BO201" i="18" s="1"/>
  <c r="BN201" i="18" a="1"/>
  <c r="BN201" i="18" s="1"/>
  <c r="BM201" i="18" a="1"/>
  <c r="BM201" i="18" s="1"/>
  <c r="BL201" i="18" a="1"/>
  <c r="BL201" i="18" s="1"/>
  <c r="BK201" i="18" a="1"/>
  <c r="BK201" i="18" s="1"/>
  <c r="BJ201" i="18" a="1"/>
  <c r="BJ201" i="18" s="1"/>
  <c r="BI201" i="18" a="1"/>
  <c r="BI201" i="18" s="1"/>
  <c r="BH201" i="18" a="1"/>
  <c r="BH201" i="18" s="1"/>
  <c r="BG201" i="18" a="1"/>
  <c r="BG201" i="18" s="1"/>
  <c r="BF201" i="18" a="1"/>
  <c r="BF201" i="18" s="1"/>
  <c r="BE201" i="18" a="1"/>
  <c r="BE201" i="18" s="1"/>
  <c r="BD201" i="18" a="1"/>
  <c r="BD201" i="18" s="1"/>
  <c r="BC201" i="18" a="1"/>
  <c r="BC201" i="18" s="1"/>
  <c r="BB201" i="18" a="1"/>
  <c r="BB201" i="18" s="1"/>
  <c r="BA201" i="18" a="1"/>
  <c r="BA201" i="18" s="1"/>
  <c r="AZ201" i="18" a="1"/>
  <c r="AZ201" i="18" s="1"/>
  <c r="AY201" i="18" a="1"/>
  <c r="AY201" i="18" s="1"/>
  <c r="AX201" i="18" a="1"/>
  <c r="AX201" i="18" s="1"/>
  <c r="AW201" i="18" a="1"/>
  <c r="AW201" i="18" s="1"/>
  <c r="AV201" i="18" a="1"/>
  <c r="AV201" i="18" s="1"/>
  <c r="AU201" i="18" a="1"/>
  <c r="AU201" i="18" s="1"/>
  <c r="AT201" i="18" a="1"/>
  <c r="AT201" i="18" s="1"/>
  <c r="AS201" i="18" a="1"/>
  <c r="AS201" i="18" s="1"/>
  <c r="AR201" i="18" a="1"/>
  <c r="AR201" i="18" s="1"/>
  <c r="AQ201" i="18" a="1"/>
  <c r="AQ201" i="18" s="1"/>
  <c r="AP201" i="18" a="1"/>
  <c r="AP201" i="18" s="1"/>
  <c r="AO201" i="18" a="1"/>
  <c r="AO201" i="18" s="1"/>
  <c r="AN201" i="18" a="1"/>
  <c r="AN201" i="18" s="1"/>
  <c r="AM201" i="18" a="1"/>
  <c r="AM201" i="18" s="1"/>
  <c r="AL201" i="18" a="1"/>
  <c r="AL201" i="18" s="1"/>
  <c r="AK201" i="18" a="1"/>
  <c r="AK201" i="18" s="1"/>
  <c r="AJ201" i="18" a="1"/>
  <c r="AJ201" i="18" s="1"/>
  <c r="AI201" i="18" a="1"/>
  <c r="AI201" i="18" s="1"/>
  <c r="AH201" i="18" a="1"/>
  <c r="AH201" i="18" s="1"/>
  <c r="AG201" i="18" a="1"/>
  <c r="AG201" i="18" s="1"/>
  <c r="AF201" i="18" a="1"/>
  <c r="AF201" i="18" s="1"/>
  <c r="AE201" i="18" a="1"/>
  <c r="AE201" i="18" s="1"/>
  <c r="AD201" i="18" a="1"/>
  <c r="AD201" i="18" s="1"/>
  <c r="AC201" i="18" a="1"/>
  <c r="AC201" i="18" s="1"/>
  <c r="AB201" i="18" a="1"/>
  <c r="AB201" i="18" s="1"/>
  <c r="AA201" i="18" a="1"/>
  <c r="AA201" i="18" s="1"/>
  <c r="Z201" i="18" a="1"/>
  <c r="Z201" i="18" s="1"/>
  <c r="Y201" i="18" a="1"/>
  <c r="Y201" i="18" s="1"/>
  <c r="X201" i="18" a="1"/>
  <c r="X201" i="18" s="1"/>
  <c r="W201" i="18" a="1"/>
  <c r="W201" i="18" s="1"/>
  <c r="V201" i="18" a="1"/>
  <c r="V201" i="18" s="1"/>
  <c r="U201" i="18" a="1"/>
  <c r="U201" i="18" s="1"/>
  <c r="T201" i="18" a="1"/>
  <c r="T201" i="18" s="1"/>
  <c r="S201" i="18" a="1"/>
  <c r="S201" i="18" s="1"/>
  <c r="R201" i="18" a="1"/>
  <c r="R201" i="18" s="1"/>
  <c r="Q201" i="18" a="1"/>
  <c r="Q201" i="18" s="1"/>
  <c r="P201" i="18" a="1"/>
  <c r="P201" i="18" s="1"/>
  <c r="O201" i="18" a="1"/>
  <c r="O201" i="18" s="1"/>
  <c r="N201" i="18" a="1"/>
  <c r="N201" i="18" s="1"/>
  <c r="M201" i="18" a="1"/>
  <c r="M201" i="18" s="1"/>
  <c r="L201" i="18" a="1"/>
  <c r="L201" i="18" s="1"/>
  <c r="K201" i="18" a="1"/>
  <c r="K201" i="18" s="1"/>
  <c r="BR200" i="18" a="1"/>
  <c r="BR200" i="18" s="1"/>
  <c r="BQ200" i="18" a="1"/>
  <c r="BQ200" i="18" s="1"/>
  <c r="BP200" i="18" a="1"/>
  <c r="BP200" i="18" s="1"/>
  <c r="BO200" i="18" a="1"/>
  <c r="BO200" i="18" s="1"/>
  <c r="BN200" i="18" a="1"/>
  <c r="BN200" i="18" s="1"/>
  <c r="BM200" i="18" a="1"/>
  <c r="BM200" i="18" s="1"/>
  <c r="BL200" i="18" a="1"/>
  <c r="BL200" i="18" s="1"/>
  <c r="BK200" i="18" a="1"/>
  <c r="BK200" i="18" s="1"/>
  <c r="BJ200" i="18" a="1"/>
  <c r="BJ200" i="18" s="1"/>
  <c r="BI200" i="18" a="1"/>
  <c r="BI200" i="18" s="1"/>
  <c r="BH200" i="18" a="1"/>
  <c r="BH200" i="18" s="1"/>
  <c r="BG200" i="18" a="1"/>
  <c r="BG200" i="18" s="1"/>
  <c r="BF200" i="18" a="1"/>
  <c r="BF200" i="18" s="1"/>
  <c r="BE200" i="18" a="1"/>
  <c r="BE200" i="18" s="1"/>
  <c r="BD200" i="18" a="1"/>
  <c r="BD200" i="18" s="1"/>
  <c r="BC200" i="18" a="1"/>
  <c r="BC200" i="18" s="1"/>
  <c r="BB200" i="18" a="1"/>
  <c r="BB200" i="18" s="1"/>
  <c r="BA200" i="18" a="1"/>
  <c r="BA200" i="18" s="1"/>
  <c r="AZ200" i="18" a="1"/>
  <c r="AZ200" i="18" s="1"/>
  <c r="AY200" i="18" a="1"/>
  <c r="AY200" i="18" s="1"/>
  <c r="AX200" i="18" a="1"/>
  <c r="AX200" i="18" s="1"/>
  <c r="AW200" i="18" a="1"/>
  <c r="AW200" i="18" s="1"/>
  <c r="AV200" i="18" a="1"/>
  <c r="AV200" i="18" s="1"/>
  <c r="AU200" i="18" a="1"/>
  <c r="AU200" i="18" s="1"/>
  <c r="AT200" i="18" a="1"/>
  <c r="AT200" i="18" s="1"/>
  <c r="AS200" i="18" a="1"/>
  <c r="AS200" i="18" s="1"/>
  <c r="AR200" i="18" a="1"/>
  <c r="AR200" i="18" s="1"/>
  <c r="AQ200" i="18" a="1"/>
  <c r="AQ200" i="18" s="1"/>
  <c r="AP200" i="18" a="1"/>
  <c r="AP200" i="18" s="1"/>
  <c r="AO200" i="18" a="1"/>
  <c r="AO200" i="18" s="1"/>
  <c r="AN200" i="18" a="1"/>
  <c r="AN200" i="18" s="1"/>
  <c r="AM200" i="18" a="1"/>
  <c r="AM200" i="18" s="1"/>
  <c r="AL200" i="18" a="1"/>
  <c r="AL200" i="18" s="1"/>
  <c r="AK200" i="18" a="1"/>
  <c r="AK200" i="18" s="1"/>
  <c r="AJ200" i="18" a="1"/>
  <c r="AJ200" i="18" s="1"/>
  <c r="AI200" i="18" a="1"/>
  <c r="AI200" i="18" s="1"/>
  <c r="AH200" i="18" a="1"/>
  <c r="AH200" i="18" s="1"/>
  <c r="AG200" i="18" a="1"/>
  <c r="AG200" i="18" s="1"/>
  <c r="AF200" i="18" a="1"/>
  <c r="AF200" i="18" s="1"/>
  <c r="AE200" i="18" a="1"/>
  <c r="AE200" i="18" s="1"/>
  <c r="AD200" i="18" a="1"/>
  <c r="AD200" i="18" s="1"/>
  <c r="AC200" i="18" a="1"/>
  <c r="AC200" i="18" s="1"/>
  <c r="AB200" i="18" a="1"/>
  <c r="AB200" i="18" s="1"/>
  <c r="AA200" i="18" a="1"/>
  <c r="AA200" i="18" s="1"/>
  <c r="Z200" i="18" a="1"/>
  <c r="Z200" i="18" s="1"/>
  <c r="Y200" i="18" a="1"/>
  <c r="Y200" i="18" s="1"/>
  <c r="X200" i="18" a="1"/>
  <c r="X200" i="18" s="1"/>
  <c r="W200" i="18" a="1"/>
  <c r="W200" i="18" s="1"/>
  <c r="V200" i="18" a="1"/>
  <c r="V200" i="18" s="1"/>
  <c r="U200" i="18" a="1"/>
  <c r="U200" i="18" s="1"/>
  <c r="T200" i="18" a="1"/>
  <c r="T200" i="18" s="1"/>
  <c r="S200" i="18" a="1"/>
  <c r="S200" i="18" s="1"/>
  <c r="R200" i="18" a="1"/>
  <c r="R200" i="18" s="1"/>
  <c r="Q200" i="18" a="1"/>
  <c r="Q200" i="18" s="1"/>
  <c r="P200" i="18" a="1"/>
  <c r="P200" i="18" s="1"/>
  <c r="O200" i="18" a="1"/>
  <c r="O200" i="18" s="1"/>
  <c r="N200" i="18" a="1"/>
  <c r="N200" i="18" s="1"/>
  <c r="M200" i="18" a="1"/>
  <c r="M200" i="18" s="1"/>
  <c r="L200" i="18" a="1"/>
  <c r="L200" i="18" s="1"/>
  <c r="K200" i="18" a="1"/>
  <c r="K200" i="18" s="1"/>
  <c r="BR199" i="18" a="1"/>
  <c r="BR199" i="18" s="1"/>
  <c r="BQ199" i="18" a="1"/>
  <c r="BQ199" i="18" s="1"/>
  <c r="BP199" i="18" a="1"/>
  <c r="BP199" i="18" s="1"/>
  <c r="BO199" i="18" a="1"/>
  <c r="BO199" i="18" s="1"/>
  <c r="BN199" i="18" a="1"/>
  <c r="BN199" i="18" s="1"/>
  <c r="BM199" i="18" a="1"/>
  <c r="BM199" i="18" s="1"/>
  <c r="BL199" i="18" a="1"/>
  <c r="BL199" i="18" s="1"/>
  <c r="BK199" i="18" a="1"/>
  <c r="BK199" i="18" s="1"/>
  <c r="BJ199" i="18" a="1"/>
  <c r="BJ199" i="18" s="1"/>
  <c r="BI199" i="18" a="1"/>
  <c r="BI199" i="18" s="1"/>
  <c r="BH199" i="18" a="1"/>
  <c r="BH199" i="18" s="1"/>
  <c r="BG199" i="18" a="1"/>
  <c r="BG199" i="18" s="1"/>
  <c r="BF199" i="18" a="1"/>
  <c r="BF199" i="18" s="1"/>
  <c r="BE199" i="18" a="1"/>
  <c r="BE199" i="18" s="1"/>
  <c r="BD199" i="18" a="1"/>
  <c r="BD199" i="18" s="1"/>
  <c r="BC199" i="18" a="1"/>
  <c r="BC199" i="18" s="1"/>
  <c r="BB199" i="18" a="1"/>
  <c r="BB199" i="18" s="1"/>
  <c r="BA199" i="18" a="1"/>
  <c r="BA199" i="18" s="1"/>
  <c r="AZ199" i="18" a="1"/>
  <c r="AZ199" i="18" s="1"/>
  <c r="AY199" i="18" a="1"/>
  <c r="AY199" i="18" s="1"/>
  <c r="AX199" i="18" a="1"/>
  <c r="AX199" i="18" s="1"/>
  <c r="AW199" i="18" a="1"/>
  <c r="AW199" i="18" s="1"/>
  <c r="AV199" i="18" a="1"/>
  <c r="AV199" i="18" s="1"/>
  <c r="AU199" i="18" a="1"/>
  <c r="AU199" i="18" s="1"/>
  <c r="AT199" i="18" a="1"/>
  <c r="AT199" i="18" s="1"/>
  <c r="AS199" i="18" a="1"/>
  <c r="AS199" i="18" s="1"/>
  <c r="AR199" i="18" a="1"/>
  <c r="AR199" i="18" s="1"/>
  <c r="AQ199" i="18" a="1"/>
  <c r="AQ199" i="18" s="1"/>
  <c r="AP199" i="18" a="1"/>
  <c r="AP199" i="18" s="1"/>
  <c r="AO199" i="18" a="1"/>
  <c r="AO199" i="18" s="1"/>
  <c r="AN199" i="18" a="1"/>
  <c r="AN199" i="18" s="1"/>
  <c r="AM199" i="18" a="1"/>
  <c r="AM199" i="18" s="1"/>
  <c r="AL199" i="18" a="1"/>
  <c r="AL199" i="18" s="1"/>
  <c r="AK199" i="18" a="1"/>
  <c r="AK199" i="18" s="1"/>
  <c r="AJ199" i="18" a="1"/>
  <c r="AJ199" i="18" s="1"/>
  <c r="AI199" i="18" a="1"/>
  <c r="AI199" i="18" s="1"/>
  <c r="AH199" i="18" a="1"/>
  <c r="AH199" i="18" s="1"/>
  <c r="AG199" i="18" a="1"/>
  <c r="AG199" i="18" s="1"/>
  <c r="AF199" i="18" a="1"/>
  <c r="AF199" i="18" s="1"/>
  <c r="AE199" i="18" a="1"/>
  <c r="AE199" i="18" s="1"/>
  <c r="AD199" i="18" a="1"/>
  <c r="AD199" i="18" s="1"/>
  <c r="AC199" i="18" a="1"/>
  <c r="AC199" i="18" s="1"/>
  <c r="AB199" i="18" a="1"/>
  <c r="AB199" i="18" s="1"/>
  <c r="AA199" i="18" a="1"/>
  <c r="AA199" i="18" s="1"/>
  <c r="Z199" i="18" a="1"/>
  <c r="Z199" i="18" s="1"/>
  <c r="Y199" i="18" a="1"/>
  <c r="Y199" i="18" s="1"/>
  <c r="X199" i="18" a="1"/>
  <c r="X199" i="18" s="1"/>
  <c r="W199" i="18" a="1"/>
  <c r="W199" i="18" s="1"/>
  <c r="V199" i="18" a="1"/>
  <c r="V199" i="18" s="1"/>
  <c r="U199" i="18" a="1"/>
  <c r="U199" i="18" s="1"/>
  <c r="T199" i="18" a="1"/>
  <c r="T199" i="18" s="1"/>
  <c r="S199" i="18" a="1"/>
  <c r="S199" i="18" s="1"/>
  <c r="R199" i="18" a="1"/>
  <c r="R199" i="18" s="1"/>
  <c r="Q199" i="18" a="1"/>
  <c r="Q199" i="18" s="1"/>
  <c r="P199" i="18" a="1"/>
  <c r="P199" i="18" s="1"/>
  <c r="O199" i="18" a="1"/>
  <c r="O199" i="18" s="1"/>
  <c r="N199" i="18" a="1"/>
  <c r="N199" i="18" s="1"/>
  <c r="M199" i="18" a="1"/>
  <c r="M199" i="18" s="1"/>
  <c r="L199" i="18" a="1"/>
  <c r="L199" i="18" s="1"/>
  <c r="K199" i="18" a="1"/>
  <c r="K199" i="18" s="1"/>
  <c r="BR198" i="18" a="1"/>
  <c r="BR198" i="18" s="1"/>
  <c r="BQ198" i="18" a="1"/>
  <c r="BQ198" i="18" s="1"/>
  <c r="BP198" i="18" a="1"/>
  <c r="BP198" i="18" s="1"/>
  <c r="BO198" i="18" a="1"/>
  <c r="BO198" i="18" s="1"/>
  <c r="BN198" i="18" a="1"/>
  <c r="BN198" i="18" s="1"/>
  <c r="BM198" i="18" a="1"/>
  <c r="BM198" i="18" s="1"/>
  <c r="BL198" i="18" a="1"/>
  <c r="BL198" i="18" s="1"/>
  <c r="BK198" i="18" a="1"/>
  <c r="BK198" i="18" s="1"/>
  <c r="BJ198" i="18" a="1"/>
  <c r="BJ198" i="18" s="1"/>
  <c r="BI198" i="18" a="1"/>
  <c r="BI198" i="18" s="1"/>
  <c r="BH198" i="18" a="1"/>
  <c r="BH198" i="18" s="1"/>
  <c r="BG198" i="18" a="1"/>
  <c r="BG198" i="18" s="1"/>
  <c r="BF198" i="18" a="1"/>
  <c r="BF198" i="18" s="1"/>
  <c r="BE198" i="18" a="1"/>
  <c r="BE198" i="18" s="1"/>
  <c r="BD198" i="18" a="1"/>
  <c r="BD198" i="18" s="1"/>
  <c r="BC198" i="18" a="1"/>
  <c r="BC198" i="18" s="1"/>
  <c r="BB198" i="18" a="1"/>
  <c r="BB198" i="18" s="1"/>
  <c r="BA198" i="18" a="1"/>
  <c r="BA198" i="18" s="1"/>
  <c r="AZ198" i="18" a="1"/>
  <c r="AZ198" i="18" s="1"/>
  <c r="AY198" i="18" a="1"/>
  <c r="AY198" i="18" s="1"/>
  <c r="AX198" i="18" a="1"/>
  <c r="AX198" i="18" s="1"/>
  <c r="AW198" i="18" a="1"/>
  <c r="AW198" i="18" s="1"/>
  <c r="AV198" i="18" a="1"/>
  <c r="AV198" i="18" s="1"/>
  <c r="AU198" i="18" a="1"/>
  <c r="AU198" i="18" s="1"/>
  <c r="AT198" i="18" a="1"/>
  <c r="AT198" i="18" s="1"/>
  <c r="AS198" i="18" a="1"/>
  <c r="AS198" i="18" s="1"/>
  <c r="AR198" i="18" a="1"/>
  <c r="AR198" i="18" s="1"/>
  <c r="AQ198" i="18" a="1"/>
  <c r="AQ198" i="18" s="1"/>
  <c r="AP198" i="18" a="1"/>
  <c r="AP198" i="18" s="1"/>
  <c r="AO198" i="18" a="1"/>
  <c r="AO198" i="18" s="1"/>
  <c r="AN198" i="18" a="1"/>
  <c r="AN198" i="18" s="1"/>
  <c r="AM198" i="18" a="1"/>
  <c r="AM198" i="18" s="1"/>
  <c r="AL198" i="18" a="1"/>
  <c r="AL198" i="18" s="1"/>
  <c r="AK198" i="18" a="1"/>
  <c r="AK198" i="18" s="1"/>
  <c r="AJ198" i="18" a="1"/>
  <c r="AJ198" i="18" s="1"/>
  <c r="AI198" i="18" a="1"/>
  <c r="AI198" i="18" s="1"/>
  <c r="AH198" i="18" a="1"/>
  <c r="AH198" i="18" s="1"/>
  <c r="AG198" i="18" a="1"/>
  <c r="AG198" i="18" s="1"/>
  <c r="AF198" i="18" a="1"/>
  <c r="AF198" i="18" s="1"/>
  <c r="AE198" i="18" a="1"/>
  <c r="AE198" i="18" s="1"/>
  <c r="AD198" i="18" a="1"/>
  <c r="AD198" i="18" s="1"/>
  <c r="AC198" i="18" a="1"/>
  <c r="AC198" i="18" s="1"/>
  <c r="AB198" i="18" a="1"/>
  <c r="AB198" i="18" s="1"/>
  <c r="AA198" i="18" a="1"/>
  <c r="AA198" i="18" s="1"/>
  <c r="Z198" i="18" a="1"/>
  <c r="Z198" i="18" s="1"/>
  <c r="Y198" i="18" a="1"/>
  <c r="Y198" i="18" s="1"/>
  <c r="X198" i="18" a="1"/>
  <c r="X198" i="18" s="1"/>
  <c r="W198" i="18" a="1"/>
  <c r="W198" i="18" s="1"/>
  <c r="V198" i="18" a="1"/>
  <c r="V198" i="18" s="1"/>
  <c r="U198" i="18" a="1"/>
  <c r="U198" i="18" s="1"/>
  <c r="T198" i="18" a="1"/>
  <c r="T198" i="18" s="1"/>
  <c r="S198" i="18" a="1"/>
  <c r="S198" i="18" s="1"/>
  <c r="R198" i="18" a="1"/>
  <c r="R198" i="18" s="1"/>
  <c r="Q198" i="18" a="1"/>
  <c r="Q198" i="18" s="1"/>
  <c r="P198" i="18" a="1"/>
  <c r="P198" i="18" s="1"/>
  <c r="O198" i="18" a="1"/>
  <c r="O198" i="18" s="1"/>
  <c r="N198" i="18" a="1"/>
  <c r="N198" i="18" s="1"/>
  <c r="M198" i="18" a="1"/>
  <c r="M198" i="18" s="1"/>
  <c r="L198" i="18" a="1"/>
  <c r="L198" i="18" s="1"/>
  <c r="K198" i="18" a="1"/>
  <c r="K198" i="18" s="1"/>
  <c r="BR197" i="18" a="1"/>
  <c r="BR197" i="18" s="1"/>
  <c r="BQ197" i="18" a="1"/>
  <c r="BQ197" i="18" s="1"/>
  <c r="BP197" i="18" a="1"/>
  <c r="BP197" i="18" s="1"/>
  <c r="BO197" i="18" a="1"/>
  <c r="BO197" i="18" s="1"/>
  <c r="BN197" i="18" a="1"/>
  <c r="BN197" i="18" s="1"/>
  <c r="BM197" i="18" a="1"/>
  <c r="BM197" i="18" s="1"/>
  <c r="BL197" i="18" a="1"/>
  <c r="BL197" i="18" s="1"/>
  <c r="BK197" i="18" a="1"/>
  <c r="BK197" i="18" s="1"/>
  <c r="BJ197" i="18" a="1"/>
  <c r="BJ197" i="18" s="1"/>
  <c r="BI197" i="18" a="1"/>
  <c r="BI197" i="18" s="1"/>
  <c r="BH197" i="18" a="1"/>
  <c r="BH197" i="18" s="1"/>
  <c r="BG197" i="18" a="1"/>
  <c r="BG197" i="18" s="1"/>
  <c r="BF197" i="18" a="1"/>
  <c r="BF197" i="18" s="1"/>
  <c r="BE197" i="18" a="1"/>
  <c r="BE197" i="18" s="1"/>
  <c r="BD197" i="18" a="1"/>
  <c r="BD197" i="18" s="1"/>
  <c r="BC197" i="18" a="1"/>
  <c r="BC197" i="18" s="1"/>
  <c r="BB197" i="18" a="1"/>
  <c r="BB197" i="18" s="1"/>
  <c r="BA197" i="18" a="1"/>
  <c r="BA197" i="18" s="1"/>
  <c r="AZ197" i="18" a="1"/>
  <c r="AZ197" i="18" s="1"/>
  <c r="AY197" i="18" a="1"/>
  <c r="AY197" i="18" s="1"/>
  <c r="AX197" i="18" a="1"/>
  <c r="AX197" i="18" s="1"/>
  <c r="AW197" i="18" a="1"/>
  <c r="AW197" i="18" s="1"/>
  <c r="AV197" i="18" a="1"/>
  <c r="AV197" i="18" s="1"/>
  <c r="AU197" i="18" a="1"/>
  <c r="AU197" i="18" s="1"/>
  <c r="AT197" i="18" a="1"/>
  <c r="AT197" i="18" s="1"/>
  <c r="AS197" i="18" a="1"/>
  <c r="AS197" i="18" s="1"/>
  <c r="AR197" i="18" a="1"/>
  <c r="AR197" i="18" s="1"/>
  <c r="AQ197" i="18" a="1"/>
  <c r="AQ197" i="18" s="1"/>
  <c r="AP197" i="18" a="1"/>
  <c r="AP197" i="18" s="1"/>
  <c r="AO197" i="18" a="1"/>
  <c r="AO197" i="18" s="1"/>
  <c r="AN197" i="18" a="1"/>
  <c r="AN197" i="18" s="1"/>
  <c r="AM197" i="18" a="1"/>
  <c r="AM197" i="18" s="1"/>
  <c r="AL197" i="18" a="1"/>
  <c r="AL197" i="18" s="1"/>
  <c r="AK197" i="18" a="1"/>
  <c r="AK197" i="18" s="1"/>
  <c r="AJ197" i="18" a="1"/>
  <c r="AJ197" i="18" s="1"/>
  <c r="AI197" i="18" a="1"/>
  <c r="AI197" i="18" s="1"/>
  <c r="AH197" i="18" a="1"/>
  <c r="AH197" i="18" s="1"/>
  <c r="AG197" i="18" a="1"/>
  <c r="AG197" i="18" s="1"/>
  <c r="AF197" i="18" a="1"/>
  <c r="AF197" i="18" s="1"/>
  <c r="AE197" i="18" a="1"/>
  <c r="AE197" i="18" s="1"/>
  <c r="AD197" i="18" a="1"/>
  <c r="AD197" i="18" s="1"/>
  <c r="AC197" i="18" a="1"/>
  <c r="AC197" i="18" s="1"/>
  <c r="AB197" i="18" a="1"/>
  <c r="AB197" i="18" s="1"/>
  <c r="AA197" i="18" a="1"/>
  <c r="AA197" i="18" s="1"/>
  <c r="Z197" i="18" a="1"/>
  <c r="Z197" i="18" s="1"/>
  <c r="Y197" i="18" a="1"/>
  <c r="Y197" i="18" s="1"/>
  <c r="X197" i="18" a="1"/>
  <c r="X197" i="18" s="1"/>
  <c r="W197" i="18" a="1"/>
  <c r="W197" i="18" s="1"/>
  <c r="V197" i="18" a="1"/>
  <c r="V197" i="18" s="1"/>
  <c r="U197" i="18" a="1"/>
  <c r="U197" i="18" s="1"/>
  <c r="T197" i="18" a="1"/>
  <c r="T197" i="18" s="1"/>
  <c r="S197" i="18" a="1"/>
  <c r="S197" i="18" s="1"/>
  <c r="R197" i="18" a="1"/>
  <c r="R197" i="18" s="1"/>
  <c r="Q197" i="18" a="1"/>
  <c r="Q197" i="18" s="1"/>
  <c r="P197" i="18" a="1"/>
  <c r="P197" i="18" s="1"/>
  <c r="O197" i="18" a="1"/>
  <c r="O197" i="18" s="1"/>
  <c r="N197" i="18" a="1"/>
  <c r="N197" i="18" s="1"/>
  <c r="M197" i="18" a="1"/>
  <c r="M197" i="18" s="1"/>
  <c r="L197" i="18" a="1"/>
  <c r="L197" i="18" s="1"/>
  <c r="K197" i="18" a="1"/>
  <c r="K197" i="18" s="1"/>
  <c r="BR196" i="18" a="1"/>
  <c r="BR196" i="18" s="1"/>
  <c r="BQ196" i="18" a="1"/>
  <c r="BQ196" i="18" s="1"/>
  <c r="BP196" i="18" a="1"/>
  <c r="BP196" i="18" s="1"/>
  <c r="BO196" i="18" a="1"/>
  <c r="BO196" i="18" s="1"/>
  <c r="BN196" i="18" a="1"/>
  <c r="BN196" i="18" s="1"/>
  <c r="BM196" i="18" a="1"/>
  <c r="BM196" i="18" s="1"/>
  <c r="BL196" i="18" a="1"/>
  <c r="BL196" i="18" s="1"/>
  <c r="BK196" i="18" a="1"/>
  <c r="BK196" i="18" s="1"/>
  <c r="BJ196" i="18" a="1"/>
  <c r="BJ196" i="18" s="1"/>
  <c r="BI196" i="18" a="1"/>
  <c r="BI196" i="18" s="1"/>
  <c r="BH196" i="18" a="1"/>
  <c r="BH196" i="18" s="1"/>
  <c r="BG196" i="18" a="1"/>
  <c r="BG196" i="18" s="1"/>
  <c r="BF196" i="18" a="1"/>
  <c r="BF196" i="18" s="1"/>
  <c r="BE196" i="18" a="1"/>
  <c r="BE196" i="18" s="1"/>
  <c r="BD196" i="18" a="1"/>
  <c r="BD196" i="18" s="1"/>
  <c r="BC196" i="18" a="1"/>
  <c r="BC196" i="18" s="1"/>
  <c r="BB196" i="18" a="1"/>
  <c r="BB196" i="18" s="1"/>
  <c r="BA196" i="18" a="1"/>
  <c r="BA196" i="18" s="1"/>
  <c r="AZ196" i="18" a="1"/>
  <c r="AZ196" i="18" s="1"/>
  <c r="AY196" i="18" a="1"/>
  <c r="AY196" i="18" s="1"/>
  <c r="AX196" i="18" a="1"/>
  <c r="AX196" i="18" s="1"/>
  <c r="AW196" i="18" a="1"/>
  <c r="AW196" i="18" s="1"/>
  <c r="AV196" i="18" a="1"/>
  <c r="AV196" i="18" s="1"/>
  <c r="AU196" i="18" a="1"/>
  <c r="AU196" i="18" s="1"/>
  <c r="AT196" i="18" a="1"/>
  <c r="AT196" i="18" s="1"/>
  <c r="AS196" i="18" a="1"/>
  <c r="AS196" i="18" s="1"/>
  <c r="AR196" i="18" a="1"/>
  <c r="AR196" i="18" s="1"/>
  <c r="AQ196" i="18" a="1"/>
  <c r="AQ196" i="18" s="1"/>
  <c r="AP196" i="18" a="1"/>
  <c r="AP196" i="18" s="1"/>
  <c r="AO196" i="18" a="1"/>
  <c r="AO196" i="18" s="1"/>
  <c r="AN196" i="18" a="1"/>
  <c r="AN196" i="18" s="1"/>
  <c r="AM196" i="18" a="1"/>
  <c r="AM196" i="18" s="1"/>
  <c r="AL196" i="18" a="1"/>
  <c r="AL196" i="18" s="1"/>
  <c r="AK196" i="18" a="1"/>
  <c r="AK196" i="18" s="1"/>
  <c r="AJ196" i="18" a="1"/>
  <c r="AJ196" i="18" s="1"/>
  <c r="AI196" i="18" a="1"/>
  <c r="AI196" i="18" s="1"/>
  <c r="AH196" i="18" a="1"/>
  <c r="AH196" i="18" s="1"/>
  <c r="AG196" i="18" a="1"/>
  <c r="AG196" i="18" s="1"/>
  <c r="AF196" i="18" a="1"/>
  <c r="AF196" i="18" s="1"/>
  <c r="AE196" i="18" a="1"/>
  <c r="AE196" i="18" s="1"/>
  <c r="AD196" i="18" a="1"/>
  <c r="AD196" i="18" s="1"/>
  <c r="AC196" i="18" a="1"/>
  <c r="AC196" i="18" s="1"/>
  <c r="AB196" i="18" a="1"/>
  <c r="AB196" i="18" s="1"/>
  <c r="AA196" i="18" a="1"/>
  <c r="AA196" i="18" s="1"/>
  <c r="Z196" i="18" a="1"/>
  <c r="Z196" i="18" s="1"/>
  <c r="Y196" i="18" a="1"/>
  <c r="Y196" i="18" s="1"/>
  <c r="X196" i="18" a="1"/>
  <c r="X196" i="18" s="1"/>
  <c r="W196" i="18" a="1"/>
  <c r="W196" i="18" s="1"/>
  <c r="V196" i="18" a="1"/>
  <c r="V196" i="18" s="1"/>
  <c r="U196" i="18" a="1"/>
  <c r="U196" i="18" s="1"/>
  <c r="T196" i="18" a="1"/>
  <c r="T196" i="18" s="1"/>
  <c r="S196" i="18" a="1"/>
  <c r="S196" i="18" s="1"/>
  <c r="R196" i="18" a="1"/>
  <c r="R196" i="18" s="1"/>
  <c r="Q196" i="18" a="1"/>
  <c r="Q196" i="18" s="1"/>
  <c r="P196" i="18" a="1"/>
  <c r="P196" i="18" s="1"/>
  <c r="O196" i="18" a="1"/>
  <c r="O196" i="18" s="1"/>
  <c r="N196" i="18" a="1"/>
  <c r="N196" i="18" s="1"/>
  <c r="M196" i="18" a="1"/>
  <c r="M196" i="18" s="1"/>
  <c r="L196" i="18" a="1"/>
  <c r="L196" i="18" s="1"/>
  <c r="K196" i="18" a="1"/>
  <c r="K196" i="18" s="1"/>
  <c r="BR195" i="18" a="1"/>
  <c r="BR195" i="18" s="1"/>
  <c r="BQ195" i="18" a="1"/>
  <c r="BQ195" i="18" s="1"/>
  <c r="BP195" i="18" a="1"/>
  <c r="BP195" i="18" s="1"/>
  <c r="BO195" i="18" a="1"/>
  <c r="BO195" i="18" s="1"/>
  <c r="BN195" i="18" a="1"/>
  <c r="BN195" i="18" s="1"/>
  <c r="BM195" i="18" a="1"/>
  <c r="BM195" i="18" s="1"/>
  <c r="BL195" i="18" a="1"/>
  <c r="BL195" i="18" s="1"/>
  <c r="BK195" i="18" a="1"/>
  <c r="BK195" i="18" s="1"/>
  <c r="BJ195" i="18" a="1"/>
  <c r="BJ195" i="18" s="1"/>
  <c r="BI195" i="18" a="1"/>
  <c r="BI195" i="18" s="1"/>
  <c r="BH195" i="18" a="1"/>
  <c r="BH195" i="18" s="1"/>
  <c r="BG195" i="18" a="1"/>
  <c r="BG195" i="18" s="1"/>
  <c r="BF195" i="18" a="1"/>
  <c r="BF195" i="18" s="1"/>
  <c r="BE195" i="18" a="1"/>
  <c r="BE195" i="18" s="1"/>
  <c r="BD195" i="18" a="1"/>
  <c r="BD195" i="18" s="1"/>
  <c r="BC195" i="18" a="1"/>
  <c r="BC195" i="18" s="1"/>
  <c r="BB195" i="18" a="1"/>
  <c r="BB195" i="18" s="1"/>
  <c r="BA195" i="18" a="1"/>
  <c r="BA195" i="18" s="1"/>
  <c r="AZ195" i="18" a="1"/>
  <c r="AZ195" i="18" s="1"/>
  <c r="AY195" i="18" a="1"/>
  <c r="AY195" i="18" s="1"/>
  <c r="AX195" i="18" a="1"/>
  <c r="AX195" i="18" s="1"/>
  <c r="AW195" i="18" a="1"/>
  <c r="AW195" i="18" s="1"/>
  <c r="AV195" i="18" a="1"/>
  <c r="AV195" i="18" s="1"/>
  <c r="AU195" i="18" a="1"/>
  <c r="AU195" i="18" s="1"/>
  <c r="AT195" i="18" a="1"/>
  <c r="AT195" i="18" s="1"/>
  <c r="AS195" i="18" a="1"/>
  <c r="AS195" i="18" s="1"/>
  <c r="AR195" i="18" a="1"/>
  <c r="AR195" i="18" s="1"/>
  <c r="AQ195" i="18" a="1"/>
  <c r="AQ195" i="18" s="1"/>
  <c r="AP195" i="18" a="1"/>
  <c r="AP195" i="18" s="1"/>
  <c r="AO195" i="18" a="1"/>
  <c r="AO195" i="18" s="1"/>
  <c r="AN195" i="18" a="1"/>
  <c r="AN195" i="18" s="1"/>
  <c r="AM195" i="18" a="1"/>
  <c r="AM195" i="18" s="1"/>
  <c r="AL195" i="18" a="1"/>
  <c r="AL195" i="18" s="1"/>
  <c r="AK195" i="18" a="1"/>
  <c r="AK195" i="18" s="1"/>
  <c r="AJ195" i="18" a="1"/>
  <c r="AJ195" i="18" s="1"/>
  <c r="AI195" i="18" a="1"/>
  <c r="AI195" i="18" s="1"/>
  <c r="AH195" i="18" a="1"/>
  <c r="AH195" i="18" s="1"/>
  <c r="AG195" i="18" a="1"/>
  <c r="AG195" i="18" s="1"/>
  <c r="AF195" i="18" a="1"/>
  <c r="AF195" i="18" s="1"/>
  <c r="AE195" i="18" a="1"/>
  <c r="AE195" i="18" s="1"/>
  <c r="AD195" i="18" a="1"/>
  <c r="AD195" i="18" s="1"/>
  <c r="AC195" i="18" a="1"/>
  <c r="AC195" i="18" s="1"/>
  <c r="AB195" i="18" a="1"/>
  <c r="AB195" i="18" s="1"/>
  <c r="AA195" i="18" a="1"/>
  <c r="AA195" i="18" s="1"/>
  <c r="Z195" i="18" a="1"/>
  <c r="Z195" i="18" s="1"/>
  <c r="Y195" i="18" a="1"/>
  <c r="Y195" i="18" s="1"/>
  <c r="X195" i="18" a="1"/>
  <c r="X195" i="18" s="1"/>
  <c r="W195" i="18" a="1"/>
  <c r="W195" i="18" s="1"/>
  <c r="V195" i="18" a="1"/>
  <c r="V195" i="18" s="1"/>
  <c r="U195" i="18" a="1"/>
  <c r="U195" i="18" s="1"/>
  <c r="T195" i="18" a="1"/>
  <c r="T195" i="18" s="1"/>
  <c r="S195" i="18" a="1"/>
  <c r="S195" i="18" s="1"/>
  <c r="R195" i="18" a="1"/>
  <c r="R195" i="18" s="1"/>
  <c r="Q195" i="18" a="1"/>
  <c r="Q195" i="18" s="1"/>
  <c r="P195" i="18" a="1"/>
  <c r="P195" i="18" s="1"/>
  <c r="O195" i="18" a="1"/>
  <c r="O195" i="18" s="1"/>
  <c r="N195" i="18" a="1"/>
  <c r="N195" i="18" s="1"/>
  <c r="M195" i="18" a="1"/>
  <c r="M195" i="18" s="1"/>
  <c r="L195" i="18" a="1"/>
  <c r="L195" i="18" s="1"/>
  <c r="K195" i="18" a="1"/>
  <c r="K195" i="18" s="1"/>
  <c r="BR194" i="18" a="1"/>
  <c r="BR194" i="18" s="1"/>
  <c r="BQ194" i="18" a="1"/>
  <c r="BQ194" i="18" s="1"/>
  <c r="BP194" i="18" a="1"/>
  <c r="BP194" i="18" s="1"/>
  <c r="BO194" i="18" a="1"/>
  <c r="BO194" i="18" s="1"/>
  <c r="BN194" i="18" a="1"/>
  <c r="BN194" i="18" s="1"/>
  <c r="BM194" i="18" a="1"/>
  <c r="BM194" i="18" s="1"/>
  <c r="BL194" i="18" a="1"/>
  <c r="BL194" i="18" s="1"/>
  <c r="BK194" i="18" a="1"/>
  <c r="BK194" i="18" s="1"/>
  <c r="BJ194" i="18" a="1"/>
  <c r="BJ194" i="18" s="1"/>
  <c r="BI194" i="18" a="1"/>
  <c r="BI194" i="18" s="1"/>
  <c r="BH194" i="18" a="1"/>
  <c r="BH194" i="18" s="1"/>
  <c r="BG194" i="18" a="1"/>
  <c r="BG194" i="18" s="1"/>
  <c r="BF194" i="18" a="1"/>
  <c r="BF194" i="18" s="1"/>
  <c r="BE194" i="18" a="1"/>
  <c r="BE194" i="18" s="1"/>
  <c r="BD194" i="18" a="1"/>
  <c r="BD194" i="18" s="1"/>
  <c r="BC194" i="18" a="1"/>
  <c r="BC194" i="18" s="1"/>
  <c r="BB194" i="18" a="1"/>
  <c r="BB194" i="18" s="1"/>
  <c r="BA194" i="18" a="1"/>
  <c r="BA194" i="18" s="1"/>
  <c r="AZ194" i="18" a="1"/>
  <c r="AZ194" i="18" s="1"/>
  <c r="AY194" i="18" a="1"/>
  <c r="AY194" i="18" s="1"/>
  <c r="AX194" i="18" a="1"/>
  <c r="AX194" i="18" s="1"/>
  <c r="AW194" i="18" a="1"/>
  <c r="AW194" i="18" s="1"/>
  <c r="AV194" i="18" a="1"/>
  <c r="AV194" i="18" s="1"/>
  <c r="AU194" i="18" a="1"/>
  <c r="AU194" i="18" s="1"/>
  <c r="AT194" i="18" a="1"/>
  <c r="AT194" i="18" s="1"/>
  <c r="AS194" i="18" a="1"/>
  <c r="AS194" i="18" s="1"/>
  <c r="AR194" i="18" a="1"/>
  <c r="AR194" i="18" s="1"/>
  <c r="AQ194" i="18" a="1"/>
  <c r="AQ194" i="18" s="1"/>
  <c r="AP194" i="18" a="1"/>
  <c r="AP194" i="18" s="1"/>
  <c r="AO194" i="18" a="1"/>
  <c r="AO194" i="18" s="1"/>
  <c r="AN194" i="18" a="1"/>
  <c r="AN194" i="18" s="1"/>
  <c r="AM194" i="18" a="1"/>
  <c r="AM194" i="18" s="1"/>
  <c r="AL194" i="18" a="1"/>
  <c r="AL194" i="18" s="1"/>
  <c r="AK194" i="18" a="1"/>
  <c r="AK194" i="18" s="1"/>
  <c r="AJ194" i="18" a="1"/>
  <c r="AJ194" i="18" s="1"/>
  <c r="AI194" i="18" a="1"/>
  <c r="AI194" i="18" s="1"/>
  <c r="AH194" i="18" a="1"/>
  <c r="AH194" i="18" s="1"/>
  <c r="AG194" i="18" a="1"/>
  <c r="AG194" i="18" s="1"/>
  <c r="AF194" i="18" a="1"/>
  <c r="AF194" i="18" s="1"/>
  <c r="AE194" i="18" a="1"/>
  <c r="AE194" i="18" s="1"/>
  <c r="AD194" i="18" a="1"/>
  <c r="AD194" i="18" s="1"/>
  <c r="AC194" i="18" a="1"/>
  <c r="AC194" i="18" s="1"/>
  <c r="AB194" i="18" a="1"/>
  <c r="AB194" i="18" s="1"/>
  <c r="AA194" i="18" a="1"/>
  <c r="AA194" i="18" s="1"/>
  <c r="Z194" i="18" a="1"/>
  <c r="Z194" i="18" s="1"/>
  <c r="Y194" i="18" a="1"/>
  <c r="Y194" i="18" s="1"/>
  <c r="X194" i="18" a="1"/>
  <c r="X194" i="18" s="1"/>
  <c r="W194" i="18" a="1"/>
  <c r="W194" i="18" s="1"/>
  <c r="V194" i="18" a="1"/>
  <c r="V194" i="18" s="1"/>
  <c r="U194" i="18" a="1"/>
  <c r="U194" i="18" s="1"/>
  <c r="T194" i="18" a="1"/>
  <c r="T194" i="18" s="1"/>
  <c r="S194" i="18" a="1"/>
  <c r="S194" i="18" s="1"/>
  <c r="R194" i="18" a="1"/>
  <c r="R194" i="18" s="1"/>
  <c r="Q194" i="18" a="1"/>
  <c r="Q194" i="18" s="1"/>
  <c r="P194" i="18" a="1"/>
  <c r="P194" i="18" s="1"/>
  <c r="O194" i="18" a="1"/>
  <c r="O194" i="18" s="1"/>
  <c r="N194" i="18" a="1"/>
  <c r="N194" i="18" s="1"/>
  <c r="M194" i="18" a="1"/>
  <c r="M194" i="18" s="1"/>
  <c r="L194" i="18" a="1"/>
  <c r="L194" i="18" s="1"/>
  <c r="K194" i="18" a="1"/>
  <c r="K194" i="18" s="1"/>
  <c r="BR193" i="18" a="1"/>
  <c r="BR193" i="18" s="1"/>
  <c r="BQ193" i="18" a="1"/>
  <c r="BQ193" i="18" s="1"/>
  <c r="BP193" i="18" a="1"/>
  <c r="BP193" i="18" s="1"/>
  <c r="BO193" i="18" a="1"/>
  <c r="BO193" i="18" s="1"/>
  <c r="BN193" i="18" a="1"/>
  <c r="BN193" i="18" s="1"/>
  <c r="BM193" i="18" a="1"/>
  <c r="BM193" i="18" s="1"/>
  <c r="BL193" i="18" a="1"/>
  <c r="BL193" i="18" s="1"/>
  <c r="BK193" i="18" a="1"/>
  <c r="BK193" i="18" s="1"/>
  <c r="BJ193" i="18" a="1"/>
  <c r="BJ193" i="18" s="1"/>
  <c r="BI193" i="18" a="1"/>
  <c r="BI193" i="18" s="1"/>
  <c r="BH193" i="18" a="1"/>
  <c r="BH193" i="18" s="1"/>
  <c r="BG193" i="18" a="1"/>
  <c r="BG193" i="18" s="1"/>
  <c r="BF193" i="18" a="1"/>
  <c r="BF193" i="18" s="1"/>
  <c r="BE193" i="18" a="1"/>
  <c r="BE193" i="18" s="1"/>
  <c r="BD193" i="18" a="1"/>
  <c r="BD193" i="18" s="1"/>
  <c r="BC193" i="18" a="1"/>
  <c r="BC193" i="18" s="1"/>
  <c r="BB193" i="18" a="1"/>
  <c r="BB193" i="18" s="1"/>
  <c r="BA193" i="18" a="1"/>
  <c r="BA193" i="18" s="1"/>
  <c r="AZ193" i="18" a="1"/>
  <c r="AZ193" i="18" s="1"/>
  <c r="AY193" i="18" a="1"/>
  <c r="AY193" i="18" s="1"/>
  <c r="AX193" i="18" a="1"/>
  <c r="AX193" i="18" s="1"/>
  <c r="AW193" i="18" a="1"/>
  <c r="AW193" i="18" s="1"/>
  <c r="AV193" i="18" a="1"/>
  <c r="AV193" i="18" s="1"/>
  <c r="AU193" i="18" a="1"/>
  <c r="AU193" i="18" s="1"/>
  <c r="AT193" i="18" a="1"/>
  <c r="AT193" i="18" s="1"/>
  <c r="AS193" i="18" a="1"/>
  <c r="AS193" i="18" s="1"/>
  <c r="AR193" i="18" a="1"/>
  <c r="AR193" i="18" s="1"/>
  <c r="AQ193" i="18" a="1"/>
  <c r="AQ193" i="18" s="1"/>
  <c r="AP193" i="18" a="1"/>
  <c r="AP193" i="18" s="1"/>
  <c r="AO193" i="18" a="1"/>
  <c r="AO193" i="18" s="1"/>
  <c r="AN193" i="18" a="1"/>
  <c r="AN193" i="18" s="1"/>
  <c r="AM193" i="18" a="1"/>
  <c r="AM193" i="18" s="1"/>
  <c r="AL193" i="18" a="1"/>
  <c r="AL193" i="18" s="1"/>
  <c r="AK193" i="18" a="1"/>
  <c r="AK193" i="18" s="1"/>
  <c r="AJ193" i="18" a="1"/>
  <c r="AJ193" i="18" s="1"/>
  <c r="AI193" i="18" a="1"/>
  <c r="AI193" i="18" s="1"/>
  <c r="AH193" i="18" a="1"/>
  <c r="AH193" i="18" s="1"/>
  <c r="AG193" i="18" a="1"/>
  <c r="AG193" i="18" s="1"/>
  <c r="AF193" i="18" a="1"/>
  <c r="AF193" i="18" s="1"/>
  <c r="AE193" i="18" a="1"/>
  <c r="AE193" i="18" s="1"/>
  <c r="AD193" i="18" a="1"/>
  <c r="AD193" i="18" s="1"/>
  <c r="AC193" i="18" a="1"/>
  <c r="AC193" i="18" s="1"/>
  <c r="AB193" i="18" a="1"/>
  <c r="AB193" i="18" s="1"/>
  <c r="AA193" i="18" a="1"/>
  <c r="AA193" i="18" s="1"/>
  <c r="Z193" i="18" a="1"/>
  <c r="Z193" i="18" s="1"/>
  <c r="Y193" i="18" a="1"/>
  <c r="Y193" i="18" s="1"/>
  <c r="X193" i="18" a="1"/>
  <c r="X193" i="18" s="1"/>
  <c r="W193" i="18" a="1"/>
  <c r="W193" i="18" s="1"/>
  <c r="V193" i="18" a="1"/>
  <c r="V193" i="18" s="1"/>
  <c r="U193" i="18" a="1"/>
  <c r="U193" i="18" s="1"/>
  <c r="T193" i="18" a="1"/>
  <c r="T193" i="18" s="1"/>
  <c r="S193" i="18" a="1"/>
  <c r="S193" i="18" s="1"/>
  <c r="R193" i="18" a="1"/>
  <c r="R193" i="18" s="1"/>
  <c r="Q193" i="18" a="1"/>
  <c r="Q193" i="18" s="1"/>
  <c r="P193" i="18" a="1"/>
  <c r="P193" i="18" s="1"/>
  <c r="O193" i="18" a="1"/>
  <c r="O193" i="18" s="1"/>
  <c r="N193" i="18" a="1"/>
  <c r="N193" i="18" s="1"/>
  <c r="M193" i="18" a="1"/>
  <c r="M193" i="18" s="1"/>
  <c r="L193" i="18" a="1"/>
  <c r="L193" i="18" s="1"/>
  <c r="K193" i="18" a="1"/>
  <c r="K193" i="18" s="1"/>
  <c r="BR192" i="18" a="1"/>
  <c r="BR192" i="18" s="1"/>
  <c r="BQ192" i="18" a="1"/>
  <c r="BQ192" i="18" s="1"/>
  <c r="BP192" i="18" a="1"/>
  <c r="BP192" i="18" s="1"/>
  <c r="BO192" i="18" a="1"/>
  <c r="BO192" i="18" s="1"/>
  <c r="BN192" i="18" a="1"/>
  <c r="BN192" i="18" s="1"/>
  <c r="BM192" i="18" a="1"/>
  <c r="BM192" i="18" s="1"/>
  <c r="BL192" i="18" a="1"/>
  <c r="BL192" i="18" s="1"/>
  <c r="BK192" i="18" a="1"/>
  <c r="BK192" i="18" s="1"/>
  <c r="BJ192" i="18" a="1"/>
  <c r="BJ192" i="18" s="1"/>
  <c r="BI192" i="18" a="1"/>
  <c r="BI192" i="18" s="1"/>
  <c r="BH192" i="18" a="1"/>
  <c r="BH192" i="18" s="1"/>
  <c r="BG192" i="18" a="1"/>
  <c r="BG192" i="18" s="1"/>
  <c r="BF192" i="18" a="1"/>
  <c r="BF192" i="18" s="1"/>
  <c r="BE192" i="18" a="1"/>
  <c r="BE192" i="18" s="1"/>
  <c r="BD192" i="18" a="1"/>
  <c r="BD192" i="18" s="1"/>
  <c r="BC192" i="18" a="1"/>
  <c r="BC192" i="18" s="1"/>
  <c r="BB192" i="18" a="1"/>
  <c r="BB192" i="18" s="1"/>
  <c r="BA192" i="18" a="1"/>
  <c r="BA192" i="18" s="1"/>
  <c r="AZ192" i="18" a="1"/>
  <c r="AZ192" i="18" s="1"/>
  <c r="AY192" i="18" a="1"/>
  <c r="AY192" i="18" s="1"/>
  <c r="AX192" i="18" a="1"/>
  <c r="AX192" i="18" s="1"/>
  <c r="AW192" i="18" a="1"/>
  <c r="AW192" i="18" s="1"/>
  <c r="AV192" i="18" a="1"/>
  <c r="AV192" i="18" s="1"/>
  <c r="AU192" i="18" a="1"/>
  <c r="AU192" i="18" s="1"/>
  <c r="AT192" i="18" a="1"/>
  <c r="AT192" i="18" s="1"/>
  <c r="AS192" i="18" a="1"/>
  <c r="AS192" i="18" s="1"/>
  <c r="AR192" i="18" a="1"/>
  <c r="AR192" i="18" s="1"/>
  <c r="AQ192" i="18" a="1"/>
  <c r="AQ192" i="18" s="1"/>
  <c r="AP192" i="18" a="1"/>
  <c r="AP192" i="18" s="1"/>
  <c r="AO192" i="18" a="1"/>
  <c r="AO192" i="18" s="1"/>
  <c r="AN192" i="18" a="1"/>
  <c r="AN192" i="18" s="1"/>
  <c r="AM192" i="18" a="1"/>
  <c r="AM192" i="18" s="1"/>
  <c r="AL192" i="18" a="1"/>
  <c r="AL192" i="18" s="1"/>
  <c r="AK192" i="18" a="1"/>
  <c r="AK192" i="18" s="1"/>
  <c r="AJ192" i="18" a="1"/>
  <c r="AJ192" i="18" s="1"/>
  <c r="AI192" i="18" a="1"/>
  <c r="AI192" i="18" s="1"/>
  <c r="AH192" i="18" a="1"/>
  <c r="AH192" i="18" s="1"/>
  <c r="AG192" i="18" a="1"/>
  <c r="AG192" i="18" s="1"/>
  <c r="AF192" i="18" a="1"/>
  <c r="AF192" i="18" s="1"/>
  <c r="AE192" i="18" a="1"/>
  <c r="AE192" i="18" s="1"/>
  <c r="AD192" i="18" a="1"/>
  <c r="AD192" i="18" s="1"/>
  <c r="AC192" i="18" a="1"/>
  <c r="AC192" i="18" s="1"/>
  <c r="AB192" i="18" a="1"/>
  <c r="AB192" i="18" s="1"/>
  <c r="AA192" i="18" a="1"/>
  <c r="AA192" i="18" s="1"/>
  <c r="Z192" i="18" a="1"/>
  <c r="Z192" i="18" s="1"/>
  <c r="Y192" i="18" a="1"/>
  <c r="Y192" i="18" s="1"/>
  <c r="X192" i="18" a="1"/>
  <c r="X192" i="18" s="1"/>
  <c r="W192" i="18" a="1"/>
  <c r="W192" i="18" s="1"/>
  <c r="V192" i="18" a="1"/>
  <c r="V192" i="18" s="1"/>
  <c r="U192" i="18" a="1"/>
  <c r="U192" i="18" s="1"/>
  <c r="T192" i="18" a="1"/>
  <c r="T192" i="18" s="1"/>
  <c r="S192" i="18" a="1"/>
  <c r="S192" i="18" s="1"/>
  <c r="R192" i="18" a="1"/>
  <c r="R192" i="18" s="1"/>
  <c r="Q192" i="18" a="1"/>
  <c r="Q192" i="18" s="1"/>
  <c r="P192" i="18" a="1"/>
  <c r="P192" i="18" s="1"/>
  <c r="O192" i="18" a="1"/>
  <c r="O192" i="18" s="1"/>
  <c r="N192" i="18" a="1"/>
  <c r="N192" i="18" s="1"/>
  <c r="M192" i="18" a="1"/>
  <c r="M192" i="18" s="1"/>
  <c r="K192" i="18" a="1"/>
  <c r="K192" i="18" s="1"/>
  <c r="BR191" i="18" a="1"/>
  <c r="BR191" i="18" s="1"/>
  <c r="BQ191" i="18" a="1"/>
  <c r="BQ191" i="18" s="1"/>
  <c r="BP191" i="18" a="1"/>
  <c r="BP191" i="18" s="1"/>
  <c r="BO191" i="18" a="1"/>
  <c r="BO191" i="18" s="1"/>
  <c r="BN191" i="18" a="1"/>
  <c r="BN191" i="18" s="1"/>
  <c r="BM191" i="18" a="1"/>
  <c r="BM191" i="18" s="1"/>
  <c r="BL191" i="18" a="1"/>
  <c r="BL191" i="18" s="1"/>
  <c r="BK191" i="18" a="1"/>
  <c r="BK191" i="18" s="1"/>
  <c r="BJ191" i="18" a="1"/>
  <c r="BJ191" i="18" s="1"/>
  <c r="BI191" i="18" a="1"/>
  <c r="BI191" i="18" s="1"/>
  <c r="BH191" i="18" a="1"/>
  <c r="BH191" i="18" s="1"/>
  <c r="BG191" i="18" a="1"/>
  <c r="BG191" i="18" s="1"/>
  <c r="BF191" i="18" a="1"/>
  <c r="BF191" i="18" s="1"/>
  <c r="BE191" i="18" a="1"/>
  <c r="BE191" i="18" s="1"/>
  <c r="BD191" i="18" a="1"/>
  <c r="BD191" i="18" s="1"/>
  <c r="BC191" i="18" a="1"/>
  <c r="BC191" i="18" s="1"/>
  <c r="BB191" i="18" a="1"/>
  <c r="BB191" i="18" s="1"/>
  <c r="BA191" i="18" a="1"/>
  <c r="BA191" i="18" s="1"/>
  <c r="AZ191" i="18" a="1"/>
  <c r="AZ191" i="18" s="1"/>
  <c r="AY191" i="18" a="1"/>
  <c r="AY191" i="18" s="1"/>
  <c r="AX191" i="18" a="1"/>
  <c r="AX191" i="18" s="1"/>
  <c r="AW191" i="18" a="1"/>
  <c r="AW191" i="18" s="1"/>
  <c r="AV191" i="18" a="1"/>
  <c r="AV191" i="18" s="1"/>
  <c r="AU191" i="18" a="1"/>
  <c r="AU191" i="18" s="1"/>
  <c r="AT191" i="18" a="1"/>
  <c r="AT191" i="18" s="1"/>
  <c r="AS191" i="18" a="1"/>
  <c r="AS191" i="18" s="1"/>
  <c r="AR191" i="18" a="1"/>
  <c r="AR191" i="18" s="1"/>
  <c r="AQ191" i="18" a="1"/>
  <c r="AQ191" i="18" s="1"/>
  <c r="AP191" i="18" a="1"/>
  <c r="AP191" i="18" s="1"/>
  <c r="AO191" i="18" a="1"/>
  <c r="AO191" i="18" s="1"/>
  <c r="AN191" i="18" a="1"/>
  <c r="AN191" i="18" s="1"/>
  <c r="AM191" i="18" a="1"/>
  <c r="AM191" i="18" s="1"/>
  <c r="AL191" i="18" a="1"/>
  <c r="AL191" i="18" s="1"/>
  <c r="AK191" i="18" a="1"/>
  <c r="AK191" i="18" s="1"/>
  <c r="AJ191" i="18" a="1"/>
  <c r="AJ191" i="18" s="1"/>
  <c r="AI191" i="18" a="1"/>
  <c r="AI191" i="18" s="1"/>
  <c r="AH191" i="18" a="1"/>
  <c r="AH191" i="18" s="1"/>
  <c r="AG191" i="18" a="1"/>
  <c r="AG191" i="18" s="1"/>
  <c r="AF191" i="18" a="1"/>
  <c r="AF191" i="18" s="1"/>
  <c r="AE191" i="18" a="1"/>
  <c r="AE191" i="18" s="1"/>
  <c r="AD191" i="18" a="1"/>
  <c r="AD191" i="18" s="1"/>
  <c r="AC191" i="18" a="1"/>
  <c r="AC191" i="18" s="1"/>
  <c r="AB191" i="18" a="1"/>
  <c r="AB191" i="18" s="1"/>
  <c r="AA191" i="18" a="1"/>
  <c r="AA191" i="18" s="1"/>
  <c r="Z191" i="18" a="1"/>
  <c r="Z191" i="18" s="1"/>
  <c r="Y191" i="18" a="1"/>
  <c r="Y191" i="18" s="1"/>
  <c r="X191" i="18" a="1"/>
  <c r="X191" i="18" s="1"/>
  <c r="W191" i="18" a="1"/>
  <c r="W191" i="18" s="1"/>
  <c r="V191" i="18" a="1"/>
  <c r="V191" i="18" s="1"/>
  <c r="U191" i="18" a="1"/>
  <c r="U191" i="18" s="1"/>
  <c r="T191" i="18" a="1"/>
  <c r="T191" i="18" s="1"/>
  <c r="S191" i="18" a="1"/>
  <c r="S191" i="18" s="1"/>
  <c r="R191" i="18" a="1"/>
  <c r="R191" i="18" s="1"/>
  <c r="Q191" i="18" a="1"/>
  <c r="Q191" i="18" s="1"/>
  <c r="P191" i="18" a="1"/>
  <c r="P191" i="18" s="1"/>
  <c r="O191" i="18" a="1"/>
  <c r="O191" i="18" s="1"/>
  <c r="N191" i="18" a="1"/>
  <c r="N191" i="18" s="1"/>
  <c r="M191" i="18" a="1"/>
  <c r="M191" i="18" s="1"/>
  <c r="L191" i="18" a="1"/>
  <c r="L191" i="18" s="1"/>
  <c r="K191" i="18" a="1"/>
  <c r="K191" i="18" s="1"/>
  <c r="BR190" i="18" a="1"/>
  <c r="BR190" i="18" s="1"/>
  <c r="BQ190" i="18" a="1"/>
  <c r="BQ190" i="18" s="1"/>
  <c r="BP190" i="18" a="1"/>
  <c r="BP190" i="18" s="1"/>
  <c r="BO190" i="18" a="1"/>
  <c r="BO190" i="18" s="1"/>
  <c r="BN190" i="18" a="1"/>
  <c r="BN190" i="18" s="1"/>
  <c r="BM190" i="18" a="1"/>
  <c r="BM190" i="18" s="1"/>
  <c r="BL190" i="18" a="1"/>
  <c r="BL190" i="18" s="1"/>
  <c r="BK190" i="18" a="1"/>
  <c r="BK190" i="18" s="1"/>
  <c r="BJ190" i="18" a="1"/>
  <c r="BJ190" i="18" s="1"/>
  <c r="BI190" i="18" a="1"/>
  <c r="BI190" i="18" s="1"/>
  <c r="BH190" i="18" a="1"/>
  <c r="BH190" i="18" s="1"/>
  <c r="BG190" i="18" a="1"/>
  <c r="BG190" i="18" s="1"/>
  <c r="BF190" i="18" a="1"/>
  <c r="BF190" i="18" s="1"/>
  <c r="BE190" i="18" a="1"/>
  <c r="BE190" i="18" s="1"/>
  <c r="BD190" i="18" a="1"/>
  <c r="BD190" i="18" s="1"/>
  <c r="BC190" i="18" a="1"/>
  <c r="BC190" i="18" s="1"/>
  <c r="BB190" i="18" a="1"/>
  <c r="BB190" i="18" s="1"/>
  <c r="BA190" i="18" a="1"/>
  <c r="BA190" i="18" s="1"/>
  <c r="AZ190" i="18" a="1"/>
  <c r="AZ190" i="18" s="1"/>
  <c r="AY190" i="18" a="1"/>
  <c r="AY190" i="18" s="1"/>
  <c r="AX190" i="18" a="1"/>
  <c r="AX190" i="18" s="1"/>
  <c r="AW190" i="18" a="1"/>
  <c r="AW190" i="18" s="1"/>
  <c r="AV190" i="18" a="1"/>
  <c r="AV190" i="18" s="1"/>
  <c r="AU190" i="18" a="1"/>
  <c r="AU190" i="18" s="1"/>
  <c r="AT190" i="18" a="1"/>
  <c r="AT190" i="18" s="1"/>
  <c r="AS190" i="18" a="1"/>
  <c r="AS190" i="18" s="1"/>
  <c r="AR190" i="18" a="1"/>
  <c r="AR190" i="18" s="1"/>
  <c r="AQ190" i="18" a="1"/>
  <c r="AQ190" i="18" s="1"/>
  <c r="AP190" i="18" a="1"/>
  <c r="AP190" i="18" s="1"/>
  <c r="AO190" i="18" a="1"/>
  <c r="AO190" i="18" s="1"/>
  <c r="AN190" i="18" a="1"/>
  <c r="AN190" i="18" s="1"/>
  <c r="AM190" i="18" a="1"/>
  <c r="AM190" i="18" s="1"/>
  <c r="AL190" i="18" a="1"/>
  <c r="AL190" i="18" s="1"/>
  <c r="AK190" i="18" a="1"/>
  <c r="AK190" i="18" s="1"/>
  <c r="AJ190" i="18" a="1"/>
  <c r="AJ190" i="18" s="1"/>
  <c r="AI190" i="18" a="1"/>
  <c r="AI190" i="18" s="1"/>
  <c r="AH190" i="18" a="1"/>
  <c r="AH190" i="18" s="1"/>
  <c r="AG190" i="18" a="1"/>
  <c r="AG190" i="18" s="1"/>
  <c r="AF190" i="18" a="1"/>
  <c r="AF190" i="18" s="1"/>
  <c r="AE190" i="18" a="1"/>
  <c r="AE190" i="18" s="1"/>
  <c r="AD190" i="18" a="1"/>
  <c r="AD190" i="18" s="1"/>
  <c r="AC190" i="18" a="1"/>
  <c r="AC190" i="18" s="1"/>
  <c r="AB190" i="18" a="1"/>
  <c r="AB190" i="18" s="1"/>
  <c r="AA190" i="18" a="1"/>
  <c r="AA190" i="18" s="1"/>
  <c r="Z190" i="18" a="1"/>
  <c r="Z190" i="18" s="1"/>
  <c r="Y190" i="18" a="1"/>
  <c r="Y190" i="18" s="1"/>
  <c r="X190" i="18" a="1"/>
  <c r="X190" i="18" s="1"/>
  <c r="W190" i="18" a="1"/>
  <c r="W190" i="18" s="1"/>
  <c r="V190" i="18" a="1"/>
  <c r="V190" i="18" s="1"/>
  <c r="U190" i="18" a="1"/>
  <c r="U190" i="18" s="1"/>
  <c r="T190" i="18" a="1"/>
  <c r="T190" i="18" s="1"/>
  <c r="S190" i="18" a="1"/>
  <c r="S190" i="18" s="1"/>
  <c r="R190" i="18" a="1"/>
  <c r="R190" i="18" s="1"/>
  <c r="Q190" i="18" a="1"/>
  <c r="Q190" i="18" s="1"/>
  <c r="P190" i="18" a="1"/>
  <c r="P190" i="18" s="1"/>
  <c r="O190" i="18" a="1"/>
  <c r="O190" i="18" s="1"/>
  <c r="N190" i="18" a="1"/>
  <c r="N190" i="18" s="1"/>
  <c r="M190" i="18" a="1"/>
  <c r="M190" i="18" s="1"/>
  <c r="L190" i="18" a="1"/>
  <c r="L190" i="18" s="1"/>
  <c r="K190" i="18" a="1"/>
  <c r="K190" i="18" s="1"/>
  <c r="BR189" i="18" a="1"/>
  <c r="BR189" i="18" s="1"/>
  <c r="BQ189" i="18" a="1"/>
  <c r="BQ189" i="18" s="1"/>
  <c r="BP189" i="18" a="1"/>
  <c r="BP189" i="18" s="1"/>
  <c r="BO189" i="18" a="1"/>
  <c r="BO189" i="18" s="1"/>
  <c r="BN189" i="18" a="1"/>
  <c r="BN189" i="18" s="1"/>
  <c r="BM189" i="18" a="1"/>
  <c r="BM189" i="18" s="1"/>
  <c r="BL189" i="18" a="1"/>
  <c r="BL189" i="18" s="1"/>
  <c r="BK189" i="18" a="1"/>
  <c r="BK189" i="18" s="1"/>
  <c r="BJ189" i="18" a="1"/>
  <c r="BJ189" i="18" s="1"/>
  <c r="BI189" i="18" a="1"/>
  <c r="BI189" i="18" s="1"/>
  <c r="BH189" i="18" a="1"/>
  <c r="BH189" i="18" s="1"/>
  <c r="BG189" i="18" a="1"/>
  <c r="BG189" i="18" s="1"/>
  <c r="BF189" i="18" a="1"/>
  <c r="BF189" i="18" s="1"/>
  <c r="BE189" i="18" a="1"/>
  <c r="BE189" i="18" s="1"/>
  <c r="BD189" i="18" a="1"/>
  <c r="BD189" i="18" s="1"/>
  <c r="BC189" i="18" a="1"/>
  <c r="BC189" i="18" s="1"/>
  <c r="BB189" i="18" a="1"/>
  <c r="BB189" i="18" s="1"/>
  <c r="BA189" i="18" a="1"/>
  <c r="BA189" i="18" s="1"/>
  <c r="AZ189" i="18" a="1"/>
  <c r="AZ189" i="18" s="1"/>
  <c r="AY189" i="18" a="1"/>
  <c r="AY189" i="18" s="1"/>
  <c r="AX189" i="18" a="1"/>
  <c r="AX189" i="18" s="1"/>
  <c r="AW189" i="18" a="1"/>
  <c r="AW189" i="18" s="1"/>
  <c r="AV189" i="18" a="1"/>
  <c r="AV189" i="18" s="1"/>
  <c r="AU189" i="18" a="1"/>
  <c r="AU189" i="18" s="1"/>
  <c r="AT189" i="18" a="1"/>
  <c r="AT189" i="18" s="1"/>
  <c r="AS189" i="18" a="1"/>
  <c r="AS189" i="18" s="1"/>
  <c r="AR189" i="18" a="1"/>
  <c r="AR189" i="18" s="1"/>
  <c r="AQ189" i="18" a="1"/>
  <c r="AQ189" i="18" s="1"/>
  <c r="AP189" i="18" a="1"/>
  <c r="AP189" i="18" s="1"/>
  <c r="AO189" i="18" a="1"/>
  <c r="AO189" i="18" s="1"/>
  <c r="AN189" i="18" a="1"/>
  <c r="AN189" i="18" s="1"/>
  <c r="AM189" i="18" a="1"/>
  <c r="AM189" i="18" s="1"/>
  <c r="AL189" i="18" a="1"/>
  <c r="AL189" i="18" s="1"/>
  <c r="AK189" i="18" a="1"/>
  <c r="AK189" i="18" s="1"/>
  <c r="AJ189" i="18" a="1"/>
  <c r="AJ189" i="18" s="1"/>
  <c r="AI189" i="18" a="1"/>
  <c r="AI189" i="18" s="1"/>
  <c r="AH189" i="18" a="1"/>
  <c r="AH189" i="18" s="1"/>
  <c r="AG189" i="18" a="1"/>
  <c r="AG189" i="18" s="1"/>
  <c r="AF189" i="18" a="1"/>
  <c r="AF189" i="18" s="1"/>
  <c r="AE189" i="18" a="1"/>
  <c r="AE189" i="18" s="1"/>
  <c r="AD189" i="18" a="1"/>
  <c r="AD189" i="18" s="1"/>
  <c r="AC189" i="18" a="1"/>
  <c r="AC189" i="18" s="1"/>
  <c r="AB189" i="18" a="1"/>
  <c r="AB189" i="18" s="1"/>
  <c r="AA189" i="18" a="1"/>
  <c r="AA189" i="18" s="1"/>
  <c r="Z189" i="18" a="1"/>
  <c r="Z189" i="18" s="1"/>
  <c r="Y189" i="18" a="1"/>
  <c r="Y189" i="18" s="1"/>
  <c r="X189" i="18" a="1"/>
  <c r="X189" i="18" s="1"/>
  <c r="W189" i="18" a="1"/>
  <c r="W189" i="18" s="1"/>
  <c r="V189" i="18" a="1"/>
  <c r="V189" i="18" s="1"/>
  <c r="U189" i="18" a="1"/>
  <c r="U189" i="18" s="1"/>
  <c r="T189" i="18" a="1"/>
  <c r="T189" i="18" s="1"/>
  <c r="S189" i="18" a="1"/>
  <c r="S189" i="18" s="1"/>
  <c r="R189" i="18" a="1"/>
  <c r="R189" i="18" s="1"/>
  <c r="Q189" i="18" a="1"/>
  <c r="Q189" i="18" s="1"/>
  <c r="P189" i="18" a="1"/>
  <c r="P189" i="18" s="1"/>
  <c r="O189" i="18" a="1"/>
  <c r="O189" i="18" s="1"/>
  <c r="N189" i="18" a="1"/>
  <c r="N189" i="18" s="1"/>
  <c r="M189" i="18" a="1"/>
  <c r="M189" i="18" s="1"/>
  <c r="L189" i="18" a="1"/>
  <c r="L189" i="18" s="1"/>
  <c r="K189" i="18" a="1"/>
  <c r="K189" i="18" s="1"/>
  <c r="BR188" i="18" a="1"/>
  <c r="BR188" i="18" s="1"/>
  <c r="BQ188" i="18" a="1"/>
  <c r="BQ188" i="18" s="1"/>
  <c r="BP188" i="18" a="1"/>
  <c r="BP188" i="18" s="1"/>
  <c r="BO188" i="18" a="1"/>
  <c r="BO188" i="18" s="1"/>
  <c r="BN188" i="18" a="1"/>
  <c r="BN188" i="18" s="1"/>
  <c r="BM188" i="18" a="1"/>
  <c r="BM188" i="18" s="1"/>
  <c r="BL188" i="18" a="1"/>
  <c r="BL188" i="18" s="1"/>
  <c r="BK188" i="18" a="1"/>
  <c r="BK188" i="18" s="1"/>
  <c r="BJ188" i="18" a="1"/>
  <c r="BJ188" i="18" s="1"/>
  <c r="BI188" i="18" a="1"/>
  <c r="BI188" i="18" s="1"/>
  <c r="BH188" i="18" a="1"/>
  <c r="BH188" i="18" s="1"/>
  <c r="BG188" i="18" a="1"/>
  <c r="BG188" i="18" s="1"/>
  <c r="BF188" i="18" a="1"/>
  <c r="BF188" i="18" s="1"/>
  <c r="BE188" i="18" a="1"/>
  <c r="BE188" i="18" s="1"/>
  <c r="BD188" i="18" a="1"/>
  <c r="BD188" i="18" s="1"/>
  <c r="BC188" i="18" a="1"/>
  <c r="BC188" i="18" s="1"/>
  <c r="BB188" i="18" a="1"/>
  <c r="BB188" i="18" s="1"/>
  <c r="BA188" i="18" a="1"/>
  <c r="BA188" i="18" s="1"/>
  <c r="AZ188" i="18" a="1"/>
  <c r="AZ188" i="18" s="1"/>
  <c r="AY188" i="18" a="1"/>
  <c r="AY188" i="18" s="1"/>
  <c r="AX188" i="18" a="1"/>
  <c r="AX188" i="18" s="1"/>
  <c r="AW188" i="18" a="1"/>
  <c r="AW188" i="18" s="1"/>
  <c r="AV188" i="18" a="1"/>
  <c r="AV188" i="18" s="1"/>
  <c r="AU188" i="18" a="1"/>
  <c r="AU188" i="18" s="1"/>
  <c r="AT188" i="18" a="1"/>
  <c r="AT188" i="18" s="1"/>
  <c r="AS188" i="18" a="1"/>
  <c r="AS188" i="18" s="1"/>
  <c r="AR188" i="18" a="1"/>
  <c r="AR188" i="18" s="1"/>
  <c r="AQ188" i="18" a="1"/>
  <c r="AQ188" i="18" s="1"/>
  <c r="AP188" i="18" a="1"/>
  <c r="AP188" i="18" s="1"/>
  <c r="AO188" i="18" a="1"/>
  <c r="AO188" i="18" s="1"/>
  <c r="AN188" i="18" a="1"/>
  <c r="AN188" i="18" s="1"/>
  <c r="AM188" i="18" a="1"/>
  <c r="AM188" i="18" s="1"/>
  <c r="AL188" i="18" a="1"/>
  <c r="AL188" i="18" s="1"/>
  <c r="AK188" i="18" a="1"/>
  <c r="AK188" i="18" s="1"/>
  <c r="AJ188" i="18" a="1"/>
  <c r="AJ188" i="18" s="1"/>
  <c r="AI188" i="18" a="1"/>
  <c r="AI188" i="18" s="1"/>
  <c r="AH188" i="18" a="1"/>
  <c r="AH188" i="18" s="1"/>
  <c r="AG188" i="18" a="1"/>
  <c r="AG188" i="18" s="1"/>
  <c r="AF188" i="18" a="1"/>
  <c r="AF188" i="18" s="1"/>
  <c r="AE188" i="18" a="1"/>
  <c r="AE188" i="18" s="1"/>
  <c r="AD188" i="18" a="1"/>
  <c r="AD188" i="18" s="1"/>
  <c r="AC188" i="18" a="1"/>
  <c r="AC188" i="18" s="1"/>
  <c r="AB188" i="18" a="1"/>
  <c r="AB188" i="18" s="1"/>
  <c r="AA188" i="18" a="1"/>
  <c r="AA188" i="18" s="1"/>
  <c r="Z188" i="18" a="1"/>
  <c r="Z188" i="18" s="1"/>
  <c r="Y188" i="18" a="1"/>
  <c r="Y188" i="18" s="1"/>
  <c r="X188" i="18" a="1"/>
  <c r="X188" i="18" s="1"/>
  <c r="W188" i="18" a="1"/>
  <c r="W188" i="18" s="1"/>
  <c r="V188" i="18" a="1"/>
  <c r="V188" i="18" s="1"/>
  <c r="U188" i="18" a="1"/>
  <c r="U188" i="18" s="1"/>
  <c r="T188" i="18" a="1"/>
  <c r="T188" i="18" s="1"/>
  <c r="S188" i="18" a="1"/>
  <c r="S188" i="18" s="1"/>
  <c r="R188" i="18" a="1"/>
  <c r="R188" i="18" s="1"/>
  <c r="Q188" i="18" a="1"/>
  <c r="Q188" i="18" s="1"/>
  <c r="P188" i="18" a="1"/>
  <c r="P188" i="18" s="1"/>
  <c r="O188" i="18" a="1"/>
  <c r="O188" i="18" s="1"/>
  <c r="N188" i="18" a="1"/>
  <c r="N188" i="18" s="1"/>
  <c r="M188" i="18" a="1"/>
  <c r="M188" i="18" s="1"/>
  <c r="L188" i="18" a="1"/>
  <c r="L188" i="18" s="1"/>
  <c r="K188" i="18" a="1"/>
  <c r="K188" i="18" s="1"/>
  <c r="BR187" i="18" a="1"/>
  <c r="BR187" i="18" s="1"/>
  <c r="BQ187" i="18" a="1"/>
  <c r="BQ187" i="18" s="1"/>
  <c r="BP187" i="18" a="1"/>
  <c r="BP187" i="18" s="1"/>
  <c r="BO187" i="18" a="1"/>
  <c r="BO187" i="18" s="1"/>
  <c r="BN187" i="18" a="1"/>
  <c r="BN187" i="18" s="1"/>
  <c r="BM187" i="18" a="1"/>
  <c r="BM187" i="18" s="1"/>
  <c r="BL187" i="18" a="1"/>
  <c r="BL187" i="18" s="1"/>
  <c r="BK187" i="18" a="1"/>
  <c r="BK187" i="18" s="1"/>
  <c r="BJ187" i="18" a="1"/>
  <c r="BJ187" i="18" s="1"/>
  <c r="BI187" i="18" a="1"/>
  <c r="BI187" i="18" s="1"/>
  <c r="BH187" i="18" a="1"/>
  <c r="BH187" i="18" s="1"/>
  <c r="BG187" i="18" a="1"/>
  <c r="BG187" i="18" s="1"/>
  <c r="BF187" i="18" a="1"/>
  <c r="BF187" i="18" s="1"/>
  <c r="BE187" i="18" a="1"/>
  <c r="BE187" i="18" s="1"/>
  <c r="BD187" i="18" a="1"/>
  <c r="BD187" i="18" s="1"/>
  <c r="BC187" i="18" a="1"/>
  <c r="BC187" i="18" s="1"/>
  <c r="BB187" i="18" a="1"/>
  <c r="BB187" i="18" s="1"/>
  <c r="BA187" i="18" a="1"/>
  <c r="BA187" i="18" s="1"/>
  <c r="AZ187" i="18" a="1"/>
  <c r="AZ187" i="18" s="1"/>
  <c r="AY187" i="18" a="1"/>
  <c r="AY187" i="18" s="1"/>
  <c r="AX187" i="18" a="1"/>
  <c r="AX187" i="18" s="1"/>
  <c r="AW187" i="18" a="1"/>
  <c r="AW187" i="18" s="1"/>
  <c r="AV187" i="18" a="1"/>
  <c r="AV187" i="18" s="1"/>
  <c r="AU187" i="18" a="1"/>
  <c r="AU187" i="18" s="1"/>
  <c r="AT187" i="18" a="1"/>
  <c r="AT187" i="18" s="1"/>
  <c r="AS187" i="18" a="1"/>
  <c r="AS187" i="18" s="1"/>
  <c r="AR187" i="18" a="1"/>
  <c r="AR187" i="18" s="1"/>
  <c r="AQ187" i="18" a="1"/>
  <c r="AQ187" i="18" s="1"/>
  <c r="AP187" i="18" a="1"/>
  <c r="AP187" i="18" s="1"/>
  <c r="AO187" i="18" a="1"/>
  <c r="AO187" i="18" s="1"/>
  <c r="AN187" i="18" a="1"/>
  <c r="AN187" i="18" s="1"/>
  <c r="AM187" i="18" a="1"/>
  <c r="AM187" i="18" s="1"/>
  <c r="AL187" i="18" a="1"/>
  <c r="AL187" i="18" s="1"/>
  <c r="AK187" i="18" a="1"/>
  <c r="AK187" i="18" s="1"/>
  <c r="AJ187" i="18" a="1"/>
  <c r="AJ187" i="18" s="1"/>
  <c r="AI187" i="18" a="1"/>
  <c r="AI187" i="18" s="1"/>
  <c r="AH187" i="18" a="1"/>
  <c r="AH187" i="18" s="1"/>
  <c r="AG187" i="18" a="1"/>
  <c r="AG187" i="18" s="1"/>
  <c r="AF187" i="18" a="1"/>
  <c r="AF187" i="18" s="1"/>
  <c r="AE187" i="18" a="1"/>
  <c r="AE187" i="18" s="1"/>
  <c r="AD187" i="18" a="1"/>
  <c r="AD187" i="18" s="1"/>
  <c r="AC187" i="18" a="1"/>
  <c r="AC187" i="18" s="1"/>
  <c r="AB187" i="18" a="1"/>
  <c r="AB187" i="18" s="1"/>
  <c r="AA187" i="18" a="1"/>
  <c r="AA187" i="18" s="1"/>
  <c r="Z187" i="18" a="1"/>
  <c r="Z187" i="18" s="1"/>
  <c r="Y187" i="18" a="1"/>
  <c r="Y187" i="18" s="1"/>
  <c r="X187" i="18" a="1"/>
  <c r="X187" i="18" s="1"/>
  <c r="W187" i="18" a="1"/>
  <c r="W187" i="18" s="1"/>
  <c r="V187" i="18" a="1"/>
  <c r="V187" i="18" s="1"/>
  <c r="U187" i="18" a="1"/>
  <c r="U187" i="18" s="1"/>
  <c r="T187" i="18" a="1"/>
  <c r="T187" i="18" s="1"/>
  <c r="S187" i="18" a="1"/>
  <c r="S187" i="18" s="1"/>
  <c r="R187" i="18" a="1"/>
  <c r="R187" i="18" s="1"/>
  <c r="Q187" i="18" a="1"/>
  <c r="Q187" i="18" s="1"/>
  <c r="P187" i="18" a="1"/>
  <c r="P187" i="18" s="1"/>
  <c r="O187" i="18" a="1"/>
  <c r="O187" i="18" s="1"/>
  <c r="N187" i="18" a="1"/>
  <c r="N187" i="18" s="1"/>
  <c r="M187" i="18" a="1"/>
  <c r="M187" i="18" s="1"/>
  <c r="L187" i="18" a="1"/>
  <c r="L187" i="18" s="1"/>
  <c r="K187" i="18" a="1"/>
  <c r="K187" i="18" s="1"/>
  <c r="BR186" i="18" a="1"/>
  <c r="BR186" i="18" s="1"/>
  <c r="BQ186" i="18" a="1"/>
  <c r="BQ186" i="18" s="1"/>
  <c r="BP186" i="18" a="1"/>
  <c r="BP186" i="18" s="1"/>
  <c r="BO186" i="18" a="1"/>
  <c r="BO186" i="18" s="1"/>
  <c r="BN186" i="18" a="1"/>
  <c r="BN186" i="18" s="1"/>
  <c r="BM186" i="18" a="1"/>
  <c r="BM186" i="18" s="1"/>
  <c r="BL186" i="18" a="1"/>
  <c r="BL186" i="18" s="1"/>
  <c r="BK186" i="18" a="1"/>
  <c r="BK186" i="18" s="1"/>
  <c r="BJ186" i="18" a="1"/>
  <c r="BJ186" i="18" s="1"/>
  <c r="BI186" i="18" a="1"/>
  <c r="BI186" i="18" s="1"/>
  <c r="BH186" i="18" a="1"/>
  <c r="BH186" i="18" s="1"/>
  <c r="BG186" i="18" a="1"/>
  <c r="BG186" i="18" s="1"/>
  <c r="BF186" i="18" a="1"/>
  <c r="BF186" i="18" s="1"/>
  <c r="BE186" i="18" a="1"/>
  <c r="BE186" i="18" s="1"/>
  <c r="BD186" i="18" a="1"/>
  <c r="BD186" i="18" s="1"/>
  <c r="BC186" i="18" a="1"/>
  <c r="BC186" i="18" s="1"/>
  <c r="BB186" i="18" a="1"/>
  <c r="BB186" i="18" s="1"/>
  <c r="BA186" i="18" a="1"/>
  <c r="BA186" i="18" s="1"/>
  <c r="AZ186" i="18" a="1"/>
  <c r="AZ186" i="18" s="1"/>
  <c r="AY186" i="18" a="1"/>
  <c r="AY186" i="18" s="1"/>
  <c r="AX186" i="18" a="1"/>
  <c r="AX186" i="18" s="1"/>
  <c r="AW186" i="18" a="1"/>
  <c r="AW186" i="18" s="1"/>
  <c r="AV186" i="18" a="1"/>
  <c r="AV186" i="18" s="1"/>
  <c r="AU186" i="18" a="1"/>
  <c r="AU186" i="18" s="1"/>
  <c r="AT186" i="18" a="1"/>
  <c r="AT186" i="18" s="1"/>
  <c r="AS186" i="18" a="1"/>
  <c r="AS186" i="18" s="1"/>
  <c r="AR186" i="18" a="1"/>
  <c r="AR186" i="18" s="1"/>
  <c r="AQ186" i="18" a="1"/>
  <c r="AQ186" i="18" s="1"/>
  <c r="AP186" i="18" a="1"/>
  <c r="AP186" i="18" s="1"/>
  <c r="AO186" i="18" a="1"/>
  <c r="AO186" i="18" s="1"/>
  <c r="AN186" i="18" a="1"/>
  <c r="AN186" i="18" s="1"/>
  <c r="AM186" i="18" a="1"/>
  <c r="AM186" i="18" s="1"/>
  <c r="AL186" i="18" a="1"/>
  <c r="AL186" i="18" s="1"/>
  <c r="AK186" i="18" a="1"/>
  <c r="AK186" i="18" s="1"/>
  <c r="AJ186" i="18" a="1"/>
  <c r="AJ186" i="18" s="1"/>
  <c r="AI186" i="18" a="1"/>
  <c r="AI186" i="18" s="1"/>
  <c r="AH186" i="18" a="1"/>
  <c r="AH186" i="18" s="1"/>
  <c r="AG186" i="18" a="1"/>
  <c r="AG186" i="18" s="1"/>
  <c r="AF186" i="18" a="1"/>
  <c r="AF186" i="18" s="1"/>
  <c r="AE186" i="18" a="1"/>
  <c r="AE186" i="18" s="1"/>
  <c r="AD186" i="18" a="1"/>
  <c r="AD186" i="18" s="1"/>
  <c r="AC186" i="18" a="1"/>
  <c r="AC186" i="18" s="1"/>
  <c r="AB186" i="18" a="1"/>
  <c r="AB186" i="18" s="1"/>
  <c r="AA186" i="18" a="1"/>
  <c r="AA186" i="18" s="1"/>
  <c r="Z186" i="18" a="1"/>
  <c r="Z186" i="18" s="1"/>
  <c r="Y186" i="18" a="1"/>
  <c r="Y186" i="18" s="1"/>
  <c r="X186" i="18" a="1"/>
  <c r="X186" i="18" s="1"/>
  <c r="W186" i="18" a="1"/>
  <c r="W186" i="18" s="1"/>
  <c r="V186" i="18" a="1"/>
  <c r="V186" i="18" s="1"/>
  <c r="U186" i="18" a="1"/>
  <c r="U186" i="18" s="1"/>
  <c r="T186" i="18" a="1"/>
  <c r="T186" i="18" s="1"/>
  <c r="S186" i="18" a="1"/>
  <c r="S186" i="18" s="1"/>
  <c r="R186" i="18" a="1"/>
  <c r="R186" i="18" s="1"/>
  <c r="Q186" i="18" a="1"/>
  <c r="Q186" i="18" s="1"/>
  <c r="P186" i="18" a="1"/>
  <c r="P186" i="18" s="1"/>
  <c r="O186" i="18" a="1"/>
  <c r="O186" i="18" s="1"/>
  <c r="N186" i="18" a="1"/>
  <c r="N186" i="18" s="1"/>
  <c r="M186" i="18" a="1"/>
  <c r="M186" i="18" s="1"/>
  <c r="L186" i="18" a="1"/>
  <c r="L186" i="18" s="1"/>
  <c r="K186" i="18" a="1"/>
  <c r="K186" i="18" s="1"/>
  <c r="BR185" i="18" a="1"/>
  <c r="BR185" i="18" s="1"/>
  <c r="BQ185" i="18" a="1"/>
  <c r="BQ185" i="18" s="1"/>
  <c r="BP185" i="18" a="1"/>
  <c r="BP185" i="18" s="1"/>
  <c r="BO185" i="18" a="1"/>
  <c r="BO185" i="18" s="1"/>
  <c r="BN185" i="18" a="1"/>
  <c r="BN185" i="18" s="1"/>
  <c r="BM185" i="18" a="1"/>
  <c r="BM185" i="18" s="1"/>
  <c r="BL185" i="18" a="1"/>
  <c r="BL185" i="18" s="1"/>
  <c r="BK185" i="18" a="1"/>
  <c r="BK185" i="18" s="1"/>
  <c r="BJ185" i="18" a="1"/>
  <c r="BJ185" i="18" s="1"/>
  <c r="BI185" i="18" a="1"/>
  <c r="BI185" i="18" s="1"/>
  <c r="BH185" i="18" a="1"/>
  <c r="BH185" i="18" s="1"/>
  <c r="BG185" i="18" a="1"/>
  <c r="BG185" i="18" s="1"/>
  <c r="BF185" i="18" a="1"/>
  <c r="BF185" i="18" s="1"/>
  <c r="BE185" i="18" a="1"/>
  <c r="BE185" i="18" s="1"/>
  <c r="BD185" i="18" a="1"/>
  <c r="BD185" i="18" s="1"/>
  <c r="BC185" i="18" a="1"/>
  <c r="BC185" i="18" s="1"/>
  <c r="BB185" i="18" a="1"/>
  <c r="BB185" i="18" s="1"/>
  <c r="BA185" i="18" a="1"/>
  <c r="BA185" i="18" s="1"/>
  <c r="AZ185" i="18" a="1"/>
  <c r="AZ185" i="18" s="1"/>
  <c r="AY185" i="18" a="1"/>
  <c r="AY185" i="18" s="1"/>
  <c r="AX185" i="18" a="1"/>
  <c r="AX185" i="18" s="1"/>
  <c r="AW185" i="18" a="1"/>
  <c r="AW185" i="18" s="1"/>
  <c r="AV185" i="18" a="1"/>
  <c r="AV185" i="18" s="1"/>
  <c r="AU185" i="18" a="1"/>
  <c r="AU185" i="18" s="1"/>
  <c r="AT185" i="18" a="1"/>
  <c r="AT185" i="18" s="1"/>
  <c r="AS185" i="18" a="1"/>
  <c r="AS185" i="18" s="1"/>
  <c r="AR185" i="18" a="1"/>
  <c r="AR185" i="18" s="1"/>
  <c r="AQ185" i="18" a="1"/>
  <c r="AQ185" i="18" s="1"/>
  <c r="AP185" i="18" a="1"/>
  <c r="AP185" i="18" s="1"/>
  <c r="AO185" i="18" a="1"/>
  <c r="AO185" i="18" s="1"/>
  <c r="AN185" i="18" a="1"/>
  <c r="AN185" i="18" s="1"/>
  <c r="AM185" i="18" a="1"/>
  <c r="AM185" i="18" s="1"/>
  <c r="AL185" i="18" a="1"/>
  <c r="AL185" i="18" s="1"/>
  <c r="AK185" i="18" a="1"/>
  <c r="AK185" i="18" s="1"/>
  <c r="AJ185" i="18" a="1"/>
  <c r="AJ185" i="18" s="1"/>
  <c r="AI185" i="18" a="1"/>
  <c r="AI185" i="18" s="1"/>
  <c r="AH185" i="18" a="1"/>
  <c r="AH185" i="18" s="1"/>
  <c r="AG185" i="18" a="1"/>
  <c r="AG185" i="18" s="1"/>
  <c r="AF185" i="18" a="1"/>
  <c r="AF185" i="18" s="1"/>
  <c r="AE185" i="18" a="1"/>
  <c r="AE185" i="18" s="1"/>
  <c r="AD185" i="18" a="1"/>
  <c r="AD185" i="18" s="1"/>
  <c r="AC185" i="18" a="1"/>
  <c r="AC185" i="18" s="1"/>
  <c r="AB185" i="18" a="1"/>
  <c r="AB185" i="18" s="1"/>
  <c r="AA185" i="18" a="1"/>
  <c r="AA185" i="18" s="1"/>
  <c r="Z185" i="18" a="1"/>
  <c r="Z185" i="18" s="1"/>
  <c r="Y185" i="18" a="1"/>
  <c r="Y185" i="18" s="1"/>
  <c r="X185" i="18" a="1"/>
  <c r="X185" i="18" s="1"/>
  <c r="W185" i="18" a="1"/>
  <c r="W185" i="18" s="1"/>
  <c r="V185" i="18" a="1"/>
  <c r="V185" i="18" s="1"/>
  <c r="U185" i="18" a="1"/>
  <c r="U185" i="18" s="1"/>
  <c r="T185" i="18" a="1"/>
  <c r="T185" i="18" s="1"/>
  <c r="S185" i="18" a="1"/>
  <c r="S185" i="18" s="1"/>
  <c r="R185" i="18" a="1"/>
  <c r="R185" i="18" s="1"/>
  <c r="Q185" i="18" a="1"/>
  <c r="Q185" i="18" s="1"/>
  <c r="O185" i="18" a="1"/>
  <c r="O185" i="18" s="1"/>
  <c r="N185" i="18" a="1"/>
  <c r="N185" i="18" s="1"/>
  <c r="M185" i="18" a="1"/>
  <c r="M185" i="18" s="1"/>
  <c r="L185" i="18" a="1"/>
  <c r="L185" i="18" s="1"/>
  <c r="BR184" i="18" a="1"/>
  <c r="BR184" i="18" s="1"/>
  <c r="BQ184" i="18" a="1"/>
  <c r="BQ184" i="18" s="1"/>
  <c r="BP184" i="18" a="1"/>
  <c r="BP184" i="18" s="1"/>
  <c r="BO184" i="18" a="1"/>
  <c r="BO184" i="18" s="1"/>
  <c r="BN184" i="18" a="1"/>
  <c r="BN184" i="18" s="1"/>
  <c r="BM184" i="18" a="1"/>
  <c r="BM184" i="18" s="1"/>
  <c r="BL184" i="18" a="1"/>
  <c r="BL184" i="18" s="1"/>
  <c r="BK184" i="18" a="1"/>
  <c r="BK184" i="18" s="1"/>
  <c r="BJ184" i="18" a="1"/>
  <c r="BJ184" i="18" s="1"/>
  <c r="BI184" i="18" a="1"/>
  <c r="BI184" i="18" s="1"/>
  <c r="BH184" i="18" a="1"/>
  <c r="BH184" i="18" s="1"/>
  <c r="BG184" i="18" a="1"/>
  <c r="BG184" i="18" s="1"/>
  <c r="BF184" i="18" a="1"/>
  <c r="BF184" i="18" s="1"/>
  <c r="BE184" i="18" a="1"/>
  <c r="BE184" i="18" s="1"/>
  <c r="BD184" i="18" a="1"/>
  <c r="BD184" i="18" s="1"/>
  <c r="BC184" i="18" a="1"/>
  <c r="BC184" i="18" s="1"/>
  <c r="BB184" i="18" a="1"/>
  <c r="BB184" i="18" s="1"/>
  <c r="BA184" i="18" a="1"/>
  <c r="BA184" i="18" s="1"/>
  <c r="AZ184" i="18" a="1"/>
  <c r="AZ184" i="18" s="1"/>
  <c r="AY184" i="18" a="1"/>
  <c r="AY184" i="18" s="1"/>
  <c r="AX184" i="18" a="1"/>
  <c r="AX184" i="18" s="1"/>
  <c r="AW184" i="18" a="1"/>
  <c r="AW184" i="18" s="1"/>
  <c r="AV184" i="18" a="1"/>
  <c r="AV184" i="18" s="1"/>
  <c r="AU184" i="18" a="1"/>
  <c r="AU184" i="18" s="1"/>
  <c r="AT184" i="18" a="1"/>
  <c r="AT184" i="18" s="1"/>
  <c r="AS184" i="18" a="1"/>
  <c r="AS184" i="18" s="1"/>
  <c r="AR184" i="18" a="1"/>
  <c r="AR184" i="18" s="1"/>
  <c r="AQ184" i="18" a="1"/>
  <c r="AQ184" i="18" s="1"/>
  <c r="AP184" i="18" a="1"/>
  <c r="AP184" i="18" s="1"/>
  <c r="AO184" i="18" a="1"/>
  <c r="AO184" i="18" s="1"/>
  <c r="AN184" i="18" a="1"/>
  <c r="AN184" i="18" s="1"/>
  <c r="AM184" i="18" a="1"/>
  <c r="AM184" i="18" s="1"/>
  <c r="AL184" i="18" a="1"/>
  <c r="AL184" i="18" s="1"/>
  <c r="AK184" i="18" a="1"/>
  <c r="AK184" i="18" s="1"/>
  <c r="AJ184" i="18" a="1"/>
  <c r="AJ184" i="18" s="1"/>
  <c r="AI184" i="18" a="1"/>
  <c r="AI184" i="18" s="1"/>
  <c r="AH184" i="18" a="1"/>
  <c r="AH184" i="18" s="1"/>
  <c r="AG184" i="18" a="1"/>
  <c r="AG184" i="18" s="1"/>
  <c r="AF184" i="18" a="1"/>
  <c r="AF184" i="18" s="1"/>
  <c r="AE184" i="18" a="1"/>
  <c r="AE184" i="18" s="1"/>
  <c r="AD184" i="18" a="1"/>
  <c r="AD184" i="18" s="1"/>
  <c r="AC184" i="18" a="1"/>
  <c r="AC184" i="18" s="1"/>
  <c r="AB184" i="18" a="1"/>
  <c r="AB184" i="18" s="1"/>
  <c r="AA184" i="18" a="1"/>
  <c r="AA184" i="18" s="1"/>
  <c r="Z184" i="18" a="1"/>
  <c r="Z184" i="18" s="1"/>
  <c r="Y184" i="18" a="1"/>
  <c r="Y184" i="18" s="1"/>
  <c r="X184" i="18" a="1"/>
  <c r="X184" i="18" s="1"/>
  <c r="W184" i="18" a="1"/>
  <c r="W184" i="18" s="1"/>
  <c r="V184" i="18" a="1"/>
  <c r="V184" i="18" s="1"/>
  <c r="U184" i="18" a="1"/>
  <c r="U184" i="18" s="1"/>
  <c r="T184" i="18" a="1"/>
  <c r="T184" i="18" s="1"/>
  <c r="S184" i="18" a="1"/>
  <c r="S184" i="18" s="1"/>
  <c r="R184" i="18" a="1"/>
  <c r="R184" i="18" s="1"/>
  <c r="Q184" i="18" a="1"/>
  <c r="Q184" i="18" s="1"/>
  <c r="P184" i="18" a="1"/>
  <c r="P184" i="18" s="1"/>
  <c r="O184" i="18" a="1"/>
  <c r="O184" i="18" s="1"/>
  <c r="N184" i="18" a="1"/>
  <c r="N184" i="18" s="1"/>
  <c r="M184" i="18" a="1"/>
  <c r="M184" i="18" s="1"/>
  <c r="L184" i="18" a="1"/>
  <c r="L184" i="18" s="1"/>
  <c r="K184" i="18" a="1"/>
  <c r="K184" i="18" s="1"/>
  <c r="BR183" i="18" a="1"/>
  <c r="BR183" i="18" s="1"/>
  <c r="BQ183" i="18" a="1"/>
  <c r="BQ183" i="18" s="1"/>
  <c r="BP183" i="18" a="1"/>
  <c r="BP183" i="18" s="1"/>
  <c r="BO183" i="18" a="1"/>
  <c r="BO183" i="18" s="1"/>
  <c r="BN183" i="18" a="1"/>
  <c r="BN183" i="18" s="1"/>
  <c r="BM183" i="18" a="1"/>
  <c r="BM183" i="18" s="1"/>
  <c r="BL183" i="18" a="1"/>
  <c r="BL183" i="18" s="1"/>
  <c r="BK183" i="18" a="1"/>
  <c r="BK183" i="18" s="1"/>
  <c r="BJ183" i="18" a="1"/>
  <c r="BJ183" i="18" s="1"/>
  <c r="BI183" i="18" a="1"/>
  <c r="BI183" i="18" s="1"/>
  <c r="BH183" i="18" a="1"/>
  <c r="BH183" i="18" s="1"/>
  <c r="BG183" i="18" a="1"/>
  <c r="BG183" i="18" s="1"/>
  <c r="BF183" i="18" a="1"/>
  <c r="BF183" i="18" s="1"/>
  <c r="BE183" i="18" a="1"/>
  <c r="BE183" i="18" s="1"/>
  <c r="BD183" i="18" a="1"/>
  <c r="BD183" i="18" s="1"/>
  <c r="BC183" i="18" a="1"/>
  <c r="BC183" i="18" s="1"/>
  <c r="BB183" i="18" a="1"/>
  <c r="BB183" i="18" s="1"/>
  <c r="BA183" i="18" a="1"/>
  <c r="BA183" i="18" s="1"/>
  <c r="AZ183" i="18" a="1"/>
  <c r="AZ183" i="18" s="1"/>
  <c r="AY183" i="18" a="1"/>
  <c r="AY183" i="18" s="1"/>
  <c r="AX183" i="18" a="1"/>
  <c r="AX183" i="18" s="1"/>
  <c r="AW183" i="18" a="1"/>
  <c r="AW183" i="18" s="1"/>
  <c r="AV183" i="18" a="1"/>
  <c r="AV183" i="18" s="1"/>
  <c r="AU183" i="18" a="1"/>
  <c r="AU183" i="18" s="1"/>
  <c r="AT183" i="18" a="1"/>
  <c r="AT183" i="18" s="1"/>
  <c r="AS183" i="18" a="1"/>
  <c r="AS183" i="18" s="1"/>
  <c r="AR183" i="18" a="1"/>
  <c r="AR183" i="18" s="1"/>
  <c r="AQ183" i="18" a="1"/>
  <c r="AQ183" i="18" s="1"/>
  <c r="AP183" i="18" a="1"/>
  <c r="AP183" i="18" s="1"/>
  <c r="AO183" i="18" a="1"/>
  <c r="AO183" i="18" s="1"/>
  <c r="AN183" i="18" a="1"/>
  <c r="AN183" i="18" s="1"/>
  <c r="AM183" i="18" a="1"/>
  <c r="AM183" i="18" s="1"/>
  <c r="AL183" i="18" a="1"/>
  <c r="AL183" i="18" s="1"/>
  <c r="AK183" i="18" a="1"/>
  <c r="AK183" i="18" s="1"/>
  <c r="AJ183" i="18" a="1"/>
  <c r="AJ183" i="18" s="1"/>
  <c r="AI183" i="18" a="1"/>
  <c r="AI183" i="18" s="1"/>
  <c r="AH183" i="18" a="1"/>
  <c r="AH183" i="18" s="1"/>
  <c r="AG183" i="18" a="1"/>
  <c r="AG183" i="18" s="1"/>
  <c r="AF183" i="18" a="1"/>
  <c r="AF183" i="18" s="1"/>
  <c r="AE183" i="18" a="1"/>
  <c r="AE183" i="18" s="1"/>
  <c r="AD183" i="18" a="1"/>
  <c r="AD183" i="18" s="1"/>
  <c r="AC183" i="18" a="1"/>
  <c r="AC183" i="18" s="1"/>
  <c r="AB183" i="18" a="1"/>
  <c r="AB183" i="18" s="1"/>
  <c r="AA183" i="18" a="1"/>
  <c r="AA183" i="18" s="1"/>
  <c r="Z183" i="18" a="1"/>
  <c r="Z183" i="18" s="1"/>
  <c r="Y183" i="18" a="1"/>
  <c r="Y183" i="18" s="1"/>
  <c r="X183" i="18" a="1"/>
  <c r="X183" i="18" s="1"/>
  <c r="W183" i="18" a="1"/>
  <c r="W183" i="18" s="1"/>
  <c r="V183" i="18" a="1"/>
  <c r="V183" i="18" s="1"/>
  <c r="U183" i="18" a="1"/>
  <c r="U183" i="18" s="1"/>
  <c r="T183" i="18" a="1"/>
  <c r="T183" i="18" s="1"/>
  <c r="S183" i="18" a="1"/>
  <c r="S183" i="18" s="1"/>
  <c r="R183" i="18" a="1"/>
  <c r="R183" i="18" s="1"/>
  <c r="Q183" i="18" a="1"/>
  <c r="Q183" i="18" s="1"/>
  <c r="P183" i="18" a="1"/>
  <c r="P183" i="18" s="1"/>
  <c r="O183" i="18" a="1"/>
  <c r="O183" i="18" s="1"/>
  <c r="N183" i="18" a="1"/>
  <c r="N183" i="18" s="1"/>
  <c r="M183" i="18" a="1"/>
  <c r="M183" i="18" s="1"/>
  <c r="L183" i="18" a="1"/>
  <c r="L183" i="18" s="1"/>
  <c r="K183" i="18" a="1"/>
  <c r="K183" i="18" s="1"/>
  <c r="BR182" i="18" a="1"/>
  <c r="BR182" i="18" s="1"/>
  <c r="BR209" i="18" s="1"/>
  <c r="BQ182" i="18" a="1"/>
  <c r="BQ182" i="18" s="1"/>
  <c r="BQ209" i="18" s="1"/>
  <c r="BP182" i="18" a="1"/>
  <c r="BP182" i="18" s="1"/>
  <c r="BP209" i="18" s="1"/>
  <c r="BO182" i="18" a="1"/>
  <c r="BO182" i="18" s="1"/>
  <c r="BO209" i="18" s="1"/>
  <c r="BN182" i="18" a="1"/>
  <c r="BN182" i="18" s="1"/>
  <c r="BN209" i="18" s="1"/>
  <c r="BM182" i="18" a="1"/>
  <c r="BM182" i="18" s="1"/>
  <c r="BK182" i="18" a="1"/>
  <c r="BK182" i="18" s="1"/>
  <c r="BJ182" i="18" a="1"/>
  <c r="BJ182" i="18" s="1"/>
  <c r="BJ209" i="18" s="1"/>
  <c r="BI182" i="18" a="1"/>
  <c r="BI182" i="18" s="1"/>
  <c r="BH182" i="18" a="1"/>
  <c r="BH182" i="18" s="1"/>
  <c r="BG182" i="18" a="1"/>
  <c r="BG182" i="18" s="1"/>
  <c r="BG209" i="18" s="1"/>
  <c r="BF182" i="18" a="1"/>
  <c r="BF182" i="18" s="1"/>
  <c r="BF209" i="18" s="1"/>
  <c r="BE182" i="18" a="1"/>
  <c r="BE182" i="18" s="1"/>
  <c r="BE209" i="18" s="1"/>
  <c r="BD182" i="18" a="1"/>
  <c r="BD182" i="18" s="1"/>
  <c r="BC182" i="18" a="1"/>
  <c r="BC182" i="18" s="1"/>
  <c r="BB182" i="18" a="1"/>
  <c r="BB182" i="18" s="1"/>
  <c r="BB209" i="18" s="1"/>
  <c r="BA182" i="18" a="1"/>
  <c r="BA182" i="18" s="1"/>
  <c r="AZ182" i="18" a="1"/>
  <c r="AZ182" i="18" s="1"/>
  <c r="AY182" i="18" a="1"/>
  <c r="AY182" i="18" s="1"/>
  <c r="AY209" i="18" s="1"/>
  <c r="AX182" i="18" a="1"/>
  <c r="AX182" i="18" s="1"/>
  <c r="AX209" i="18" s="1"/>
  <c r="AW182" i="18" a="1"/>
  <c r="AW182" i="18" s="1"/>
  <c r="AW209" i="18" s="1"/>
  <c r="AV182" i="18" a="1"/>
  <c r="AV182" i="18" s="1"/>
  <c r="AV209" i="18" s="1"/>
  <c r="AU182" i="18" a="1"/>
  <c r="AU182" i="18" s="1"/>
  <c r="AT182" i="18" a="1"/>
  <c r="AT182" i="18" s="1"/>
  <c r="AT209" i="18" s="1"/>
  <c r="AS182" i="18" a="1"/>
  <c r="AS182" i="18" s="1"/>
  <c r="AR182" i="18" a="1"/>
  <c r="AR182" i="18" s="1"/>
  <c r="AQ182" i="18" a="1"/>
  <c r="AQ182" i="18" s="1"/>
  <c r="AQ209" i="18" s="1"/>
  <c r="AP182" i="18" a="1"/>
  <c r="AP182" i="18" s="1"/>
  <c r="AP209" i="18" s="1"/>
  <c r="AO182" i="18" a="1"/>
  <c r="AO182" i="18" s="1"/>
  <c r="AO209" i="18" s="1"/>
  <c r="AN182" i="18" a="1"/>
  <c r="AN182" i="18" s="1"/>
  <c r="AN209" i="18" s="1"/>
  <c r="AM182" i="18" a="1"/>
  <c r="AM182" i="18" s="1"/>
  <c r="AL182" i="18" a="1"/>
  <c r="AL182" i="18" s="1"/>
  <c r="AL209" i="18" s="1"/>
  <c r="AK182" i="18" a="1"/>
  <c r="AK182" i="18" s="1"/>
  <c r="AJ182" i="18" a="1"/>
  <c r="AJ182" i="18" s="1"/>
  <c r="AI182" i="18" a="1"/>
  <c r="AI182" i="18" s="1"/>
  <c r="AI209" i="18" s="1"/>
  <c r="AH182" i="18" a="1"/>
  <c r="AH182" i="18" s="1"/>
  <c r="AH209" i="18" s="1"/>
  <c r="AG182" i="18" a="1"/>
  <c r="AG182" i="18" s="1"/>
  <c r="AG209" i="18" s="1"/>
  <c r="AF182" i="18" a="1"/>
  <c r="AF182" i="18" s="1"/>
  <c r="AF209" i="18" s="1"/>
  <c r="AE182" i="18" a="1"/>
  <c r="AE182" i="18" s="1"/>
  <c r="AD182" i="18" a="1"/>
  <c r="AD182" i="18" s="1"/>
  <c r="AD209" i="18" s="1"/>
  <c r="AC182" i="18" a="1"/>
  <c r="AC182" i="18" s="1"/>
  <c r="AB182" i="18" a="1"/>
  <c r="AB182" i="18" s="1"/>
  <c r="AA182" i="18" a="1"/>
  <c r="AA182" i="18" s="1"/>
  <c r="AA209" i="18" s="1"/>
  <c r="Z182" i="18" a="1"/>
  <c r="Z182" i="18" s="1"/>
  <c r="Z209" i="18" s="1"/>
  <c r="Y182" i="18" a="1"/>
  <c r="Y182" i="18" s="1"/>
  <c r="Y209" i="18" s="1"/>
  <c r="X182" i="18" a="1"/>
  <c r="X182" i="18" s="1"/>
  <c r="X209" i="18" s="1"/>
  <c r="W182" i="18" a="1"/>
  <c r="W182" i="18" s="1"/>
  <c r="V182" i="18" a="1"/>
  <c r="V182" i="18" s="1"/>
  <c r="V209" i="18" s="1"/>
  <c r="U182" i="18" a="1"/>
  <c r="U182" i="18" s="1"/>
  <c r="T182" i="18" a="1"/>
  <c r="T182" i="18" s="1"/>
  <c r="S182" i="18" a="1"/>
  <c r="S182" i="18" s="1"/>
  <c r="S209" i="18" s="1"/>
  <c r="R182" i="18" a="1"/>
  <c r="R182" i="18" s="1"/>
  <c r="R209" i="18" s="1"/>
  <c r="Q182" i="18" a="1"/>
  <c r="Q182" i="18" s="1"/>
  <c r="Q209" i="18" s="1"/>
  <c r="P182" i="18" a="1"/>
  <c r="P182" i="18" s="1"/>
  <c r="P209" i="18" s="1"/>
  <c r="O182" i="18" a="1"/>
  <c r="O182" i="18" s="1"/>
  <c r="N182" i="18" a="1"/>
  <c r="N182" i="18" s="1"/>
  <c r="N209" i="18" s="1"/>
  <c r="M182" i="18" a="1"/>
  <c r="M182" i="18" s="1"/>
  <c r="L182" i="18" a="1"/>
  <c r="L182" i="18" s="1"/>
  <c r="K182" i="18" a="1"/>
  <c r="K182" i="18" s="1"/>
  <c r="BR181" i="18" a="1"/>
  <c r="BR181" i="18" s="1"/>
  <c r="BR207" i="18" s="1"/>
  <c r="BQ181" i="18" a="1"/>
  <c r="BQ181" i="18" s="1"/>
  <c r="BQ207" i="18" s="1"/>
  <c r="BP181" i="18" a="1"/>
  <c r="BP181" i="18" s="1"/>
  <c r="BP207" i="18" s="1"/>
  <c r="BO181" i="18" a="1"/>
  <c r="BO181" i="18" s="1"/>
  <c r="BO207" i="18" s="1"/>
  <c r="BN181" i="18" a="1"/>
  <c r="BN181" i="18" s="1"/>
  <c r="BM181" i="18" a="1"/>
  <c r="BM181" i="18" s="1"/>
  <c r="BL181" i="18" a="1"/>
  <c r="BL181" i="18" s="1"/>
  <c r="BK181" i="18" a="1"/>
  <c r="BK181" i="18" s="1"/>
  <c r="BK207" i="18" s="1"/>
  <c r="BJ181" i="18" a="1"/>
  <c r="BJ181" i="18" s="1"/>
  <c r="BJ207" i="18" s="1"/>
  <c r="BI181" i="18" a="1"/>
  <c r="BI181" i="18" s="1"/>
  <c r="BI207" i="18" s="1"/>
  <c r="BH181" i="18" a="1"/>
  <c r="BH181" i="18" s="1"/>
  <c r="BH207" i="18" s="1"/>
  <c r="BG181" i="18" a="1"/>
  <c r="BG181" i="18" s="1"/>
  <c r="BF181" i="18" a="1"/>
  <c r="BF181" i="18" s="1"/>
  <c r="BF207" i="18" s="1"/>
  <c r="BE181" i="18" a="1"/>
  <c r="BE181" i="18" s="1"/>
  <c r="BD181" i="18" a="1"/>
  <c r="BD181" i="18" s="1"/>
  <c r="BC181" i="18" a="1"/>
  <c r="BC181" i="18" s="1"/>
  <c r="BC207" i="18" s="1"/>
  <c r="BB181" i="18" a="1"/>
  <c r="BB181" i="18" s="1"/>
  <c r="BB207" i="18" s="1"/>
  <c r="BA181" i="18" a="1"/>
  <c r="BA181" i="18" s="1"/>
  <c r="BA207" i="18" s="1"/>
  <c r="AZ181" i="18" a="1"/>
  <c r="AZ181" i="18" s="1"/>
  <c r="AZ207" i="18" s="1"/>
  <c r="AY181" i="18" a="1"/>
  <c r="AY181" i="18" s="1"/>
  <c r="AY207" i="18" s="1"/>
  <c r="AX181" i="18" a="1"/>
  <c r="AX181" i="18" s="1"/>
  <c r="AX207" i="18" s="1"/>
  <c r="AW181" i="18" a="1"/>
  <c r="AW181" i="18" s="1"/>
  <c r="AV181" i="18" a="1"/>
  <c r="AV181" i="18" s="1"/>
  <c r="AU181" i="18" a="1"/>
  <c r="AU181" i="18" s="1"/>
  <c r="AU207" i="18" s="1"/>
  <c r="AT181" i="18" a="1"/>
  <c r="AT181" i="18" s="1"/>
  <c r="AT207" i="18" s="1"/>
  <c r="AS181" i="18" a="1"/>
  <c r="AS181" i="18" s="1"/>
  <c r="AS207" i="18" s="1"/>
  <c r="AR181" i="18" a="1"/>
  <c r="AR181" i="18" s="1"/>
  <c r="AR207" i="18" s="1"/>
  <c r="AQ181" i="18" a="1"/>
  <c r="AQ181" i="18" s="1"/>
  <c r="AO181" i="18" a="1"/>
  <c r="AO181" i="18" s="1"/>
  <c r="AO207" i="18" s="1"/>
  <c r="AN181" i="18" a="1"/>
  <c r="AN181" i="18" s="1"/>
  <c r="AM181" i="18" a="1"/>
  <c r="AM181" i="18" s="1"/>
  <c r="AL181" i="18" a="1"/>
  <c r="AL181" i="18" s="1"/>
  <c r="AL207" i="18" s="1"/>
  <c r="AK181" i="18" a="1"/>
  <c r="AK181" i="18" s="1"/>
  <c r="AK207" i="18" s="1"/>
  <c r="AJ181" i="18" a="1"/>
  <c r="AJ181" i="18" s="1"/>
  <c r="AJ207" i="18" s="1"/>
  <c r="AI181" i="18" a="1"/>
  <c r="AI181" i="18" s="1"/>
  <c r="AI207" i="18" s="1"/>
  <c r="AH181" i="18" a="1"/>
  <c r="AH181" i="18" s="1"/>
  <c r="AH207" i="18" s="1"/>
  <c r="AG181" i="18" a="1"/>
  <c r="AG181" i="18" s="1"/>
  <c r="AG207" i="18" s="1"/>
  <c r="AF181" i="18" a="1"/>
  <c r="AF181" i="18" s="1"/>
  <c r="AE181" i="18" a="1"/>
  <c r="AE181" i="18" s="1"/>
  <c r="AD181" i="18" a="1"/>
  <c r="AD181" i="18" s="1"/>
  <c r="AD207" i="18" s="1"/>
  <c r="AC181" i="18" a="1"/>
  <c r="AC181" i="18" s="1"/>
  <c r="AC207" i="18" s="1"/>
  <c r="AB181" i="18" a="1"/>
  <c r="AB181" i="18" s="1"/>
  <c r="AB207" i="18" s="1"/>
  <c r="AA181" i="18" a="1"/>
  <c r="AA181" i="18" s="1"/>
  <c r="AA207" i="18" s="1"/>
  <c r="Z181" i="18" a="1"/>
  <c r="Z181" i="18" s="1"/>
  <c r="Y181" i="18" a="1"/>
  <c r="Y181" i="18" s="1"/>
  <c r="Y207" i="18" s="1"/>
  <c r="X181" i="18" a="1"/>
  <c r="X181" i="18" s="1"/>
  <c r="W181" i="18" a="1"/>
  <c r="W181" i="18" s="1"/>
  <c r="V181" i="18" a="1"/>
  <c r="V181" i="18" s="1"/>
  <c r="V207" i="18" s="1"/>
  <c r="U181" i="18" a="1"/>
  <c r="U181" i="18" s="1"/>
  <c r="U207" i="18" s="1"/>
  <c r="T181" i="18" a="1"/>
  <c r="T181" i="18" s="1"/>
  <c r="T207" i="18" s="1"/>
  <c r="S181" i="18" a="1"/>
  <c r="S181" i="18" s="1"/>
  <c r="S207" i="18" s="1"/>
  <c r="R181" i="18" a="1"/>
  <c r="R181" i="18" s="1"/>
  <c r="R207" i="18" s="1"/>
  <c r="Q181" i="18" a="1"/>
  <c r="Q181" i="18" s="1"/>
  <c r="Q207" i="18" s="1"/>
  <c r="P181" i="18" a="1"/>
  <c r="P181" i="18" s="1"/>
  <c r="O181" i="18" a="1"/>
  <c r="O181" i="18" s="1"/>
  <c r="N181" i="18" a="1"/>
  <c r="N181" i="18" s="1"/>
  <c r="N207" i="18" s="1"/>
  <c r="M181" i="18" a="1"/>
  <c r="M181" i="18" s="1"/>
  <c r="M207" i="18" s="1"/>
  <c r="L181" i="18" a="1"/>
  <c r="L181" i="18" s="1"/>
  <c r="K181" i="18" a="1"/>
  <c r="K181" i="18" s="1"/>
  <c r="BR180" i="18" a="1"/>
  <c r="BR180" i="18" s="1"/>
  <c r="BR206" i="18" s="1"/>
  <c r="BQ180" i="18" a="1"/>
  <c r="BQ180" i="18" s="1"/>
  <c r="BP180" i="18" a="1"/>
  <c r="BP180" i="18" s="1"/>
  <c r="BO180" i="18" a="1"/>
  <c r="BO180" i="18" s="1"/>
  <c r="BN180" i="18" a="1"/>
  <c r="BN180" i="18" s="1"/>
  <c r="BM180" i="18" a="1"/>
  <c r="BM180" i="18" s="1"/>
  <c r="BL180" i="18" a="1"/>
  <c r="BL180" i="18" s="1"/>
  <c r="BK180" i="18" a="1"/>
  <c r="BK180" i="18" s="1"/>
  <c r="BJ180" i="18" a="1"/>
  <c r="BJ180" i="18" s="1"/>
  <c r="BI180" i="18" a="1"/>
  <c r="BI180" i="18" s="1"/>
  <c r="BH180" i="18" a="1"/>
  <c r="BH180" i="18" s="1"/>
  <c r="BG180" i="18" a="1"/>
  <c r="BG180" i="18" s="1"/>
  <c r="BF180" i="18" a="1"/>
  <c r="BF180" i="18" s="1"/>
  <c r="BE180" i="18" a="1"/>
  <c r="BE180" i="18" s="1"/>
  <c r="BD180" i="18" a="1"/>
  <c r="BD180" i="18" s="1"/>
  <c r="BC180" i="18" a="1"/>
  <c r="BC180" i="18" s="1"/>
  <c r="BB180" i="18" a="1"/>
  <c r="BB180" i="18" s="1"/>
  <c r="BA180" i="18" a="1"/>
  <c r="BA180" i="18" s="1"/>
  <c r="BA206" i="18" s="1"/>
  <c r="AZ180" i="18" a="1"/>
  <c r="AZ180" i="18" s="1"/>
  <c r="AY180" i="18" a="1"/>
  <c r="AY180" i="18" s="1"/>
  <c r="AW180" i="18" a="1"/>
  <c r="AW180" i="18" s="1"/>
  <c r="AV180" i="18" a="1"/>
  <c r="AV180" i="18" s="1"/>
  <c r="AU180" i="18" a="1"/>
  <c r="AU180" i="18" s="1"/>
  <c r="AT180" i="18" a="1"/>
  <c r="AT180" i="18" s="1"/>
  <c r="AS180" i="18" a="1"/>
  <c r="AS180" i="18" s="1"/>
  <c r="AR180" i="18" a="1"/>
  <c r="AR180" i="18" s="1"/>
  <c r="AQ180" i="18" a="1"/>
  <c r="AQ180" i="18" s="1"/>
  <c r="AP180" i="18" a="1"/>
  <c r="AP180" i="18" s="1"/>
  <c r="AO180" i="18" a="1"/>
  <c r="AO180" i="18" s="1"/>
  <c r="AN180" i="18" a="1"/>
  <c r="AN180" i="18" s="1"/>
  <c r="AM180" i="18" a="1"/>
  <c r="AM180" i="18" s="1"/>
  <c r="AL180" i="18" a="1"/>
  <c r="AL180" i="18" s="1"/>
  <c r="AK180" i="18" a="1"/>
  <c r="AK180" i="18" s="1"/>
  <c r="AJ180" i="18" a="1"/>
  <c r="AJ180" i="18" s="1"/>
  <c r="AI180" i="18" a="1"/>
  <c r="AI180" i="18" s="1"/>
  <c r="AH180" i="18" a="1"/>
  <c r="AH180" i="18" s="1"/>
  <c r="AG180" i="18" a="1"/>
  <c r="AG180" i="18" s="1"/>
  <c r="AF180" i="18" a="1"/>
  <c r="AF180" i="18" s="1"/>
  <c r="AE180" i="18" a="1"/>
  <c r="AE180" i="18" s="1"/>
  <c r="AD180" i="18" a="1"/>
  <c r="AD180" i="18" s="1"/>
  <c r="AC180" i="18" a="1"/>
  <c r="AC180" i="18" s="1"/>
  <c r="AB180" i="18" a="1"/>
  <c r="AB180" i="18" s="1"/>
  <c r="AB205" i="18" s="1"/>
  <c r="AA180" i="18" a="1"/>
  <c r="AA180" i="18" s="1"/>
  <c r="Z180" i="18" a="1"/>
  <c r="Z180" i="18" s="1"/>
  <c r="Y180" i="18" a="1"/>
  <c r="Y180" i="18" s="1"/>
  <c r="X180" i="18" a="1"/>
  <c r="X180" i="18" s="1"/>
  <c r="W180" i="18" a="1"/>
  <c r="W180" i="18" s="1"/>
  <c r="V180" i="18" a="1"/>
  <c r="V180" i="18" s="1"/>
  <c r="U180" i="18" a="1"/>
  <c r="U180" i="18" s="1"/>
  <c r="U206" i="18" s="1"/>
  <c r="T180" i="18" a="1"/>
  <c r="T180" i="18" s="1"/>
  <c r="T206" i="18" s="1"/>
  <c r="S180" i="18" a="1"/>
  <c r="S180" i="18" s="1"/>
  <c r="R180" i="18" a="1"/>
  <c r="R180" i="18" s="1"/>
  <c r="Q180" i="18" a="1"/>
  <c r="Q180" i="18" s="1"/>
  <c r="P180" i="18" a="1"/>
  <c r="P180" i="18" s="1"/>
  <c r="O180" i="18" a="1"/>
  <c r="O180" i="18" s="1"/>
  <c r="N180" i="18" a="1"/>
  <c r="N180" i="18" s="1"/>
  <c r="M180" i="18" a="1"/>
  <c r="M180" i="18" s="1"/>
  <c r="M206" i="18" s="1"/>
  <c r="L180" i="18" a="1"/>
  <c r="L180" i="18" s="1"/>
  <c r="K180" i="18" a="1"/>
  <c r="K180" i="18" s="1"/>
  <c r="BR168" i="18" a="1"/>
  <c r="BR168" i="18" s="1"/>
  <c r="BQ168" i="18" a="1"/>
  <c r="BQ168" i="18" s="1"/>
  <c r="BP168" i="18" a="1"/>
  <c r="BP168" i="18" s="1"/>
  <c r="BO168" i="18" a="1"/>
  <c r="BO168" i="18" s="1"/>
  <c r="BN168" i="18" a="1"/>
  <c r="BN168" i="18" s="1"/>
  <c r="BM168" i="18" a="1"/>
  <c r="BM168" i="18" s="1"/>
  <c r="BL168" i="18" a="1"/>
  <c r="BL168" i="18" s="1"/>
  <c r="BK168" i="18" a="1"/>
  <c r="BK168" i="18" s="1"/>
  <c r="BJ168" i="18" a="1"/>
  <c r="BJ168" i="18" s="1"/>
  <c r="BI168" i="18" a="1"/>
  <c r="BI168" i="18" s="1"/>
  <c r="BH168" i="18" a="1"/>
  <c r="BH168" i="18" s="1"/>
  <c r="BG168" i="18" a="1"/>
  <c r="BG168" i="18" s="1"/>
  <c r="BF168" i="18" a="1"/>
  <c r="BF168" i="18" s="1"/>
  <c r="BE168" i="18" a="1"/>
  <c r="BE168" i="18" s="1"/>
  <c r="BD168" i="18" a="1"/>
  <c r="BD168" i="18" s="1"/>
  <c r="BC168" i="18" a="1"/>
  <c r="BC168" i="18" s="1"/>
  <c r="BB168" i="18" a="1"/>
  <c r="BB168" i="18" s="1"/>
  <c r="BA168" i="18" a="1"/>
  <c r="BA168" i="18" s="1"/>
  <c r="AZ168" i="18" a="1"/>
  <c r="AZ168" i="18" s="1"/>
  <c r="AY168" i="18" a="1"/>
  <c r="AY168" i="18" s="1"/>
  <c r="AX168" i="18" a="1"/>
  <c r="AX168" i="18" s="1"/>
  <c r="AW168" i="18" a="1"/>
  <c r="AW168" i="18" s="1"/>
  <c r="AV168" i="18" a="1"/>
  <c r="AV168" i="18" s="1"/>
  <c r="AU168" i="18" a="1"/>
  <c r="AU168" i="18" s="1"/>
  <c r="AT168" i="18" a="1"/>
  <c r="AT168" i="18" s="1"/>
  <c r="AS168" i="18" a="1"/>
  <c r="AS168" i="18" s="1"/>
  <c r="AR168" i="18" a="1"/>
  <c r="AR168" i="18" s="1"/>
  <c r="AQ168" i="18" a="1"/>
  <c r="AQ168" i="18" s="1"/>
  <c r="AP168" i="18" a="1"/>
  <c r="AP168" i="18" s="1"/>
  <c r="AO168" i="18" a="1"/>
  <c r="AO168" i="18" s="1"/>
  <c r="AN168" i="18" a="1"/>
  <c r="AN168" i="18" s="1"/>
  <c r="AM168" i="18" a="1"/>
  <c r="AM168" i="18" s="1"/>
  <c r="AL168" i="18" a="1"/>
  <c r="AL168" i="18" s="1"/>
  <c r="AK168" i="18" a="1"/>
  <c r="AK168" i="18" s="1"/>
  <c r="AJ168" i="18" a="1"/>
  <c r="AJ168" i="18" s="1"/>
  <c r="AI168" i="18" a="1"/>
  <c r="AI168" i="18" s="1"/>
  <c r="AH168" i="18" a="1"/>
  <c r="AH168" i="18" s="1"/>
  <c r="AG168" i="18" a="1"/>
  <c r="AG168" i="18" s="1"/>
  <c r="AF168" i="18" a="1"/>
  <c r="AF168" i="18" s="1"/>
  <c r="AE168" i="18" a="1"/>
  <c r="AE168" i="18" s="1"/>
  <c r="AD168" i="18" a="1"/>
  <c r="AD168" i="18" s="1"/>
  <c r="AC168" i="18" a="1"/>
  <c r="AC168" i="18" s="1"/>
  <c r="AB168" i="18" a="1"/>
  <c r="AB168" i="18" s="1"/>
  <c r="AA168" i="18" a="1"/>
  <c r="AA168" i="18" s="1"/>
  <c r="Z168" i="18" a="1"/>
  <c r="Z168" i="18" s="1"/>
  <c r="Y168" i="18" a="1"/>
  <c r="Y168" i="18" s="1"/>
  <c r="X168" i="18" a="1"/>
  <c r="X168" i="18" s="1"/>
  <c r="W168" i="18" a="1"/>
  <c r="W168" i="18" s="1"/>
  <c r="V168" i="18" a="1"/>
  <c r="V168" i="18" s="1"/>
  <c r="U168" i="18" a="1"/>
  <c r="U168" i="18" s="1"/>
  <c r="T168" i="18" a="1"/>
  <c r="T168" i="18" s="1"/>
  <c r="S168" i="18" a="1"/>
  <c r="S168" i="18" s="1"/>
  <c r="R168" i="18" a="1"/>
  <c r="R168" i="18" s="1"/>
  <c r="Q168" i="18" a="1"/>
  <c r="Q168" i="18" s="1"/>
  <c r="P168" i="18" a="1"/>
  <c r="P168" i="18" s="1"/>
  <c r="O168" i="18" a="1"/>
  <c r="O168" i="18" s="1"/>
  <c r="N168" i="18" a="1"/>
  <c r="N168" i="18" s="1"/>
  <c r="M168" i="18" a="1"/>
  <c r="M168" i="18" s="1"/>
  <c r="L168" i="18" a="1"/>
  <c r="L168" i="18" s="1"/>
  <c r="K168" i="18" a="1"/>
  <c r="K168" i="18" s="1"/>
  <c r="BR167" i="18" a="1"/>
  <c r="BR167" i="18" s="1"/>
  <c r="BQ167" i="18" a="1"/>
  <c r="BQ167" i="18" s="1"/>
  <c r="BP167" i="18" a="1"/>
  <c r="BP167" i="18" s="1"/>
  <c r="BO167" i="18" a="1"/>
  <c r="BO167" i="18" s="1"/>
  <c r="BN167" i="18" a="1"/>
  <c r="BN167" i="18" s="1"/>
  <c r="BM167" i="18" a="1"/>
  <c r="BM167" i="18" s="1"/>
  <c r="BL167" i="18" a="1"/>
  <c r="BL167" i="18" s="1"/>
  <c r="BK167" i="18" a="1"/>
  <c r="BK167" i="18" s="1"/>
  <c r="BJ167" i="18" a="1"/>
  <c r="BJ167" i="18" s="1"/>
  <c r="BI167" i="18" a="1"/>
  <c r="BI167" i="18" s="1"/>
  <c r="BH167" i="18" a="1"/>
  <c r="BH167" i="18" s="1"/>
  <c r="BG167" i="18" a="1"/>
  <c r="BG167" i="18" s="1"/>
  <c r="BF167" i="18" a="1"/>
  <c r="BF167" i="18" s="1"/>
  <c r="BE167" i="18" a="1"/>
  <c r="BE167" i="18" s="1"/>
  <c r="BD167" i="18" a="1"/>
  <c r="BD167" i="18" s="1"/>
  <c r="BC167" i="18" a="1"/>
  <c r="BC167" i="18" s="1"/>
  <c r="BB167" i="18" a="1"/>
  <c r="BB167" i="18" s="1"/>
  <c r="BA167" i="18" a="1"/>
  <c r="BA167" i="18" s="1"/>
  <c r="AZ167" i="18" a="1"/>
  <c r="AZ167" i="18" s="1"/>
  <c r="AY167" i="18" a="1"/>
  <c r="AY167" i="18" s="1"/>
  <c r="AX167" i="18" a="1"/>
  <c r="AX167" i="18" s="1"/>
  <c r="AW167" i="18" a="1"/>
  <c r="AW167" i="18" s="1"/>
  <c r="AV167" i="18" a="1"/>
  <c r="AV167" i="18" s="1"/>
  <c r="AU167" i="18" a="1"/>
  <c r="AU167" i="18" s="1"/>
  <c r="AT167" i="18" a="1"/>
  <c r="AT167" i="18" s="1"/>
  <c r="AS167" i="18" a="1"/>
  <c r="AS167" i="18" s="1"/>
  <c r="AR167" i="18" a="1"/>
  <c r="AR167" i="18" s="1"/>
  <c r="AQ167" i="18" a="1"/>
  <c r="AQ167" i="18" s="1"/>
  <c r="AP167" i="18" a="1"/>
  <c r="AP167" i="18" s="1"/>
  <c r="AO167" i="18" a="1"/>
  <c r="AO167" i="18" s="1"/>
  <c r="AN167" i="18" a="1"/>
  <c r="AN167" i="18" s="1"/>
  <c r="AM167" i="18" a="1"/>
  <c r="AM167" i="18" s="1"/>
  <c r="AL167" i="18" a="1"/>
  <c r="AL167" i="18" s="1"/>
  <c r="AK167" i="18" a="1"/>
  <c r="AK167" i="18" s="1"/>
  <c r="AJ167" i="18" a="1"/>
  <c r="AJ167" i="18" s="1"/>
  <c r="AI167" i="18" a="1"/>
  <c r="AI167" i="18" s="1"/>
  <c r="AH167" i="18" a="1"/>
  <c r="AH167" i="18" s="1"/>
  <c r="AG167" i="18" a="1"/>
  <c r="AG167" i="18" s="1"/>
  <c r="AF167" i="18" a="1"/>
  <c r="AF167" i="18" s="1"/>
  <c r="AE167" i="18" a="1"/>
  <c r="AE167" i="18" s="1"/>
  <c r="AD167" i="18" a="1"/>
  <c r="AD167" i="18" s="1"/>
  <c r="AC167" i="18" a="1"/>
  <c r="AC167" i="18" s="1"/>
  <c r="AB167" i="18" a="1"/>
  <c r="AB167" i="18" s="1"/>
  <c r="AA167" i="18" a="1"/>
  <c r="AA167" i="18" s="1"/>
  <c r="Z167" i="18" a="1"/>
  <c r="Z167" i="18" s="1"/>
  <c r="Y167" i="18" a="1"/>
  <c r="Y167" i="18" s="1"/>
  <c r="X167" i="18" a="1"/>
  <c r="X167" i="18" s="1"/>
  <c r="W167" i="18" a="1"/>
  <c r="W167" i="18" s="1"/>
  <c r="V167" i="18" a="1"/>
  <c r="V167" i="18" s="1"/>
  <c r="U167" i="18" a="1"/>
  <c r="U167" i="18" s="1"/>
  <c r="T167" i="18" a="1"/>
  <c r="T167" i="18" s="1"/>
  <c r="S167" i="18" a="1"/>
  <c r="S167" i="18" s="1"/>
  <c r="R167" i="18" a="1"/>
  <c r="R167" i="18" s="1"/>
  <c r="Q167" i="18" a="1"/>
  <c r="Q167" i="18" s="1"/>
  <c r="P167" i="18" a="1"/>
  <c r="P167" i="18" s="1"/>
  <c r="O167" i="18" a="1"/>
  <c r="O167" i="18" s="1"/>
  <c r="N167" i="18" a="1"/>
  <c r="N167" i="18" s="1"/>
  <c r="M167" i="18" a="1"/>
  <c r="M167" i="18" s="1"/>
  <c r="L167" i="18" a="1"/>
  <c r="L167" i="18" s="1"/>
  <c r="K167" i="18" a="1"/>
  <c r="K167" i="18" s="1"/>
  <c r="BR166" i="18" a="1"/>
  <c r="BR166" i="18" s="1"/>
  <c r="BQ166" i="18" a="1"/>
  <c r="BQ166" i="18" s="1"/>
  <c r="BP166" i="18" a="1"/>
  <c r="BP166" i="18" s="1"/>
  <c r="BO166" i="18" a="1"/>
  <c r="BO166" i="18" s="1"/>
  <c r="BN166" i="18" a="1"/>
  <c r="BN166" i="18" s="1"/>
  <c r="BM166" i="18" a="1"/>
  <c r="BM166" i="18" s="1"/>
  <c r="BL166" i="18" a="1"/>
  <c r="BL166" i="18" s="1"/>
  <c r="BK166" i="18" a="1"/>
  <c r="BK166" i="18" s="1"/>
  <c r="BJ166" i="18" a="1"/>
  <c r="BJ166" i="18" s="1"/>
  <c r="BI166" i="18" a="1"/>
  <c r="BI166" i="18" s="1"/>
  <c r="BH166" i="18" a="1"/>
  <c r="BH166" i="18" s="1"/>
  <c r="BG166" i="18" a="1"/>
  <c r="BG166" i="18" s="1"/>
  <c r="BF166" i="18" a="1"/>
  <c r="BF166" i="18" s="1"/>
  <c r="BE166" i="18" a="1"/>
  <c r="BE166" i="18" s="1"/>
  <c r="BD166" i="18" a="1"/>
  <c r="BD166" i="18" s="1"/>
  <c r="BC166" i="18" a="1"/>
  <c r="BC166" i="18" s="1"/>
  <c r="BB166" i="18" a="1"/>
  <c r="BB166" i="18" s="1"/>
  <c r="BA166" i="18" a="1"/>
  <c r="BA166" i="18" s="1"/>
  <c r="AZ166" i="18" a="1"/>
  <c r="AZ166" i="18" s="1"/>
  <c r="AY166" i="18" a="1"/>
  <c r="AY166" i="18" s="1"/>
  <c r="AX166" i="18" a="1"/>
  <c r="AX166" i="18" s="1"/>
  <c r="AW166" i="18" a="1"/>
  <c r="AW166" i="18" s="1"/>
  <c r="AV166" i="18" a="1"/>
  <c r="AV166" i="18" s="1"/>
  <c r="AU166" i="18" a="1"/>
  <c r="AU166" i="18" s="1"/>
  <c r="AT166" i="18" a="1"/>
  <c r="AT166" i="18" s="1"/>
  <c r="AS166" i="18" a="1"/>
  <c r="AS166" i="18" s="1"/>
  <c r="AR166" i="18" a="1"/>
  <c r="AR166" i="18" s="1"/>
  <c r="AQ166" i="18" a="1"/>
  <c r="AQ166" i="18" s="1"/>
  <c r="AP166" i="18" a="1"/>
  <c r="AP166" i="18" s="1"/>
  <c r="AO166" i="18" a="1"/>
  <c r="AO166" i="18" s="1"/>
  <c r="AN166" i="18" a="1"/>
  <c r="AN166" i="18" s="1"/>
  <c r="AM166" i="18" a="1"/>
  <c r="AM166" i="18" s="1"/>
  <c r="AL166" i="18" a="1"/>
  <c r="AL166" i="18" s="1"/>
  <c r="AK166" i="18" a="1"/>
  <c r="AK166" i="18" s="1"/>
  <c r="AJ166" i="18" a="1"/>
  <c r="AJ166" i="18" s="1"/>
  <c r="AI166" i="18" a="1"/>
  <c r="AI166" i="18" s="1"/>
  <c r="AH166" i="18" a="1"/>
  <c r="AH166" i="18" s="1"/>
  <c r="AG166" i="18" a="1"/>
  <c r="AG166" i="18" s="1"/>
  <c r="AF166" i="18" a="1"/>
  <c r="AF166" i="18" s="1"/>
  <c r="AE166" i="18" a="1"/>
  <c r="AE166" i="18" s="1"/>
  <c r="AD166" i="18" a="1"/>
  <c r="AD166" i="18" s="1"/>
  <c r="AC166" i="18" a="1"/>
  <c r="AC166" i="18" s="1"/>
  <c r="AB166" i="18" a="1"/>
  <c r="AB166" i="18" s="1"/>
  <c r="AA166" i="18" a="1"/>
  <c r="AA166" i="18" s="1"/>
  <c r="Z166" i="18" a="1"/>
  <c r="Z166" i="18" s="1"/>
  <c r="Y166" i="18" a="1"/>
  <c r="Y166" i="18" s="1"/>
  <c r="X166" i="18" a="1"/>
  <c r="X166" i="18" s="1"/>
  <c r="W166" i="18" a="1"/>
  <c r="W166" i="18" s="1"/>
  <c r="V166" i="18" a="1"/>
  <c r="V166" i="18" s="1"/>
  <c r="U166" i="18" a="1"/>
  <c r="U166" i="18" s="1"/>
  <c r="T166" i="18" a="1"/>
  <c r="T166" i="18" s="1"/>
  <c r="S166" i="18" a="1"/>
  <c r="S166" i="18" s="1"/>
  <c r="R166" i="18" a="1"/>
  <c r="R166" i="18" s="1"/>
  <c r="Q166" i="18" a="1"/>
  <c r="Q166" i="18" s="1"/>
  <c r="P166" i="18" a="1"/>
  <c r="P166" i="18" s="1"/>
  <c r="O166" i="18" a="1"/>
  <c r="O166" i="18" s="1"/>
  <c r="N166" i="18" a="1"/>
  <c r="N166" i="18" s="1"/>
  <c r="M166" i="18" a="1"/>
  <c r="M166" i="18" s="1"/>
  <c r="L166" i="18" a="1"/>
  <c r="L166" i="18" s="1"/>
  <c r="K166" i="18" a="1"/>
  <c r="K166" i="18" s="1"/>
  <c r="BR165" i="18" a="1"/>
  <c r="BR165" i="18" s="1"/>
  <c r="BQ165" i="18" a="1"/>
  <c r="BQ165" i="18" s="1"/>
  <c r="BP165" i="18" a="1"/>
  <c r="BP165" i="18" s="1"/>
  <c r="BO165" i="18" a="1"/>
  <c r="BO165" i="18" s="1"/>
  <c r="BN165" i="18" a="1"/>
  <c r="BN165" i="18" s="1"/>
  <c r="BM165" i="18" a="1"/>
  <c r="BM165" i="18" s="1"/>
  <c r="BL165" i="18" a="1"/>
  <c r="BL165" i="18" s="1"/>
  <c r="BK165" i="18" a="1"/>
  <c r="BK165" i="18" s="1"/>
  <c r="BJ165" i="18" a="1"/>
  <c r="BJ165" i="18" s="1"/>
  <c r="BI165" i="18" a="1"/>
  <c r="BI165" i="18" s="1"/>
  <c r="BH165" i="18" a="1"/>
  <c r="BH165" i="18" s="1"/>
  <c r="BG165" i="18" a="1"/>
  <c r="BG165" i="18" s="1"/>
  <c r="BF165" i="18" a="1"/>
  <c r="BF165" i="18" s="1"/>
  <c r="BE165" i="18" a="1"/>
  <c r="BE165" i="18" s="1"/>
  <c r="BD165" i="18" a="1"/>
  <c r="BD165" i="18" s="1"/>
  <c r="BC165" i="18" a="1"/>
  <c r="BC165" i="18" s="1"/>
  <c r="BB165" i="18" a="1"/>
  <c r="BB165" i="18" s="1"/>
  <c r="BA165" i="18" a="1"/>
  <c r="BA165" i="18" s="1"/>
  <c r="AZ165" i="18" a="1"/>
  <c r="AZ165" i="18" s="1"/>
  <c r="AY165" i="18" a="1"/>
  <c r="AY165" i="18" s="1"/>
  <c r="AX165" i="18" a="1"/>
  <c r="AX165" i="18" s="1"/>
  <c r="AW165" i="18" a="1"/>
  <c r="AW165" i="18" s="1"/>
  <c r="AV165" i="18" a="1"/>
  <c r="AV165" i="18" s="1"/>
  <c r="AU165" i="18" a="1"/>
  <c r="AU165" i="18" s="1"/>
  <c r="AT165" i="18" a="1"/>
  <c r="AT165" i="18" s="1"/>
  <c r="AS165" i="18" a="1"/>
  <c r="AS165" i="18" s="1"/>
  <c r="AR165" i="18" a="1"/>
  <c r="AR165" i="18" s="1"/>
  <c r="AQ165" i="18" a="1"/>
  <c r="AQ165" i="18" s="1"/>
  <c r="AP165" i="18" a="1"/>
  <c r="AP165" i="18" s="1"/>
  <c r="AO165" i="18" a="1"/>
  <c r="AO165" i="18" s="1"/>
  <c r="AN165" i="18" a="1"/>
  <c r="AN165" i="18" s="1"/>
  <c r="AM165" i="18" a="1"/>
  <c r="AM165" i="18" s="1"/>
  <c r="AL165" i="18" a="1"/>
  <c r="AL165" i="18" s="1"/>
  <c r="AK165" i="18" a="1"/>
  <c r="AK165" i="18" s="1"/>
  <c r="AJ165" i="18" a="1"/>
  <c r="AJ165" i="18" s="1"/>
  <c r="AI165" i="18" a="1"/>
  <c r="AI165" i="18" s="1"/>
  <c r="AH165" i="18" a="1"/>
  <c r="AH165" i="18" s="1"/>
  <c r="AG165" i="18" a="1"/>
  <c r="AG165" i="18" s="1"/>
  <c r="AF165" i="18" a="1"/>
  <c r="AF165" i="18" s="1"/>
  <c r="AE165" i="18" a="1"/>
  <c r="AE165" i="18" s="1"/>
  <c r="AD165" i="18" a="1"/>
  <c r="AD165" i="18" s="1"/>
  <c r="AC165" i="18" a="1"/>
  <c r="AC165" i="18" s="1"/>
  <c r="AB165" i="18" a="1"/>
  <c r="AB165" i="18" s="1"/>
  <c r="AA165" i="18" a="1"/>
  <c r="AA165" i="18" s="1"/>
  <c r="Z165" i="18" a="1"/>
  <c r="Z165" i="18" s="1"/>
  <c r="Y165" i="18" a="1"/>
  <c r="Y165" i="18" s="1"/>
  <c r="X165" i="18" a="1"/>
  <c r="X165" i="18" s="1"/>
  <c r="W165" i="18" a="1"/>
  <c r="W165" i="18" s="1"/>
  <c r="V165" i="18" a="1"/>
  <c r="V165" i="18" s="1"/>
  <c r="U165" i="18" a="1"/>
  <c r="U165" i="18" s="1"/>
  <c r="T165" i="18" a="1"/>
  <c r="T165" i="18" s="1"/>
  <c r="S165" i="18" a="1"/>
  <c r="S165" i="18" s="1"/>
  <c r="R165" i="18" a="1"/>
  <c r="R165" i="18" s="1"/>
  <c r="Q165" i="18" a="1"/>
  <c r="Q165" i="18" s="1"/>
  <c r="P165" i="18" a="1"/>
  <c r="P165" i="18" s="1"/>
  <c r="O165" i="18" a="1"/>
  <c r="O165" i="18" s="1"/>
  <c r="N165" i="18" a="1"/>
  <c r="N165" i="18" s="1"/>
  <c r="M165" i="18" a="1"/>
  <c r="M165" i="18" s="1"/>
  <c r="L165" i="18" a="1"/>
  <c r="L165" i="18" s="1"/>
  <c r="K165" i="18" a="1"/>
  <c r="K165" i="18" s="1"/>
  <c r="BR164" i="18" a="1"/>
  <c r="BR164" i="18" s="1"/>
  <c r="BQ164" i="18" a="1"/>
  <c r="BQ164" i="18" s="1"/>
  <c r="BP164" i="18" a="1"/>
  <c r="BP164" i="18" s="1"/>
  <c r="BO164" i="18" a="1"/>
  <c r="BO164" i="18" s="1"/>
  <c r="BN164" i="18" a="1"/>
  <c r="BN164" i="18" s="1"/>
  <c r="BM164" i="18" a="1"/>
  <c r="BM164" i="18" s="1"/>
  <c r="BL164" i="18" a="1"/>
  <c r="BL164" i="18" s="1"/>
  <c r="BK164" i="18" a="1"/>
  <c r="BK164" i="18" s="1"/>
  <c r="BJ164" i="18" a="1"/>
  <c r="BJ164" i="18" s="1"/>
  <c r="BI164" i="18" a="1"/>
  <c r="BI164" i="18" s="1"/>
  <c r="BH164" i="18" a="1"/>
  <c r="BH164" i="18" s="1"/>
  <c r="BG164" i="18" a="1"/>
  <c r="BG164" i="18" s="1"/>
  <c r="BF164" i="18" a="1"/>
  <c r="BF164" i="18" s="1"/>
  <c r="BE164" i="18" a="1"/>
  <c r="BE164" i="18" s="1"/>
  <c r="BD164" i="18" a="1"/>
  <c r="BD164" i="18" s="1"/>
  <c r="BC164" i="18" a="1"/>
  <c r="BC164" i="18" s="1"/>
  <c r="BB164" i="18" a="1"/>
  <c r="BB164" i="18" s="1"/>
  <c r="BA164" i="18" a="1"/>
  <c r="BA164" i="18" s="1"/>
  <c r="AZ164" i="18" a="1"/>
  <c r="AZ164" i="18" s="1"/>
  <c r="AY164" i="18" a="1"/>
  <c r="AY164" i="18" s="1"/>
  <c r="AX164" i="18" a="1"/>
  <c r="AX164" i="18" s="1"/>
  <c r="AW164" i="18" a="1"/>
  <c r="AW164" i="18" s="1"/>
  <c r="AV164" i="18" a="1"/>
  <c r="AV164" i="18" s="1"/>
  <c r="AU164" i="18" a="1"/>
  <c r="AU164" i="18" s="1"/>
  <c r="AT164" i="18" a="1"/>
  <c r="AT164" i="18" s="1"/>
  <c r="AS164" i="18" a="1"/>
  <c r="AS164" i="18" s="1"/>
  <c r="AR164" i="18" a="1"/>
  <c r="AR164" i="18" s="1"/>
  <c r="AQ164" i="18" a="1"/>
  <c r="AQ164" i="18" s="1"/>
  <c r="AP164" i="18" a="1"/>
  <c r="AP164" i="18" s="1"/>
  <c r="AO164" i="18" a="1"/>
  <c r="AO164" i="18" s="1"/>
  <c r="AN164" i="18" a="1"/>
  <c r="AN164" i="18" s="1"/>
  <c r="AM164" i="18" a="1"/>
  <c r="AM164" i="18" s="1"/>
  <c r="AL164" i="18" a="1"/>
  <c r="AL164" i="18" s="1"/>
  <c r="AK164" i="18" a="1"/>
  <c r="AK164" i="18" s="1"/>
  <c r="AJ164" i="18" a="1"/>
  <c r="AJ164" i="18" s="1"/>
  <c r="AI164" i="18" a="1"/>
  <c r="AI164" i="18" s="1"/>
  <c r="AH164" i="18" a="1"/>
  <c r="AH164" i="18" s="1"/>
  <c r="AG164" i="18" a="1"/>
  <c r="AG164" i="18" s="1"/>
  <c r="AF164" i="18" a="1"/>
  <c r="AF164" i="18" s="1"/>
  <c r="AE164" i="18" a="1"/>
  <c r="AE164" i="18" s="1"/>
  <c r="AD164" i="18" a="1"/>
  <c r="AD164" i="18" s="1"/>
  <c r="AC164" i="18" a="1"/>
  <c r="AC164" i="18" s="1"/>
  <c r="AB164" i="18" a="1"/>
  <c r="AB164" i="18" s="1"/>
  <c r="AA164" i="18" a="1"/>
  <c r="AA164" i="18" s="1"/>
  <c r="Z164" i="18" a="1"/>
  <c r="Z164" i="18" s="1"/>
  <c r="Y164" i="18" a="1"/>
  <c r="Y164" i="18" s="1"/>
  <c r="X164" i="18" a="1"/>
  <c r="X164" i="18" s="1"/>
  <c r="W164" i="18" a="1"/>
  <c r="W164" i="18" s="1"/>
  <c r="V164" i="18" a="1"/>
  <c r="V164" i="18" s="1"/>
  <c r="U164" i="18" a="1"/>
  <c r="U164" i="18" s="1"/>
  <c r="T164" i="18" a="1"/>
  <c r="T164" i="18" s="1"/>
  <c r="S164" i="18" a="1"/>
  <c r="S164" i="18" s="1"/>
  <c r="R164" i="18" a="1"/>
  <c r="R164" i="18" s="1"/>
  <c r="Q164" i="18" a="1"/>
  <c r="Q164" i="18" s="1"/>
  <c r="P164" i="18" a="1"/>
  <c r="P164" i="18" s="1"/>
  <c r="O164" i="18" a="1"/>
  <c r="O164" i="18" s="1"/>
  <c r="N164" i="18" a="1"/>
  <c r="N164" i="18" s="1"/>
  <c r="M164" i="18" a="1"/>
  <c r="M164" i="18" s="1"/>
  <c r="L164" i="18" a="1"/>
  <c r="L164" i="18" s="1"/>
  <c r="K164" i="18" a="1"/>
  <c r="K164" i="18" s="1"/>
  <c r="BR163" i="18" a="1"/>
  <c r="BR163" i="18" s="1"/>
  <c r="BQ163" i="18" a="1"/>
  <c r="BQ163" i="18" s="1"/>
  <c r="BP163" i="18" a="1"/>
  <c r="BP163" i="18" s="1"/>
  <c r="BO163" i="18" a="1"/>
  <c r="BO163" i="18" s="1"/>
  <c r="BN163" i="18" a="1"/>
  <c r="BN163" i="18" s="1"/>
  <c r="BM163" i="18" a="1"/>
  <c r="BM163" i="18" s="1"/>
  <c r="BL163" i="18" a="1"/>
  <c r="BL163" i="18" s="1"/>
  <c r="BK163" i="18" a="1"/>
  <c r="BK163" i="18" s="1"/>
  <c r="BJ163" i="18" a="1"/>
  <c r="BJ163" i="18" s="1"/>
  <c r="BI163" i="18" a="1"/>
  <c r="BI163" i="18" s="1"/>
  <c r="BH163" i="18" a="1"/>
  <c r="BH163" i="18" s="1"/>
  <c r="BG163" i="18" a="1"/>
  <c r="BG163" i="18" s="1"/>
  <c r="BF163" i="18" a="1"/>
  <c r="BF163" i="18" s="1"/>
  <c r="BE163" i="18" a="1"/>
  <c r="BE163" i="18" s="1"/>
  <c r="BD163" i="18" a="1"/>
  <c r="BD163" i="18" s="1"/>
  <c r="BC163" i="18" a="1"/>
  <c r="BC163" i="18" s="1"/>
  <c r="BB163" i="18" a="1"/>
  <c r="BB163" i="18" s="1"/>
  <c r="BA163" i="18" a="1"/>
  <c r="BA163" i="18" s="1"/>
  <c r="AZ163" i="18" a="1"/>
  <c r="AZ163" i="18" s="1"/>
  <c r="AY163" i="18" a="1"/>
  <c r="AY163" i="18" s="1"/>
  <c r="AX163" i="18" a="1"/>
  <c r="AX163" i="18" s="1"/>
  <c r="AW163" i="18" a="1"/>
  <c r="AW163" i="18" s="1"/>
  <c r="AV163" i="18" a="1"/>
  <c r="AV163" i="18" s="1"/>
  <c r="AU163" i="18" a="1"/>
  <c r="AU163" i="18" s="1"/>
  <c r="AT163" i="18" a="1"/>
  <c r="AT163" i="18" s="1"/>
  <c r="AS163" i="18" a="1"/>
  <c r="AS163" i="18" s="1"/>
  <c r="AR163" i="18" a="1"/>
  <c r="AR163" i="18" s="1"/>
  <c r="AQ163" i="18" a="1"/>
  <c r="AQ163" i="18" s="1"/>
  <c r="AP163" i="18" a="1"/>
  <c r="AP163" i="18" s="1"/>
  <c r="AO163" i="18" a="1"/>
  <c r="AO163" i="18" s="1"/>
  <c r="AN163" i="18" a="1"/>
  <c r="AN163" i="18" s="1"/>
  <c r="AM163" i="18" a="1"/>
  <c r="AM163" i="18" s="1"/>
  <c r="AL163" i="18" a="1"/>
  <c r="AL163" i="18" s="1"/>
  <c r="AK163" i="18" a="1"/>
  <c r="AK163" i="18" s="1"/>
  <c r="AJ163" i="18" a="1"/>
  <c r="AJ163" i="18" s="1"/>
  <c r="AI163" i="18" a="1"/>
  <c r="AI163" i="18" s="1"/>
  <c r="AH163" i="18" a="1"/>
  <c r="AH163" i="18" s="1"/>
  <c r="AG163" i="18" a="1"/>
  <c r="AG163" i="18" s="1"/>
  <c r="AF163" i="18" a="1"/>
  <c r="AF163" i="18" s="1"/>
  <c r="AE163" i="18" a="1"/>
  <c r="AE163" i="18" s="1"/>
  <c r="AD163" i="18" a="1"/>
  <c r="AD163" i="18" s="1"/>
  <c r="AC163" i="18" a="1"/>
  <c r="AC163" i="18" s="1"/>
  <c r="AB163" i="18" a="1"/>
  <c r="AB163" i="18" s="1"/>
  <c r="AA163" i="18" a="1"/>
  <c r="AA163" i="18" s="1"/>
  <c r="Z163" i="18" a="1"/>
  <c r="Z163" i="18" s="1"/>
  <c r="Y163" i="18" a="1"/>
  <c r="Y163" i="18" s="1"/>
  <c r="X163" i="18" a="1"/>
  <c r="X163" i="18" s="1"/>
  <c r="W163" i="18" a="1"/>
  <c r="W163" i="18" s="1"/>
  <c r="V163" i="18" a="1"/>
  <c r="V163" i="18" s="1"/>
  <c r="U163" i="18" a="1"/>
  <c r="U163" i="18" s="1"/>
  <c r="T163" i="18" a="1"/>
  <c r="T163" i="18" s="1"/>
  <c r="S163" i="18" a="1"/>
  <c r="S163" i="18" s="1"/>
  <c r="R163" i="18" a="1"/>
  <c r="R163" i="18" s="1"/>
  <c r="Q163" i="18" a="1"/>
  <c r="Q163" i="18" s="1"/>
  <c r="P163" i="18" a="1"/>
  <c r="P163" i="18" s="1"/>
  <c r="O163" i="18" a="1"/>
  <c r="O163" i="18" s="1"/>
  <c r="N163" i="18" a="1"/>
  <c r="N163" i="18" s="1"/>
  <c r="M163" i="18" a="1"/>
  <c r="M163" i="18" s="1"/>
  <c r="L163" i="18" a="1"/>
  <c r="L163" i="18" s="1"/>
  <c r="K163" i="18" a="1"/>
  <c r="K163" i="18" s="1"/>
  <c r="BR162" i="18" a="1"/>
  <c r="BR162" i="18" s="1"/>
  <c r="BQ162" i="18" a="1"/>
  <c r="BQ162" i="18" s="1"/>
  <c r="BP162" i="18" a="1"/>
  <c r="BP162" i="18" s="1"/>
  <c r="BO162" i="18" a="1"/>
  <c r="BO162" i="18" s="1"/>
  <c r="BN162" i="18" a="1"/>
  <c r="BN162" i="18" s="1"/>
  <c r="BM162" i="18" a="1"/>
  <c r="BM162" i="18" s="1"/>
  <c r="BL162" i="18" a="1"/>
  <c r="BL162" i="18" s="1"/>
  <c r="BK162" i="18" a="1"/>
  <c r="BK162" i="18" s="1"/>
  <c r="BJ162" i="18" a="1"/>
  <c r="BJ162" i="18" s="1"/>
  <c r="BI162" i="18" a="1"/>
  <c r="BI162" i="18" s="1"/>
  <c r="BH162" i="18" a="1"/>
  <c r="BH162" i="18" s="1"/>
  <c r="BG162" i="18" a="1"/>
  <c r="BG162" i="18" s="1"/>
  <c r="BF162" i="18" a="1"/>
  <c r="BF162" i="18" s="1"/>
  <c r="BE162" i="18" a="1"/>
  <c r="BE162" i="18" s="1"/>
  <c r="BD162" i="18" a="1"/>
  <c r="BD162" i="18" s="1"/>
  <c r="BC162" i="18" a="1"/>
  <c r="BC162" i="18" s="1"/>
  <c r="BB162" i="18" a="1"/>
  <c r="BB162" i="18" s="1"/>
  <c r="BA162" i="18" a="1"/>
  <c r="BA162" i="18" s="1"/>
  <c r="AZ162" i="18" a="1"/>
  <c r="AZ162" i="18" s="1"/>
  <c r="AY162" i="18" a="1"/>
  <c r="AY162" i="18" s="1"/>
  <c r="AX162" i="18" a="1"/>
  <c r="AX162" i="18" s="1"/>
  <c r="AW162" i="18" a="1"/>
  <c r="AW162" i="18" s="1"/>
  <c r="AV162" i="18" a="1"/>
  <c r="AV162" i="18" s="1"/>
  <c r="AU162" i="18" a="1"/>
  <c r="AU162" i="18" s="1"/>
  <c r="AT162" i="18" a="1"/>
  <c r="AT162" i="18" s="1"/>
  <c r="AS162" i="18" a="1"/>
  <c r="AS162" i="18" s="1"/>
  <c r="AR162" i="18" a="1"/>
  <c r="AR162" i="18" s="1"/>
  <c r="AQ162" i="18" a="1"/>
  <c r="AQ162" i="18" s="1"/>
  <c r="AP162" i="18" a="1"/>
  <c r="AP162" i="18" s="1"/>
  <c r="AO162" i="18" a="1"/>
  <c r="AO162" i="18" s="1"/>
  <c r="AN162" i="18" a="1"/>
  <c r="AN162" i="18" s="1"/>
  <c r="AM162" i="18" a="1"/>
  <c r="AM162" i="18" s="1"/>
  <c r="AL162" i="18" a="1"/>
  <c r="AL162" i="18" s="1"/>
  <c r="AK162" i="18" a="1"/>
  <c r="AK162" i="18" s="1"/>
  <c r="AJ162" i="18" a="1"/>
  <c r="AJ162" i="18" s="1"/>
  <c r="AI162" i="18" a="1"/>
  <c r="AI162" i="18" s="1"/>
  <c r="AH162" i="18" a="1"/>
  <c r="AH162" i="18" s="1"/>
  <c r="AG162" i="18" a="1"/>
  <c r="AG162" i="18" s="1"/>
  <c r="AF162" i="18" a="1"/>
  <c r="AF162" i="18" s="1"/>
  <c r="AE162" i="18" a="1"/>
  <c r="AE162" i="18" s="1"/>
  <c r="AD162" i="18" a="1"/>
  <c r="AD162" i="18" s="1"/>
  <c r="AC162" i="18" a="1"/>
  <c r="AC162" i="18" s="1"/>
  <c r="AB162" i="18" a="1"/>
  <c r="AB162" i="18" s="1"/>
  <c r="AA162" i="18" a="1"/>
  <c r="AA162" i="18" s="1"/>
  <c r="Z162" i="18" a="1"/>
  <c r="Z162" i="18" s="1"/>
  <c r="Y162" i="18" a="1"/>
  <c r="Y162" i="18" s="1"/>
  <c r="X162" i="18" a="1"/>
  <c r="X162" i="18" s="1"/>
  <c r="W162" i="18" a="1"/>
  <c r="W162" i="18" s="1"/>
  <c r="V162" i="18" a="1"/>
  <c r="V162" i="18" s="1"/>
  <c r="U162" i="18" a="1"/>
  <c r="U162" i="18" s="1"/>
  <c r="T162" i="18" a="1"/>
  <c r="T162" i="18" s="1"/>
  <c r="S162" i="18" a="1"/>
  <c r="S162" i="18" s="1"/>
  <c r="R162" i="18" a="1"/>
  <c r="R162" i="18" s="1"/>
  <c r="Q162" i="18" a="1"/>
  <c r="Q162" i="18" s="1"/>
  <c r="P162" i="18" a="1"/>
  <c r="P162" i="18" s="1"/>
  <c r="O162" i="18" a="1"/>
  <c r="O162" i="18" s="1"/>
  <c r="N162" i="18" a="1"/>
  <c r="N162" i="18" s="1"/>
  <c r="M162" i="18" a="1"/>
  <c r="M162" i="18" s="1"/>
  <c r="L162" i="18" a="1"/>
  <c r="L162" i="18" s="1"/>
  <c r="K162" i="18" a="1"/>
  <c r="K162" i="18" s="1"/>
  <c r="BR161" i="18" a="1"/>
  <c r="BR161" i="18" s="1"/>
  <c r="BQ161" i="18" a="1"/>
  <c r="BQ161" i="18" s="1"/>
  <c r="BP161" i="18" a="1"/>
  <c r="BP161" i="18" s="1"/>
  <c r="BO161" i="18" a="1"/>
  <c r="BO161" i="18" s="1"/>
  <c r="BN161" i="18" a="1"/>
  <c r="BN161" i="18" s="1"/>
  <c r="BM161" i="18" a="1"/>
  <c r="BM161" i="18" s="1"/>
  <c r="BL161" i="18" a="1"/>
  <c r="BL161" i="18" s="1"/>
  <c r="BK161" i="18" a="1"/>
  <c r="BK161" i="18" s="1"/>
  <c r="BJ161" i="18" a="1"/>
  <c r="BJ161" i="18" s="1"/>
  <c r="BI161" i="18" a="1"/>
  <c r="BI161" i="18" s="1"/>
  <c r="BH161" i="18" a="1"/>
  <c r="BH161" i="18" s="1"/>
  <c r="BG161" i="18" a="1"/>
  <c r="BG161" i="18" s="1"/>
  <c r="BF161" i="18" a="1"/>
  <c r="BF161" i="18" s="1"/>
  <c r="BE161" i="18" a="1"/>
  <c r="BE161" i="18" s="1"/>
  <c r="BD161" i="18" a="1"/>
  <c r="BD161" i="18" s="1"/>
  <c r="BC161" i="18" a="1"/>
  <c r="BC161" i="18" s="1"/>
  <c r="BB161" i="18" a="1"/>
  <c r="BB161" i="18" s="1"/>
  <c r="BA161" i="18" a="1"/>
  <c r="BA161" i="18" s="1"/>
  <c r="AZ161" i="18" a="1"/>
  <c r="AZ161" i="18" s="1"/>
  <c r="AY161" i="18" a="1"/>
  <c r="AY161" i="18" s="1"/>
  <c r="AX161" i="18" a="1"/>
  <c r="AX161" i="18" s="1"/>
  <c r="AW161" i="18" a="1"/>
  <c r="AW161" i="18" s="1"/>
  <c r="AV161" i="18" a="1"/>
  <c r="AV161" i="18" s="1"/>
  <c r="AU161" i="18" a="1"/>
  <c r="AU161" i="18" s="1"/>
  <c r="AT161" i="18" a="1"/>
  <c r="AT161" i="18" s="1"/>
  <c r="AS161" i="18" a="1"/>
  <c r="AS161" i="18" s="1"/>
  <c r="AR161" i="18" a="1"/>
  <c r="AR161" i="18" s="1"/>
  <c r="AQ161" i="18" a="1"/>
  <c r="AQ161" i="18" s="1"/>
  <c r="AP161" i="18" a="1"/>
  <c r="AP161" i="18" s="1"/>
  <c r="AO161" i="18" a="1"/>
  <c r="AO161" i="18" s="1"/>
  <c r="AN161" i="18" a="1"/>
  <c r="AN161" i="18" s="1"/>
  <c r="AM161" i="18" a="1"/>
  <c r="AM161" i="18" s="1"/>
  <c r="AL161" i="18" a="1"/>
  <c r="AL161" i="18" s="1"/>
  <c r="AK161" i="18" a="1"/>
  <c r="AK161" i="18" s="1"/>
  <c r="AJ161" i="18" a="1"/>
  <c r="AJ161" i="18" s="1"/>
  <c r="AI161" i="18" a="1"/>
  <c r="AI161" i="18" s="1"/>
  <c r="AH161" i="18" a="1"/>
  <c r="AH161" i="18" s="1"/>
  <c r="AG161" i="18" a="1"/>
  <c r="AG161" i="18" s="1"/>
  <c r="AF161" i="18" a="1"/>
  <c r="AF161" i="18" s="1"/>
  <c r="AE161" i="18" a="1"/>
  <c r="AE161" i="18" s="1"/>
  <c r="AD161" i="18" a="1"/>
  <c r="AD161" i="18" s="1"/>
  <c r="AC161" i="18" a="1"/>
  <c r="AC161" i="18" s="1"/>
  <c r="AB161" i="18" a="1"/>
  <c r="AB161" i="18" s="1"/>
  <c r="AA161" i="18" a="1"/>
  <c r="AA161" i="18" s="1"/>
  <c r="Z161" i="18" a="1"/>
  <c r="Z161" i="18" s="1"/>
  <c r="Y161" i="18" a="1"/>
  <c r="Y161" i="18" s="1"/>
  <c r="X161" i="18" a="1"/>
  <c r="X161" i="18" s="1"/>
  <c r="W161" i="18" a="1"/>
  <c r="W161" i="18" s="1"/>
  <c r="V161" i="18" a="1"/>
  <c r="V161" i="18" s="1"/>
  <c r="U161" i="18" a="1"/>
  <c r="U161" i="18" s="1"/>
  <c r="T161" i="18" a="1"/>
  <c r="T161" i="18" s="1"/>
  <c r="S161" i="18" a="1"/>
  <c r="S161" i="18" s="1"/>
  <c r="R161" i="18" a="1"/>
  <c r="R161" i="18" s="1"/>
  <c r="Q161" i="18" a="1"/>
  <c r="Q161" i="18" s="1"/>
  <c r="P161" i="18" a="1"/>
  <c r="P161" i="18" s="1"/>
  <c r="O161" i="18" a="1"/>
  <c r="O161" i="18" s="1"/>
  <c r="N161" i="18" a="1"/>
  <c r="N161" i="18" s="1"/>
  <c r="M161" i="18" a="1"/>
  <c r="M161" i="18" s="1"/>
  <c r="L161" i="18" a="1"/>
  <c r="L161" i="18" s="1"/>
  <c r="K161" i="18" a="1"/>
  <c r="K161" i="18" s="1"/>
  <c r="BR160" i="18" a="1"/>
  <c r="BR160" i="18" s="1"/>
  <c r="BQ160" i="18" a="1"/>
  <c r="BQ160" i="18" s="1"/>
  <c r="BP160" i="18" a="1"/>
  <c r="BP160" i="18" s="1"/>
  <c r="BO160" i="18" a="1"/>
  <c r="BO160" i="18" s="1"/>
  <c r="BN160" i="18" a="1"/>
  <c r="BN160" i="18" s="1"/>
  <c r="BM160" i="18" a="1"/>
  <c r="BM160" i="18" s="1"/>
  <c r="BL160" i="18" a="1"/>
  <c r="BL160" i="18" s="1"/>
  <c r="BK160" i="18" a="1"/>
  <c r="BK160" i="18" s="1"/>
  <c r="BJ160" i="18" a="1"/>
  <c r="BJ160" i="18" s="1"/>
  <c r="BI160" i="18" a="1"/>
  <c r="BI160" i="18" s="1"/>
  <c r="BH160" i="18" a="1"/>
  <c r="BH160" i="18" s="1"/>
  <c r="BG160" i="18" a="1"/>
  <c r="BG160" i="18" s="1"/>
  <c r="BF160" i="18" a="1"/>
  <c r="BF160" i="18" s="1"/>
  <c r="BE160" i="18" a="1"/>
  <c r="BE160" i="18" s="1"/>
  <c r="BD160" i="18" a="1"/>
  <c r="BD160" i="18" s="1"/>
  <c r="BC160" i="18" a="1"/>
  <c r="BC160" i="18" s="1"/>
  <c r="BB160" i="18" a="1"/>
  <c r="BB160" i="18" s="1"/>
  <c r="BA160" i="18" a="1"/>
  <c r="BA160" i="18" s="1"/>
  <c r="AZ160" i="18" a="1"/>
  <c r="AZ160" i="18" s="1"/>
  <c r="AY160" i="18" a="1"/>
  <c r="AY160" i="18" s="1"/>
  <c r="AX160" i="18" a="1"/>
  <c r="AX160" i="18" s="1"/>
  <c r="AW160" i="18" a="1"/>
  <c r="AW160" i="18" s="1"/>
  <c r="AV160" i="18" a="1"/>
  <c r="AV160" i="18" s="1"/>
  <c r="AU160" i="18" a="1"/>
  <c r="AU160" i="18" s="1"/>
  <c r="AT160" i="18" a="1"/>
  <c r="AT160" i="18" s="1"/>
  <c r="AS160" i="18" a="1"/>
  <c r="AS160" i="18" s="1"/>
  <c r="AR160" i="18" a="1"/>
  <c r="AR160" i="18" s="1"/>
  <c r="AQ160" i="18" a="1"/>
  <c r="AQ160" i="18" s="1"/>
  <c r="AP160" i="18" a="1"/>
  <c r="AP160" i="18" s="1"/>
  <c r="AO160" i="18" a="1"/>
  <c r="AO160" i="18" s="1"/>
  <c r="AN160" i="18" a="1"/>
  <c r="AN160" i="18" s="1"/>
  <c r="AM160" i="18" a="1"/>
  <c r="AM160" i="18" s="1"/>
  <c r="AL160" i="18" a="1"/>
  <c r="AL160" i="18" s="1"/>
  <c r="AK160" i="18" a="1"/>
  <c r="AK160" i="18" s="1"/>
  <c r="AJ160" i="18" a="1"/>
  <c r="AJ160" i="18" s="1"/>
  <c r="AI160" i="18" a="1"/>
  <c r="AI160" i="18" s="1"/>
  <c r="AH160" i="18" a="1"/>
  <c r="AH160" i="18" s="1"/>
  <c r="AG160" i="18" a="1"/>
  <c r="AG160" i="18" s="1"/>
  <c r="AF160" i="18" a="1"/>
  <c r="AF160" i="18" s="1"/>
  <c r="AE160" i="18" a="1"/>
  <c r="AE160" i="18" s="1"/>
  <c r="AD160" i="18" a="1"/>
  <c r="AD160" i="18" s="1"/>
  <c r="AC160" i="18" a="1"/>
  <c r="AC160" i="18" s="1"/>
  <c r="AB160" i="18" a="1"/>
  <c r="AB160" i="18" s="1"/>
  <c r="AA160" i="18" a="1"/>
  <c r="AA160" i="18" s="1"/>
  <c r="Z160" i="18" a="1"/>
  <c r="Z160" i="18" s="1"/>
  <c r="Y160" i="18" a="1"/>
  <c r="Y160" i="18" s="1"/>
  <c r="X160" i="18" a="1"/>
  <c r="X160" i="18" s="1"/>
  <c r="W160" i="18" a="1"/>
  <c r="W160" i="18" s="1"/>
  <c r="V160" i="18" a="1"/>
  <c r="V160" i="18" s="1"/>
  <c r="U160" i="18" a="1"/>
  <c r="U160" i="18" s="1"/>
  <c r="T160" i="18" a="1"/>
  <c r="T160" i="18" s="1"/>
  <c r="S160" i="18" a="1"/>
  <c r="S160" i="18" s="1"/>
  <c r="R160" i="18" a="1"/>
  <c r="R160" i="18" s="1"/>
  <c r="Q160" i="18" a="1"/>
  <c r="Q160" i="18" s="1"/>
  <c r="P160" i="18" a="1"/>
  <c r="P160" i="18" s="1"/>
  <c r="O160" i="18" a="1"/>
  <c r="O160" i="18" s="1"/>
  <c r="N160" i="18" a="1"/>
  <c r="N160" i="18" s="1"/>
  <c r="M160" i="18" a="1"/>
  <c r="M160" i="18" s="1"/>
  <c r="L160" i="18" a="1"/>
  <c r="L160" i="18" s="1"/>
  <c r="K160" i="18" a="1"/>
  <c r="K160" i="18" s="1"/>
  <c r="BR159" i="18" a="1"/>
  <c r="BR159" i="18" s="1"/>
  <c r="BQ159" i="18" a="1"/>
  <c r="BQ159" i="18" s="1"/>
  <c r="BP159" i="18" a="1"/>
  <c r="BP159" i="18" s="1"/>
  <c r="BO159" i="18" a="1"/>
  <c r="BO159" i="18" s="1"/>
  <c r="BN159" i="18" a="1"/>
  <c r="BN159" i="18" s="1"/>
  <c r="BM159" i="18" a="1"/>
  <c r="BM159" i="18" s="1"/>
  <c r="BL159" i="18" a="1"/>
  <c r="BL159" i="18" s="1"/>
  <c r="BK159" i="18" a="1"/>
  <c r="BK159" i="18" s="1"/>
  <c r="BJ159" i="18" a="1"/>
  <c r="BJ159" i="18" s="1"/>
  <c r="BI159" i="18" a="1"/>
  <c r="BI159" i="18" s="1"/>
  <c r="BH159" i="18" a="1"/>
  <c r="BH159" i="18" s="1"/>
  <c r="BG159" i="18" a="1"/>
  <c r="BG159" i="18" s="1"/>
  <c r="BF159" i="18" a="1"/>
  <c r="BF159" i="18" s="1"/>
  <c r="BE159" i="18" a="1"/>
  <c r="BE159" i="18" s="1"/>
  <c r="BD159" i="18" a="1"/>
  <c r="BD159" i="18" s="1"/>
  <c r="BC159" i="18" a="1"/>
  <c r="BC159" i="18" s="1"/>
  <c r="BB159" i="18" a="1"/>
  <c r="BB159" i="18" s="1"/>
  <c r="BA159" i="18" a="1"/>
  <c r="BA159" i="18" s="1"/>
  <c r="AZ159" i="18" a="1"/>
  <c r="AZ159" i="18" s="1"/>
  <c r="AY159" i="18" a="1"/>
  <c r="AY159" i="18" s="1"/>
  <c r="AX159" i="18" a="1"/>
  <c r="AX159" i="18" s="1"/>
  <c r="AW159" i="18" a="1"/>
  <c r="AW159" i="18" s="1"/>
  <c r="AV159" i="18" a="1"/>
  <c r="AV159" i="18" s="1"/>
  <c r="AU159" i="18" a="1"/>
  <c r="AU159" i="18" s="1"/>
  <c r="AT159" i="18" a="1"/>
  <c r="AT159" i="18" s="1"/>
  <c r="AS159" i="18" a="1"/>
  <c r="AS159" i="18" s="1"/>
  <c r="AR159" i="18" a="1"/>
  <c r="AR159" i="18" s="1"/>
  <c r="AQ159" i="18" a="1"/>
  <c r="AQ159" i="18" s="1"/>
  <c r="AP159" i="18" a="1"/>
  <c r="AP159" i="18" s="1"/>
  <c r="AO159" i="18" a="1"/>
  <c r="AO159" i="18" s="1"/>
  <c r="AN159" i="18" a="1"/>
  <c r="AN159" i="18" s="1"/>
  <c r="AM159" i="18" a="1"/>
  <c r="AM159" i="18" s="1"/>
  <c r="AL159" i="18" a="1"/>
  <c r="AL159" i="18" s="1"/>
  <c r="AK159" i="18" a="1"/>
  <c r="AK159" i="18" s="1"/>
  <c r="AJ159" i="18" a="1"/>
  <c r="AJ159" i="18" s="1"/>
  <c r="AI159" i="18" a="1"/>
  <c r="AI159" i="18" s="1"/>
  <c r="AH159" i="18" a="1"/>
  <c r="AH159" i="18" s="1"/>
  <c r="AG159" i="18" a="1"/>
  <c r="AG159" i="18" s="1"/>
  <c r="AF159" i="18" a="1"/>
  <c r="AF159" i="18" s="1"/>
  <c r="AE159" i="18" a="1"/>
  <c r="AE159" i="18" s="1"/>
  <c r="AD159" i="18" a="1"/>
  <c r="AD159" i="18" s="1"/>
  <c r="AC159" i="18" a="1"/>
  <c r="AC159" i="18" s="1"/>
  <c r="AB159" i="18" a="1"/>
  <c r="AB159" i="18" s="1"/>
  <c r="AA159" i="18" a="1"/>
  <c r="AA159" i="18" s="1"/>
  <c r="Z159" i="18" a="1"/>
  <c r="Z159" i="18" s="1"/>
  <c r="Y159" i="18" a="1"/>
  <c r="Y159" i="18" s="1"/>
  <c r="X159" i="18" a="1"/>
  <c r="X159" i="18" s="1"/>
  <c r="W159" i="18" a="1"/>
  <c r="W159" i="18" s="1"/>
  <c r="V159" i="18" a="1"/>
  <c r="V159" i="18" s="1"/>
  <c r="U159" i="18" a="1"/>
  <c r="U159" i="18" s="1"/>
  <c r="T159" i="18" a="1"/>
  <c r="T159" i="18" s="1"/>
  <c r="S159" i="18" a="1"/>
  <c r="S159" i="18" s="1"/>
  <c r="R159" i="18" a="1"/>
  <c r="R159" i="18" s="1"/>
  <c r="Q159" i="18" a="1"/>
  <c r="Q159" i="18" s="1"/>
  <c r="P159" i="18" a="1"/>
  <c r="P159" i="18" s="1"/>
  <c r="O159" i="18" a="1"/>
  <c r="O159" i="18" s="1"/>
  <c r="N159" i="18" a="1"/>
  <c r="N159" i="18" s="1"/>
  <c r="M159" i="18" a="1"/>
  <c r="M159" i="18" s="1"/>
  <c r="L159" i="18" a="1"/>
  <c r="L159" i="18" s="1"/>
  <c r="K159" i="18" a="1"/>
  <c r="K159" i="18" s="1"/>
  <c r="BR158" i="18" a="1"/>
  <c r="BR158" i="18" s="1"/>
  <c r="BQ158" i="18" a="1"/>
  <c r="BQ158" i="18" s="1"/>
  <c r="BP158" i="18" a="1"/>
  <c r="BP158" i="18" s="1"/>
  <c r="BO158" i="18" a="1"/>
  <c r="BO158" i="18" s="1"/>
  <c r="BN158" i="18" a="1"/>
  <c r="BN158" i="18" s="1"/>
  <c r="BM158" i="18" a="1"/>
  <c r="BM158" i="18" s="1"/>
  <c r="BL158" i="18" a="1"/>
  <c r="BL158" i="18" s="1"/>
  <c r="BK158" i="18" a="1"/>
  <c r="BK158" i="18" s="1"/>
  <c r="BJ158" i="18" a="1"/>
  <c r="BJ158" i="18" s="1"/>
  <c r="BI158" i="18" a="1"/>
  <c r="BI158" i="18" s="1"/>
  <c r="BH158" i="18" a="1"/>
  <c r="BH158" i="18" s="1"/>
  <c r="BG158" i="18" a="1"/>
  <c r="BG158" i="18" s="1"/>
  <c r="BF158" i="18" a="1"/>
  <c r="BF158" i="18" s="1"/>
  <c r="BE158" i="18" a="1"/>
  <c r="BE158" i="18" s="1"/>
  <c r="BD158" i="18" a="1"/>
  <c r="BD158" i="18" s="1"/>
  <c r="BC158" i="18" a="1"/>
  <c r="BC158" i="18" s="1"/>
  <c r="BB158" i="18" a="1"/>
  <c r="BB158" i="18" s="1"/>
  <c r="BA158" i="18" a="1"/>
  <c r="BA158" i="18" s="1"/>
  <c r="AZ158" i="18" a="1"/>
  <c r="AZ158" i="18" s="1"/>
  <c r="AY158" i="18" a="1"/>
  <c r="AY158" i="18" s="1"/>
  <c r="AX158" i="18" a="1"/>
  <c r="AX158" i="18" s="1"/>
  <c r="AW158" i="18" a="1"/>
  <c r="AW158" i="18" s="1"/>
  <c r="AV158" i="18" a="1"/>
  <c r="AV158" i="18" s="1"/>
  <c r="AU158" i="18" a="1"/>
  <c r="AU158" i="18" s="1"/>
  <c r="AT158" i="18" a="1"/>
  <c r="AT158" i="18" s="1"/>
  <c r="AS158" i="18" a="1"/>
  <c r="AS158" i="18" s="1"/>
  <c r="AR158" i="18" a="1"/>
  <c r="AR158" i="18" s="1"/>
  <c r="AQ158" i="18" a="1"/>
  <c r="AQ158" i="18" s="1"/>
  <c r="AP158" i="18" a="1"/>
  <c r="AP158" i="18" s="1"/>
  <c r="AO158" i="18" a="1"/>
  <c r="AO158" i="18" s="1"/>
  <c r="AN158" i="18" a="1"/>
  <c r="AN158" i="18" s="1"/>
  <c r="AM158" i="18" a="1"/>
  <c r="AM158" i="18" s="1"/>
  <c r="AL158" i="18" a="1"/>
  <c r="AL158" i="18" s="1"/>
  <c r="AK158" i="18" a="1"/>
  <c r="AK158" i="18" s="1"/>
  <c r="AJ158" i="18" a="1"/>
  <c r="AJ158" i="18" s="1"/>
  <c r="AI158" i="18" a="1"/>
  <c r="AI158" i="18" s="1"/>
  <c r="AH158" i="18" a="1"/>
  <c r="AH158" i="18" s="1"/>
  <c r="AG158" i="18" a="1"/>
  <c r="AG158" i="18" s="1"/>
  <c r="AF158" i="18" a="1"/>
  <c r="AF158" i="18" s="1"/>
  <c r="AE158" i="18" a="1"/>
  <c r="AE158" i="18" s="1"/>
  <c r="AD158" i="18" a="1"/>
  <c r="AD158" i="18" s="1"/>
  <c r="AC158" i="18" a="1"/>
  <c r="AC158" i="18" s="1"/>
  <c r="AB158" i="18" a="1"/>
  <c r="AB158" i="18" s="1"/>
  <c r="AA158" i="18" a="1"/>
  <c r="AA158" i="18" s="1"/>
  <c r="Z158" i="18" a="1"/>
  <c r="Z158" i="18" s="1"/>
  <c r="Y158" i="18" a="1"/>
  <c r="Y158" i="18" s="1"/>
  <c r="X158" i="18" a="1"/>
  <c r="X158" i="18" s="1"/>
  <c r="W158" i="18" a="1"/>
  <c r="W158" i="18" s="1"/>
  <c r="V158" i="18" a="1"/>
  <c r="V158" i="18" s="1"/>
  <c r="U158" i="18" a="1"/>
  <c r="U158" i="18" s="1"/>
  <c r="T158" i="18" a="1"/>
  <c r="T158" i="18" s="1"/>
  <c r="S158" i="18" a="1"/>
  <c r="S158" i="18" s="1"/>
  <c r="R158" i="18" a="1"/>
  <c r="R158" i="18" s="1"/>
  <c r="Q158" i="18" a="1"/>
  <c r="Q158" i="18" s="1"/>
  <c r="P158" i="18" a="1"/>
  <c r="P158" i="18" s="1"/>
  <c r="O158" i="18" a="1"/>
  <c r="O158" i="18" s="1"/>
  <c r="N158" i="18" a="1"/>
  <c r="N158" i="18" s="1"/>
  <c r="M158" i="18" a="1"/>
  <c r="M158" i="18" s="1"/>
  <c r="L158" i="18" a="1"/>
  <c r="L158" i="18" s="1"/>
  <c r="K158" i="18" a="1"/>
  <c r="K158" i="18" s="1"/>
  <c r="BR157" i="18" a="1"/>
  <c r="BR157" i="18" s="1"/>
  <c r="BQ157" i="18" a="1"/>
  <c r="BQ157" i="18" s="1"/>
  <c r="BP157" i="18" a="1"/>
  <c r="BP157" i="18" s="1"/>
  <c r="BO157" i="18" a="1"/>
  <c r="BO157" i="18" s="1"/>
  <c r="BN157" i="18" a="1"/>
  <c r="BN157" i="18" s="1"/>
  <c r="BM157" i="18" a="1"/>
  <c r="BM157" i="18" s="1"/>
  <c r="BL157" i="18" a="1"/>
  <c r="BL157" i="18" s="1"/>
  <c r="BK157" i="18" a="1"/>
  <c r="BK157" i="18" s="1"/>
  <c r="BJ157" i="18" a="1"/>
  <c r="BJ157" i="18" s="1"/>
  <c r="BI157" i="18" a="1"/>
  <c r="BI157" i="18" s="1"/>
  <c r="BH157" i="18" a="1"/>
  <c r="BH157" i="18" s="1"/>
  <c r="BG157" i="18" a="1"/>
  <c r="BG157" i="18" s="1"/>
  <c r="BF157" i="18" a="1"/>
  <c r="BF157" i="18" s="1"/>
  <c r="BE157" i="18" a="1"/>
  <c r="BE157" i="18" s="1"/>
  <c r="BD157" i="18" a="1"/>
  <c r="BD157" i="18" s="1"/>
  <c r="BC157" i="18" a="1"/>
  <c r="BC157" i="18" s="1"/>
  <c r="BB157" i="18" a="1"/>
  <c r="BB157" i="18" s="1"/>
  <c r="BA157" i="18" a="1"/>
  <c r="BA157" i="18" s="1"/>
  <c r="AZ157" i="18" a="1"/>
  <c r="AZ157" i="18" s="1"/>
  <c r="AY157" i="18" a="1"/>
  <c r="AY157" i="18" s="1"/>
  <c r="AX157" i="18" a="1"/>
  <c r="AX157" i="18" s="1"/>
  <c r="AW157" i="18" a="1"/>
  <c r="AW157" i="18" s="1"/>
  <c r="AV157" i="18" a="1"/>
  <c r="AV157" i="18" s="1"/>
  <c r="AU157" i="18" a="1"/>
  <c r="AU157" i="18" s="1"/>
  <c r="AT157" i="18" a="1"/>
  <c r="AT157" i="18" s="1"/>
  <c r="AS157" i="18" a="1"/>
  <c r="AS157" i="18" s="1"/>
  <c r="AR157" i="18" a="1"/>
  <c r="AR157" i="18" s="1"/>
  <c r="AQ157" i="18" a="1"/>
  <c r="AQ157" i="18" s="1"/>
  <c r="AP157" i="18" a="1"/>
  <c r="AP157" i="18" s="1"/>
  <c r="AO157" i="18" a="1"/>
  <c r="AO157" i="18" s="1"/>
  <c r="AN157" i="18" a="1"/>
  <c r="AN157" i="18" s="1"/>
  <c r="AM157" i="18" a="1"/>
  <c r="AM157" i="18" s="1"/>
  <c r="AL157" i="18" a="1"/>
  <c r="AL157" i="18" s="1"/>
  <c r="AK157" i="18" a="1"/>
  <c r="AK157" i="18" s="1"/>
  <c r="AJ157" i="18" a="1"/>
  <c r="AJ157" i="18" s="1"/>
  <c r="AI157" i="18" a="1"/>
  <c r="AI157" i="18" s="1"/>
  <c r="AH157" i="18" a="1"/>
  <c r="AH157" i="18" s="1"/>
  <c r="AG157" i="18" a="1"/>
  <c r="AG157" i="18" s="1"/>
  <c r="AF157" i="18" a="1"/>
  <c r="AF157" i="18" s="1"/>
  <c r="AE157" i="18" a="1"/>
  <c r="AE157" i="18" s="1"/>
  <c r="AD157" i="18" a="1"/>
  <c r="AD157" i="18" s="1"/>
  <c r="AC157" i="18" a="1"/>
  <c r="AC157" i="18" s="1"/>
  <c r="AB157" i="18" a="1"/>
  <c r="AB157" i="18" s="1"/>
  <c r="AA157" i="18" a="1"/>
  <c r="AA157" i="18" s="1"/>
  <c r="Z157" i="18" a="1"/>
  <c r="Z157" i="18" s="1"/>
  <c r="Y157" i="18" a="1"/>
  <c r="Y157" i="18" s="1"/>
  <c r="X157" i="18" a="1"/>
  <c r="X157" i="18" s="1"/>
  <c r="W157" i="18" a="1"/>
  <c r="W157" i="18" s="1"/>
  <c r="V157" i="18" a="1"/>
  <c r="V157" i="18" s="1"/>
  <c r="U157" i="18" a="1"/>
  <c r="U157" i="18" s="1"/>
  <c r="T157" i="18" a="1"/>
  <c r="T157" i="18" s="1"/>
  <c r="S157" i="18" a="1"/>
  <c r="S157" i="18" s="1"/>
  <c r="R157" i="18" a="1"/>
  <c r="R157" i="18" s="1"/>
  <c r="Q157" i="18" a="1"/>
  <c r="Q157" i="18" s="1"/>
  <c r="P157" i="18" a="1"/>
  <c r="P157" i="18" s="1"/>
  <c r="O157" i="18" a="1"/>
  <c r="O157" i="18" s="1"/>
  <c r="N157" i="18" a="1"/>
  <c r="N157" i="18" s="1"/>
  <c r="M157" i="18" a="1"/>
  <c r="M157" i="18" s="1"/>
  <c r="L157" i="18" a="1"/>
  <c r="L157" i="18" s="1"/>
  <c r="L192" i="18" s="1" a="1"/>
  <c r="L192" i="18" s="1"/>
  <c r="K157" i="18" a="1"/>
  <c r="K157" i="18" s="1"/>
  <c r="BR156" i="18" a="1"/>
  <c r="BR156" i="18" s="1"/>
  <c r="BQ156" i="18" a="1"/>
  <c r="BQ156" i="18" s="1"/>
  <c r="BP156" i="18" a="1"/>
  <c r="BP156" i="18" s="1"/>
  <c r="BO156" i="18" a="1"/>
  <c r="BO156" i="18" s="1"/>
  <c r="BN156" i="18" a="1"/>
  <c r="BN156" i="18" s="1"/>
  <c r="BM156" i="18" a="1"/>
  <c r="BM156" i="18" s="1"/>
  <c r="BL156" i="18" a="1"/>
  <c r="BL156" i="18" s="1"/>
  <c r="BK156" i="18" a="1"/>
  <c r="BK156" i="18" s="1"/>
  <c r="BJ156" i="18" a="1"/>
  <c r="BJ156" i="18" s="1"/>
  <c r="BI156" i="18" a="1"/>
  <c r="BI156" i="18" s="1"/>
  <c r="BH156" i="18" a="1"/>
  <c r="BH156" i="18" s="1"/>
  <c r="BG156" i="18" a="1"/>
  <c r="BG156" i="18" s="1"/>
  <c r="BF156" i="18" a="1"/>
  <c r="BF156" i="18" s="1"/>
  <c r="BE156" i="18" a="1"/>
  <c r="BE156" i="18" s="1"/>
  <c r="BD156" i="18" a="1"/>
  <c r="BD156" i="18" s="1"/>
  <c r="BC156" i="18" a="1"/>
  <c r="BC156" i="18" s="1"/>
  <c r="BB156" i="18" a="1"/>
  <c r="BB156" i="18" s="1"/>
  <c r="BA156" i="18" a="1"/>
  <c r="BA156" i="18" s="1"/>
  <c r="AZ156" i="18" a="1"/>
  <c r="AZ156" i="18" s="1"/>
  <c r="AY156" i="18" a="1"/>
  <c r="AY156" i="18" s="1"/>
  <c r="AX156" i="18" a="1"/>
  <c r="AX156" i="18" s="1"/>
  <c r="AW156" i="18" a="1"/>
  <c r="AW156" i="18" s="1"/>
  <c r="AV156" i="18" a="1"/>
  <c r="AV156" i="18" s="1"/>
  <c r="AU156" i="18" a="1"/>
  <c r="AU156" i="18" s="1"/>
  <c r="AT156" i="18" a="1"/>
  <c r="AT156" i="18" s="1"/>
  <c r="AS156" i="18" a="1"/>
  <c r="AS156" i="18" s="1"/>
  <c r="AR156" i="18" a="1"/>
  <c r="AR156" i="18" s="1"/>
  <c r="AQ156" i="18" a="1"/>
  <c r="AQ156" i="18" s="1"/>
  <c r="AP156" i="18" a="1"/>
  <c r="AP156" i="18" s="1"/>
  <c r="AO156" i="18" a="1"/>
  <c r="AO156" i="18" s="1"/>
  <c r="AN156" i="18" a="1"/>
  <c r="AN156" i="18" s="1"/>
  <c r="AM156" i="18" a="1"/>
  <c r="AM156" i="18" s="1"/>
  <c r="AL156" i="18" a="1"/>
  <c r="AL156" i="18" s="1"/>
  <c r="AK156" i="18" a="1"/>
  <c r="AK156" i="18" s="1"/>
  <c r="AJ156" i="18" a="1"/>
  <c r="AJ156" i="18" s="1"/>
  <c r="AI156" i="18" a="1"/>
  <c r="AI156" i="18" s="1"/>
  <c r="AH156" i="18" a="1"/>
  <c r="AH156" i="18" s="1"/>
  <c r="AG156" i="18" a="1"/>
  <c r="AG156" i="18" s="1"/>
  <c r="AF156" i="18" a="1"/>
  <c r="AF156" i="18" s="1"/>
  <c r="AE156" i="18" a="1"/>
  <c r="AE156" i="18" s="1"/>
  <c r="AD156" i="18" a="1"/>
  <c r="AD156" i="18" s="1"/>
  <c r="AC156" i="18" a="1"/>
  <c r="AC156" i="18" s="1"/>
  <c r="AB156" i="18" a="1"/>
  <c r="AB156" i="18" s="1"/>
  <c r="AA156" i="18" a="1"/>
  <c r="AA156" i="18" s="1"/>
  <c r="Z156" i="18" a="1"/>
  <c r="Z156" i="18" s="1"/>
  <c r="Y156" i="18" a="1"/>
  <c r="Y156" i="18" s="1"/>
  <c r="X156" i="18" a="1"/>
  <c r="X156" i="18" s="1"/>
  <c r="W156" i="18" a="1"/>
  <c r="W156" i="18" s="1"/>
  <c r="V156" i="18" a="1"/>
  <c r="V156" i="18" s="1"/>
  <c r="U156" i="18" a="1"/>
  <c r="U156" i="18" s="1"/>
  <c r="T156" i="18" a="1"/>
  <c r="T156" i="18" s="1"/>
  <c r="S156" i="18" a="1"/>
  <c r="S156" i="18" s="1"/>
  <c r="R156" i="18" a="1"/>
  <c r="R156" i="18" s="1"/>
  <c r="Q156" i="18" a="1"/>
  <c r="Q156" i="18" s="1"/>
  <c r="P156" i="18" a="1"/>
  <c r="P156" i="18" s="1"/>
  <c r="O156" i="18" a="1"/>
  <c r="O156" i="18" s="1"/>
  <c r="N156" i="18" a="1"/>
  <c r="N156" i="18" s="1"/>
  <c r="M156" i="18" a="1"/>
  <c r="M156" i="18" s="1"/>
  <c r="L156" i="18" a="1"/>
  <c r="L156" i="18" s="1"/>
  <c r="K156" i="18" a="1"/>
  <c r="K156" i="18" s="1"/>
  <c r="BR155" i="18" a="1"/>
  <c r="BR155" i="18" s="1"/>
  <c r="BQ155" i="18" a="1"/>
  <c r="BQ155" i="18" s="1"/>
  <c r="BP155" i="18" a="1"/>
  <c r="BP155" i="18" s="1"/>
  <c r="BO155" i="18" a="1"/>
  <c r="BO155" i="18" s="1"/>
  <c r="BN155" i="18" a="1"/>
  <c r="BN155" i="18" s="1"/>
  <c r="BM155" i="18" a="1"/>
  <c r="BM155" i="18" s="1"/>
  <c r="BL155" i="18" a="1"/>
  <c r="BL155" i="18" s="1"/>
  <c r="BK155" i="18" a="1"/>
  <c r="BK155" i="18" s="1"/>
  <c r="BJ155" i="18" a="1"/>
  <c r="BJ155" i="18" s="1"/>
  <c r="BI155" i="18" a="1"/>
  <c r="BI155" i="18" s="1"/>
  <c r="BH155" i="18" a="1"/>
  <c r="BH155" i="18" s="1"/>
  <c r="BG155" i="18" a="1"/>
  <c r="BG155" i="18" s="1"/>
  <c r="BF155" i="18" a="1"/>
  <c r="BF155" i="18" s="1"/>
  <c r="BE155" i="18" a="1"/>
  <c r="BE155" i="18" s="1"/>
  <c r="BD155" i="18" a="1"/>
  <c r="BD155" i="18" s="1"/>
  <c r="BC155" i="18" a="1"/>
  <c r="BC155" i="18" s="1"/>
  <c r="BB155" i="18" a="1"/>
  <c r="BB155" i="18" s="1"/>
  <c r="BA155" i="18" a="1"/>
  <c r="BA155" i="18" s="1"/>
  <c r="AZ155" i="18" a="1"/>
  <c r="AZ155" i="18" s="1"/>
  <c r="AY155" i="18" a="1"/>
  <c r="AY155" i="18" s="1"/>
  <c r="AX155" i="18" a="1"/>
  <c r="AX155" i="18" s="1"/>
  <c r="AW155" i="18" a="1"/>
  <c r="AW155" i="18" s="1"/>
  <c r="AV155" i="18" a="1"/>
  <c r="AV155" i="18" s="1"/>
  <c r="AU155" i="18" a="1"/>
  <c r="AU155" i="18" s="1"/>
  <c r="AT155" i="18" a="1"/>
  <c r="AT155" i="18" s="1"/>
  <c r="AS155" i="18" a="1"/>
  <c r="AS155" i="18" s="1"/>
  <c r="AR155" i="18" a="1"/>
  <c r="AR155" i="18" s="1"/>
  <c r="AQ155" i="18" a="1"/>
  <c r="AQ155" i="18" s="1"/>
  <c r="AP155" i="18" a="1"/>
  <c r="AP155" i="18" s="1"/>
  <c r="AO155" i="18" a="1"/>
  <c r="AO155" i="18" s="1"/>
  <c r="AN155" i="18" a="1"/>
  <c r="AN155" i="18" s="1"/>
  <c r="AM155" i="18" a="1"/>
  <c r="AM155" i="18" s="1"/>
  <c r="AL155" i="18" a="1"/>
  <c r="AL155" i="18" s="1"/>
  <c r="AK155" i="18" a="1"/>
  <c r="AK155" i="18" s="1"/>
  <c r="AJ155" i="18" a="1"/>
  <c r="AJ155" i="18" s="1"/>
  <c r="AI155" i="18" a="1"/>
  <c r="AI155" i="18" s="1"/>
  <c r="AH155" i="18" a="1"/>
  <c r="AH155" i="18" s="1"/>
  <c r="AG155" i="18" a="1"/>
  <c r="AG155" i="18" s="1"/>
  <c r="AF155" i="18" a="1"/>
  <c r="AF155" i="18" s="1"/>
  <c r="AE155" i="18" a="1"/>
  <c r="AE155" i="18" s="1"/>
  <c r="AD155" i="18" a="1"/>
  <c r="AD155" i="18" s="1"/>
  <c r="AC155" i="18" a="1"/>
  <c r="AC155" i="18" s="1"/>
  <c r="AB155" i="18" a="1"/>
  <c r="AB155" i="18" s="1"/>
  <c r="AA155" i="18" a="1"/>
  <c r="AA155" i="18" s="1"/>
  <c r="Z155" i="18" a="1"/>
  <c r="Z155" i="18" s="1"/>
  <c r="Y155" i="18" a="1"/>
  <c r="Y155" i="18" s="1"/>
  <c r="X155" i="18" a="1"/>
  <c r="X155" i="18" s="1"/>
  <c r="W155" i="18" a="1"/>
  <c r="W155" i="18" s="1"/>
  <c r="V155" i="18" a="1"/>
  <c r="V155" i="18" s="1"/>
  <c r="U155" i="18" a="1"/>
  <c r="U155" i="18" s="1"/>
  <c r="T155" i="18" a="1"/>
  <c r="T155" i="18" s="1"/>
  <c r="S155" i="18" a="1"/>
  <c r="S155" i="18" s="1"/>
  <c r="R155" i="18" a="1"/>
  <c r="R155" i="18" s="1"/>
  <c r="Q155" i="18" a="1"/>
  <c r="Q155" i="18" s="1"/>
  <c r="P155" i="18" a="1"/>
  <c r="P155" i="18" s="1"/>
  <c r="O155" i="18" a="1"/>
  <c r="O155" i="18" s="1"/>
  <c r="N155" i="18" a="1"/>
  <c r="N155" i="18" s="1"/>
  <c r="M155" i="18" a="1"/>
  <c r="M155" i="18" s="1"/>
  <c r="L155" i="18" a="1"/>
  <c r="L155" i="18" s="1"/>
  <c r="K155" i="18" a="1"/>
  <c r="K155" i="18" s="1"/>
  <c r="BR154" i="18" a="1"/>
  <c r="BR154" i="18" s="1"/>
  <c r="BQ154" i="18" a="1"/>
  <c r="BQ154" i="18" s="1"/>
  <c r="BP154" i="18" a="1"/>
  <c r="BP154" i="18" s="1"/>
  <c r="BO154" i="18" a="1"/>
  <c r="BO154" i="18" s="1"/>
  <c r="BN154" i="18" a="1"/>
  <c r="BN154" i="18" s="1"/>
  <c r="BM154" i="18" a="1"/>
  <c r="BM154" i="18" s="1"/>
  <c r="BL154" i="18" a="1"/>
  <c r="BL154" i="18" s="1"/>
  <c r="BK154" i="18" a="1"/>
  <c r="BK154" i="18" s="1"/>
  <c r="BJ154" i="18" a="1"/>
  <c r="BJ154" i="18" s="1"/>
  <c r="BI154" i="18" a="1"/>
  <c r="BI154" i="18" s="1"/>
  <c r="BH154" i="18" a="1"/>
  <c r="BH154" i="18" s="1"/>
  <c r="BG154" i="18" a="1"/>
  <c r="BG154" i="18" s="1"/>
  <c r="BF154" i="18" a="1"/>
  <c r="BF154" i="18" s="1"/>
  <c r="BE154" i="18" a="1"/>
  <c r="BE154" i="18" s="1"/>
  <c r="BD154" i="18" a="1"/>
  <c r="BD154" i="18" s="1"/>
  <c r="BC154" i="18" a="1"/>
  <c r="BC154" i="18" s="1"/>
  <c r="BB154" i="18" a="1"/>
  <c r="BB154" i="18" s="1"/>
  <c r="BA154" i="18" a="1"/>
  <c r="BA154" i="18" s="1"/>
  <c r="AZ154" i="18" a="1"/>
  <c r="AZ154" i="18" s="1"/>
  <c r="AY154" i="18" a="1"/>
  <c r="AY154" i="18" s="1"/>
  <c r="AX154" i="18" a="1"/>
  <c r="AX154" i="18" s="1"/>
  <c r="AW154" i="18" a="1"/>
  <c r="AW154" i="18" s="1"/>
  <c r="AV154" i="18" a="1"/>
  <c r="AV154" i="18" s="1"/>
  <c r="AU154" i="18" a="1"/>
  <c r="AU154" i="18" s="1"/>
  <c r="AT154" i="18" a="1"/>
  <c r="AT154" i="18" s="1"/>
  <c r="AS154" i="18" a="1"/>
  <c r="AS154" i="18" s="1"/>
  <c r="AR154" i="18" a="1"/>
  <c r="AR154" i="18" s="1"/>
  <c r="AQ154" i="18" a="1"/>
  <c r="AQ154" i="18" s="1"/>
  <c r="AP154" i="18" a="1"/>
  <c r="AP154" i="18" s="1"/>
  <c r="AO154" i="18" a="1"/>
  <c r="AO154" i="18" s="1"/>
  <c r="AN154" i="18" a="1"/>
  <c r="AN154" i="18" s="1"/>
  <c r="AM154" i="18" a="1"/>
  <c r="AM154" i="18" s="1"/>
  <c r="AL154" i="18" a="1"/>
  <c r="AL154" i="18" s="1"/>
  <c r="AK154" i="18" a="1"/>
  <c r="AK154" i="18" s="1"/>
  <c r="AJ154" i="18" a="1"/>
  <c r="AJ154" i="18" s="1"/>
  <c r="AI154" i="18" a="1"/>
  <c r="AI154" i="18" s="1"/>
  <c r="AH154" i="18" a="1"/>
  <c r="AH154" i="18" s="1"/>
  <c r="AG154" i="18" a="1"/>
  <c r="AG154" i="18" s="1"/>
  <c r="AF154" i="18" a="1"/>
  <c r="AF154" i="18" s="1"/>
  <c r="AE154" i="18" a="1"/>
  <c r="AE154" i="18" s="1"/>
  <c r="AD154" i="18" a="1"/>
  <c r="AD154" i="18" s="1"/>
  <c r="AC154" i="18" a="1"/>
  <c r="AC154" i="18" s="1"/>
  <c r="AB154" i="18" a="1"/>
  <c r="AB154" i="18" s="1"/>
  <c r="AA154" i="18" a="1"/>
  <c r="AA154" i="18" s="1"/>
  <c r="Z154" i="18" a="1"/>
  <c r="Z154" i="18" s="1"/>
  <c r="Y154" i="18" a="1"/>
  <c r="Y154" i="18" s="1"/>
  <c r="X154" i="18" a="1"/>
  <c r="X154" i="18" s="1"/>
  <c r="W154" i="18" a="1"/>
  <c r="W154" i="18" s="1"/>
  <c r="V154" i="18" a="1"/>
  <c r="V154" i="18" s="1"/>
  <c r="U154" i="18" a="1"/>
  <c r="U154" i="18" s="1"/>
  <c r="T154" i="18" a="1"/>
  <c r="T154" i="18" s="1"/>
  <c r="S154" i="18" a="1"/>
  <c r="S154" i="18" s="1"/>
  <c r="R154" i="18" a="1"/>
  <c r="R154" i="18" s="1"/>
  <c r="Q154" i="18" a="1"/>
  <c r="Q154" i="18" s="1"/>
  <c r="P154" i="18" a="1"/>
  <c r="P154" i="18" s="1"/>
  <c r="O154" i="18" a="1"/>
  <c r="O154" i="18" s="1"/>
  <c r="N154" i="18" a="1"/>
  <c r="N154" i="18" s="1"/>
  <c r="M154" i="18" a="1"/>
  <c r="M154" i="18" s="1"/>
  <c r="L154" i="18" a="1"/>
  <c r="L154" i="18" s="1"/>
  <c r="K154" i="18" a="1"/>
  <c r="K154" i="18" s="1"/>
  <c r="BR153" i="18" a="1"/>
  <c r="BR153" i="18" s="1"/>
  <c r="BQ153" i="18" a="1"/>
  <c r="BQ153" i="18" s="1"/>
  <c r="BP153" i="18" a="1"/>
  <c r="BP153" i="18" s="1"/>
  <c r="BO153" i="18" a="1"/>
  <c r="BO153" i="18" s="1"/>
  <c r="BN153" i="18" a="1"/>
  <c r="BN153" i="18" s="1"/>
  <c r="BM153" i="18" a="1"/>
  <c r="BM153" i="18" s="1"/>
  <c r="BL153" i="18" a="1"/>
  <c r="BL153" i="18" s="1"/>
  <c r="BK153" i="18" a="1"/>
  <c r="BK153" i="18" s="1"/>
  <c r="BJ153" i="18" a="1"/>
  <c r="BJ153" i="18" s="1"/>
  <c r="BI153" i="18" a="1"/>
  <c r="BI153" i="18" s="1"/>
  <c r="BH153" i="18" a="1"/>
  <c r="BH153" i="18" s="1"/>
  <c r="BG153" i="18" a="1"/>
  <c r="BG153" i="18" s="1"/>
  <c r="BF153" i="18" a="1"/>
  <c r="BF153" i="18" s="1"/>
  <c r="BE153" i="18" a="1"/>
  <c r="BE153" i="18" s="1"/>
  <c r="BD153" i="18" a="1"/>
  <c r="BD153" i="18" s="1"/>
  <c r="BC153" i="18" a="1"/>
  <c r="BC153" i="18" s="1"/>
  <c r="BB153" i="18" a="1"/>
  <c r="BB153" i="18" s="1"/>
  <c r="BA153" i="18" a="1"/>
  <c r="BA153" i="18" s="1"/>
  <c r="AZ153" i="18" a="1"/>
  <c r="AZ153" i="18" s="1"/>
  <c r="AY153" i="18" a="1"/>
  <c r="AY153" i="18" s="1"/>
  <c r="AX153" i="18" a="1"/>
  <c r="AX153" i="18" s="1"/>
  <c r="AW153" i="18" a="1"/>
  <c r="AW153" i="18" s="1"/>
  <c r="AV153" i="18" a="1"/>
  <c r="AV153" i="18" s="1"/>
  <c r="AU153" i="18" a="1"/>
  <c r="AU153" i="18" s="1"/>
  <c r="AT153" i="18" a="1"/>
  <c r="AT153" i="18" s="1"/>
  <c r="AS153" i="18" a="1"/>
  <c r="AS153" i="18" s="1"/>
  <c r="AR153" i="18" a="1"/>
  <c r="AR153" i="18" s="1"/>
  <c r="AQ153" i="18" a="1"/>
  <c r="AQ153" i="18" s="1"/>
  <c r="AP153" i="18" a="1"/>
  <c r="AP153" i="18" s="1"/>
  <c r="AO153" i="18" a="1"/>
  <c r="AO153" i="18" s="1"/>
  <c r="AN153" i="18" a="1"/>
  <c r="AN153" i="18" s="1"/>
  <c r="AM153" i="18" a="1"/>
  <c r="AM153" i="18" s="1"/>
  <c r="AL153" i="18" a="1"/>
  <c r="AL153" i="18" s="1"/>
  <c r="AK153" i="18" a="1"/>
  <c r="AK153" i="18" s="1"/>
  <c r="AJ153" i="18" a="1"/>
  <c r="AJ153" i="18" s="1"/>
  <c r="AI153" i="18" a="1"/>
  <c r="AI153" i="18" s="1"/>
  <c r="AH153" i="18" a="1"/>
  <c r="AH153" i="18" s="1"/>
  <c r="AG153" i="18" a="1"/>
  <c r="AG153" i="18" s="1"/>
  <c r="AF153" i="18" a="1"/>
  <c r="AF153" i="18" s="1"/>
  <c r="AE153" i="18" a="1"/>
  <c r="AE153" i="18" s="1"/>
  <c r="AD153" i="18" a="1"/>
  <c r="AD153" i="18" s="1"/>
  <c r="AC153" i="18" a="1"/>
  <c r="AC153" i="18" s="1"/>
  <c r="AB153" i="18" a="1"/>
  <c r="AB153" i="18" s="1"/>
  <c r="AA153" i="18" a="1"/>
  <c r="AA153" i="18" s="1"/>
  <c r="Z153" i="18" a="1"/>
  <c r="Z153" i="18" s="1"/>
  <c r="Y153" i="18" a="1"/>
  <c r="Y153" i="18" s="1"/>
  <c r="X153" i="18" a="1"/>
  <c r="X153" i="18" s="1"/>
  <c r="W153" i="18" a="1"/>
  <c r="W153" i="18" s="1"/>
  <c r="V153" i="18" a="1"/>
  <c r="V153" i="18" s="1"/>
  <c r="U153" i="18" a="1"/>
  <c r="U153" i="18" s="1"/>
  <c r="T153" i="18" a="1"/>
  <c r="T153" i="18" s="1"/>
  <c r="S153" i="18" a="1"/>
  <c r="S153" i="18" s="1"/>
  <c r="R153" i="18" a="1"/>
  <c r="R153" i="18" s="1"/>
  <c r="Q153" i="18" a="1"/>
  <c r="Q153" i="18" s="1"/>
  <c r="P153" i="18" a="1"/>
  <c r="P153" i="18" s="1"/>
  <c r="O153" i="18" a="1"/>
  <c r="O153" i="18" s="1"/>
  <c r="N153" i="18" a="1"/>
  <c r="N153" i="18" s="1"/>
  <c r="M153" i="18" a="1"/>
  <c r="M153" i="18" s="1"/>
  <c r="L153" i="18" a="1"/>
  <c r="L153" i="18" s="1"/>
  <c r="K153" i="18" a="1"/>
  <c r="K153" i="18" s="1"/>
  <c r="BR152" i="18" a="1"/>
  <c r="BR152" i="18" s="1"/>
  <c r="BQ152" i="18" a="1"/>
  <c r="BQ152" i="18" s="1"/>
  <c r="BP152" i="18" a="1"/>
  <c r="BP152" i="18" s="1"/>
  <c r="BO152" i="18" a="1"/>
  <c r="BO152" i="18" s="1"/>
  <c r="BN152" i="18" a="1"/>
  <c r="BN152" i="18" s="1"/>
  <c r="BM152" i="18" a="1"/>
  <c r="BM152" i="18" s="1"/>
  <c r="BL152" i="18" a="1"/>
  <c r="BL152" i="18" s="1"/>
  <c r="BK152" i="18" a="1"/>
  <c r="BK152" i="18" s="1"/>
  <c r="BJ152" i="18" a="1"/>
  <c r="BJ152" i="18" s="1"/>
  <c r="BI152" i="18" a="1"/>
  <c r="BI152" i="18" s="1"/>
  <c r="BH152" i="18" a="1"/>
  <c r="BH152" i="18" s="1"/>
  <c r="BG152" i="18" a="1"/>
  <c r="BG152" i="18" s="1"/>
  <c r="BF152" i="18" a="1"/>
  <c r="BF152" i="18" s="1"/>
  <c r="BE152" i="18" a="1"/>
  <c r="BE152" i="18" s="1"/>
  <c r="BD152" i="18" a="1"/>
  <c r="BD152" i="18" s="1"/>
  <c r="BC152" i="18" a="1"/>
  <c r="BC152" i="18" s="1"/>
  <c r="BB152" i="18" a="1"/>
  <c r="BB152" i="18" s="1"/>
  <c r="BA152" i="18" a="1"/>
  <c r="BA152" i="18" s="1"/>
  <c r="AZ152" i="18" a="1"/>
  <c r="AZ152" i="18" s="1"/>
  <c r="AY152" i="18" a="1"/>
  <c r="AY152" i="18" s="1"/>
  <c r="AX152" i="18" a="1"/>
  <c r="AX152" i="18" s="1"/>
  <c r="AW152" i="18" a="1"/>
  <c r="AW152" i="18" s="1"/>
  <c r="AV152" i="18" a="1"/>
  <c r="AV152" i="18" s="1"/>
  <c r="AU152" i="18" a="1"/>
  <c r="AU152" i="18" s="1"/>
  <c r="AT152" i="18" a="1"/>
  <c r="AT152" i="18" s="1"/>
  <c r="AS152" i="18" a="1"/>
  <c r="AS152" i="18" s="1"/>
  <c r="AR152" i="18" a="1"/>
  <c r="AR152" i="18" s="1"/>
  <c r="AQ152" i="18" a="1"/>
  <c r="AQ152" i="18" s="1"/>
  <c r="AP152" i="18" a="1"/>
  <c r="AP152" i="18" s="1"/>
  <c r="AO152" i="18" a="1"/>
  <c r="AO152" i="18" s="1"/>
  <c r="AN152" i="18" a="1"/>
  <c r="AN152" i="18" s="1"/>
  <c r="AM152" i="18" a="1"/>
  <c r="AM152" i="18" s="1"/>
  <c r="AL152" i="18" a="1"/>
  <c r="AL152" i="18" s="1"/>
  <c r="AK152" i="18" a="1"/>
  <c r="AK152" i="18" s="1"/>
  <c r="AJ152" i="18" a="1"/>
  <c r="AJ152" i="18" s="1"/>
  <c r="AI152" i="18" a="1"/>
  <c r="AI152" i="18" s="1"/>
  <c r="AH152" i="18" a="1"/>
  <c r="AH152" i="18" s="1"/>
  <c r="AG152" i="18" a="1"/>
  <c r="AG152" i="18" s="1"/>
  <c r="AF152" i="18" a="1"/>
  <c r="AF152" i="18" s="1"/>
  <c r="AE152" i="18" a="1"/>
  <c r="AE152" i="18" s="1"/>
  <c r="AD152" i="18" a="1"/>
  <c r="AD152" i="18" s="1"/>
  <c r="AC152" i="18" a="1"/>
  <c r="AC152" i="18" s="1"/>
  <c r="AB152" i="18" a="1"/>
  <c r="AB152" i="18" s="1"/>
  <c r="AA152" i="18" a="1"/>
  <c r="AA152" i="18" s="1"/>
  <c r="Z152" i="18" a="1"/>
  <c r="Z152" i="18" s="1"/>
  <c r="Y152" i="18" a="1"/>
  <c r="Y152" i="18" s="1"/>
  <c r="X152" i="18" a="1"/>
  <c r="X152" i="18" s="1"/>
  <c r="W152" i="18" a="1"/>
  <c r="W152" i="18" s="1"/>
  <c r="V152" i="18" a="1"/>
  <c r="V152" i="18" s="1"/>
  <c r="U152" i="18" a="1"/>
  <c r="U152" i="18" s="1"/>
  <c r="T152" i="18" a="1"/>
  <c r="T152" i="18" s="1"/>
  <c r="S152" i="18" a="1"/>
  <c r="S152" i="18" s="1"/>
  <c r="R152" i="18" a="1"/>
  <c r="R152" i="18" s="1"/>
  <c r="Q152" i="18" a="1"/>
  <c r="Q152" i="18" s="1"/>
  <c r="P152" i="18" a="1"/>
  <c r="P152" i="18" s="1"/>
  <c r="O152" i="18" a="1"/>
  <c r="O152" i="18" s="1"/>
  <c r="N152" i="18" a="1"/>
  <c r="N152" i="18" s="1"/>
  <c r="M152" i="18" a="1"/>
  <c r="M152" i="18" s="1"/>
  <c r="L152" i="18" a="1"/>
  <c r="L152" i="18" s="1"/>
  <c r="K152" i="18" a="1"/>
  <c r="K152" i="18" s="1"/>
  <c r="BR151" i="18" a="1"/>
  <c r="BR151" i="18" s="1"/>
  <c r="BQ151" i="18" a="1"/>
  <c r="BQ151" i="18" s="1"/>
  <c r="BP151" i="18" a="1"/>
  <c r="BP151" i="18" s="1"/>
  <c r="BO151" i="18" a="1"/>
  <c r="BO151" i="18" s="1"/>
  <c r="BN151" i="18" a="1"/>
  <c r="BN151" i="18" s="1"/>
  <c r="BM151" i="18" a="1"/>
  <c r="BM151" i="18" s="1"/>
  <c r="BL151" i="18" a="1"/>
  <c r="BL151" i="18" s="1"/>
  <c r="BK151" i="18" a="1"/>
  <c r="BK151" i="18" s="1"/>
  <c r="BJ151" i="18" a="1"/>
  <c r="BJ151" i="18" s="1"/>
  <c r="BI151" i="18" a="1"/>
  <c r="BI151" i="18" s="1"/>
  <c r="BH151" i="18" a="1"/>
  <c r="BH151" i="18" s="1"/>
  <c r="BG151" i="18" a="1"/>
  <c r="BG151" i="18" s="1"/>
  <c r="BF151" i="18" a="1"/>
  <c r="BF151" i="18" s="1"/>
  <c r="BE151" i="18" a="1"/>
  <c r="BE151" i="18" s="1"/>
  <c r="BD151" i="18" a="1"/>
  <c r="BD151" i="18" s="1"/>
  <c r="BC151" i="18" a="1"/>
  <c r="BC151" i="18" s="1"/>
  <c r="BB151" i="18" a="1"/>
  <c r="BB151" i="18" s="1"/>
  <c r="BA151" i="18" a="1"/>
  <c r="BA151" i="18" s="1"/>
  <c r="AZ151" i="18" a="1"/>
  <c r="AZ151" i="18" s="1"/>
  <c r="AY151" i="18" a="1"/>
  <c r="AY151" i="18" s="1"/>
  <c r="AX151" i="18" a="1"/>
  <c r="AX151" i="18" s="1"/>
  <c r="AW151" i="18" a="1"/>
  <c r="AW151" i="18" s="1"/>
  <c r="AV151" i="18" a="1"/>
  <c r="AV151" i="18" s="1"/>
  <c r="AU151" i="18" a="1"/>
  <c r="AU151" i="18" s="1"/>
  <c r="AT151" i="18" a="1"/>
  <c r="AT151" i="18" s="1"/>
  <c r="AS151" i="18" a="1"/>
  <c r="AS151" i="18" s="1"/>
  <c r="AR151" i="18" a="1"/>
  <c r="AR151" i="18" s="1"/>
  <c r="AQ151" i="18" a="1"/>
  <c r="AQ151" i="18" s="1"/>
  <c r="AP151" i="18" a="1"/>
  <c r="AP151" i="18" s="1"/>
  <c r="AO151" i="18" a="1"/>
  <c r="AO151" i="18" s="1"/>
  <c r="AN151" i="18" a="1"/>
  <c r="AN151" i="18" s="1"/>
  <c r="AM151" i="18" a="1"/>
  <c r="AM151" i="18" s="1"/>
  <c r="AL151" i="18" a="1"/>
  <c r="AL151" i="18" s="1"/>
  <c r="AK151" i="18" a="1"/>
  <c r="AK151" i="18" s="1"/>
  <c r="AJ151" i="18" a="1"/>
  <c r="AJ151" i="18" s="1"/>
  <c r="AI151" i="18" a="1"/>
  <c r="AI151" i="18" s="1"/>
  <c r="AH151" i="18" a="1"/>
  <c r="AH151" i="18" s="1"/>
  <c r="AG151" i="18" a="1"/>
  <c r="AG151" i="18" s="1"/>
  <c r="AF151" i="18" a="1"/>
  <c r="AF151" i="18" s="1"/>
  <c r="AE151" i="18" a="1"/>
  <c r="AE151" i="18" s="1"/>
  <c r="AD151" i="18" a="1"/>
  <c r="AD151" i="18" s="1"/>
  <c r="AC151" i="18" a="1"/>
  <c r="AC151" i="18" s="1"/>
  <c r="AB151" i="18" a="1"/>
  <c r="AB151" i="18" s="1"/>
  <c r="AA151" i="18" a="1"/>
  <c r="AA151" i="18" s="1"/>
  <c r="Z151" i="18" a="1"/>
  <c r="Z151" i="18" s="1"/>
  <c r="Y151" i="18" a="1"/>
  <c r="Y151" i="18" s="1"/>
  <c r="X151" i="18" a="1"/>
  <c r="X151" i="18" s="1"/>
  <c r="W151" i="18" a="1"/>
  <c r="W151" i="18" s="1"/>
  <c r="V151" i="18" a="1"/>
  <c r="V151" i="18" s="1"/>
  <c r="U151" i="18" a="1"/>
  <c r="U151" i="18" s="1"/>
  <c r="T151" i="18" a="1"/>
  <c r="T151" i="18" s="1"/>
  <c r="S151" i="18" a="1"/>
  <c r="S151" i="18" s="1"/>
  <c r="R151" i="18" a="1"/>
  <c r="R151" i="18" s="1"/>
  <c r="Q151" i="18" a="1"/>
  <c r="Q151" i="18" s="1"/>
  <c r="P151" i="18" a="1"/>
  <c r="P151" i="18" s="1"/>
  <c r="O151" i="18" a="1"/>
  <c r="O151" i="18" s="1"/>
  <c r="N151" i="18" a="1"/>
  <c r="N151" i="18" s="1"/>
  <c r="M151" i="18" a="1"/>
  <c r="M151" i="18" s="1"/>
  <c r="L151" i="18" a="1"/>
  <c r="L151" i="18" s="1"/>
  <c r="K151" i="18" a="1"/>
  <c r="K151" i="18" s="1"/>
  <c r="BR150" i="18" a="1"/>
  <c r="BR150" i="18" s="1"/>
  <c r="BQ150" i="18" a="1"/>
  <c r="BQ150" i="18" s="1"/>
  <c r="BP150" i="18" a="1"/>
  <c r="BP150" i="18" s="1"/>
  <c r="BO150" i="18" a="1"/>
  <c r="BO150" i="18" s="1"/>
  <c r="BN150" i="18" a="1"/>
  <c r="BN150" i="18" s="1"/>
  <c r="BM150" i="18" a="1"/>
  <c r="BM150" i="18" s="1"/>
  <c r="BL150" i="18" a="1"/>
  <c r="BL150" i="18" s="1"/>
  <c r="BK150" i="18" a="1"/>
  <c r="BK150" i="18" s="1"/>
  <c r="BJ150" i="18" a="1"/>
  <c r="BJ150" i="18" s="1"/>
  <c r="BI150" i="18" a="1"/>
  <c r="BI150" i="18" s="1"/>
  <c r="BH150" i="18" a="1"/>
  <c r="BH150" i="18" s="1"/>
  <c r="BG150" i="18" a="1"/>
  <c r="BG150" i="18" s="1"/>
  <c r="BF150" i="18" a="1"/>
  <c r="BF150" i="18" s="1"/>
  <c r="BE150" i="18" a="1"/>
  <c r="BE150" i="18" s="1"/>
  <c r="BD150" i="18" a="1"/>
  <c r="BD150" i="18" s="1"/>
  <c r="BC150" i="18" a="1"/>
  <c r="BC150" i="18" s="1"/>
  <c r="BB150" i="18" a="1"/>
  <c r="BB150" i="18" s="1"/>
  <c r="BA150" i="18" a="1"/>
  <c r="BA150" i="18" s="1"/>
  <c r="AZ150" i="18" a="1"/>
  <c r="AZ150" i="18" s="1"/>
  <c r="AY150" i="18" a="1"/>
  <c r="AY150" i="18" s="1"/>
  <c r="AX150" i="18" a="1"/>
  <c r="AX150" i="18" s="1"/>
  <c r="AW150" i="18" a="1"/>
  <c r="AW150" i="18" s="1"/>
  <c r="AV150" i="18" a="1"/>
  <c r="AV150" i="18" s="1"/>
  <c r="AU150" i="18" a="1"/>
  <c r="AU150" i="18" s="1"/>
  <c r="AT150" i="18" a="1"/>
  <c r="AT150" i="18" s="1"/>
  <c r="AS150" i="18" a="1"/>
  <c r="AS150" i="18" s="1"/>
  <c r="AR150" i="18" a="1"/>
  <c r="AR150" i="18" s="1"/>
  <c r="AQ150" i="18" a="1"/>
  <c r="AQ150" i="18" s="1"/>
  <c r="AP150" i="18" a="1"/>
  <c r="AP150" i="18" s="1"/>
  <c r="AO150" i="18" a="1"/>
  <c r="AO150" i="18" s="1"/>
  <c r="AN150" i="18" a="1"/>
  <c r="AN150" i="18" s="1"/>
  <c r="AM150" i="18" a="1"/>
  <c r="AM150" i="18" s="1"/>
  <c r="AL150" i="18" a="1"/>
  <c r="AL150" i="18" s="1"/>
  <c r="AK150" i="18" a="1"/>
  <c r="AK150" i="18" s="1"/>
  <c r="AJ150" i="18" a="1"/>
  <c r="AJ150" i="18" s="1"/>
  <c r="AI150" i="18" a="1"/>
  <c r="AI150" i="18" s="1"/>
  <c r="AH150" i="18" a="1"/>
  <c r="AH150" i="18" s="1"/>
  <c r="AG150" i="18" a="1"/>
  <c r="AG150" i="18" s="1"/>
  <c r="AF150" i="18" a="1"/>
  <c r="AF150" i="18" s="1"/>
  <c r="AE150" i="18" a="1"/>
  <c r="AE150" i="18" s="1"/>
  <c r="AD150" i="18" a="1"/>
  <c r="AD150" i="18" s="1"/>
  <c r="AC150" i="18" a="1"/>
  <c r="AC150" i="18" s="1"/>
  <c r="AB150" i="18" a="1"/>
  <c r="AB150" i="18" s="1"/>
  <c r="AA150" i="18" a="1"/>
  <c r="AA150" i="18" s="1"/>
  <c r="Z150" i="18" a="1"/>
  <c r="Z150" i="18" s="1"/>
  <c r="Y150" i="18" a="1"/>
  <c r="Y150" i="18" s="1"/>
  <c r="X150" i="18" a="1"/>
  <c r="X150" i="18" s="1"/>
  <c r="W150" i="18" a="1"/>
  <c r="W150" i="18" s="1"/>
  <c r="V150" i="18" a="1"/>
  <c r="V150" i="18" s="1"/>
  <c r="U150" i="18" a="1"/>
  <c r="U150" i="18" s="1"/>
  <c r="T150" i="18" a="1"/>
  <c r="T150" i="18" s="1"/>
  <c r="S150" i="18" a="1"/>
  <c r="S150" i="18" s="1"/>
  <c r="R150" i="18" a="1"/>
  <c r="R150" i="18" s="1"/>
  <c r="Q150" i="18" a="1"/>
  <c r="Q150" i="18" s="1"/>
  <c r="P150" i="18" a="1"/>
  <c r="P150" i="18" s="1"/>
  <c r="O150" i="18" a="1"/>
  <c r="O150" i="18" s="1"/>
  <c r="N150" i="18" a="1"/>
  <c r="N150" i="18" s="1"/>
  <c r="M150" i="18" a="1"/>
  <c r="M150" i="18" s="1"/>
  <c r="L150" i="18" a="1"/>
  <c r="L150" i="18" s="1"/>
  <c r="K150" i="18" a="1"/>
  <c r="K150" i="18" s="1"/>
  <c r="K185" i="18" s="1" a="1"/>
  <c r="K185" i="18" s="1"/>
  <c r="BR149" i="18" a="1"/>
  <c r="BR149" i="18" s="1"/>
  <c r="BQ149" i="18" a="1"/>
  <c r="BQ149" i="18" s="1"/>
  <c r="BP149" i="18" a="1"/>
  <c r="BP149" i="18" s="1"/>
  <c r="BO149" i="18" a="1"/>
  <c r="BO149" i="18" s="1"/>
  <c r="BN149" i="18" a="1"/>
  <c r="BN149" i="18" s="1"/>
  <c r="BM149" i="18" a="1"/>
  <c r="BM149" i="18" s="1"/>
  <c r="BL149" i="18" a="1"/>
  <c r="BL149" i="18" s="1"/>
  <c r="BK149" i="18" a="1"/>
  <c r="BK149" i="18" s="1"/>
  <c r="BJ149" i="18" a="1"/>
  <c r="BJ149" i="18" s="1"/>
  <c r="BI149" i="18" a="1"/>
  <c r="BI149" i="18" s="1"/>
  <c r="BH149" i="18" a="1"/>
  <c r="BH149" i="18" s="1"/>
  <c r="BG149" i="18" a="1"/>
  <c r="BG149" i="18" s="1"/>
  <c r="BF149" i="18" a="1"/>
  <c r="BF149" i="18" s="1"/>
  <c r="BE149" i="18" a="1"/>
  <c r="BE149" i="18" s="1"/>
  <c r="BD149" i="18" a="1"/>
  <c r="BD149" i="18" s="1"/>
  <c r="BC149" i="18" a="1"/>
  <c r="BC149" i="18" s="1"/>
  <c r="BB149" i="18" a="1"/>
  <c r="BB149" i="18" s="1"/>
  <c r="BA149" i="18" a="1"/>
  <c r="BA149" i="18" s="1"/>
  <c r="AZ149" i="18" a="1"/>
  <c r="AZ149" i="18" s="1"/>
  <c r="AY149" i="18" a="1"/>
  <c r="AY149" i="18" s="1"/>
  <c r="AX149" i="18" a="1"/>
  <c r="AX149" i="18" s="1"/>
  <c r="AW149" i="18" a="1"/>
  <c r="AW149" i="18" s="1"/>
  <c r="AV149" i="18" a="1"/>
  <c r="AV149" i="18" s="1"/>
  <c r="AU149" i="18" a="1"/>
  <c r="AU149" i="18" s="1"/>
  <c r="AT149" i="18" a="1"/>
  <c r="AT149" i="18" s="1"/>
  <c r="AS149" i="18" a="1"/>
  <c r="AS149" i="18" s="1"/>
  <c r="AR149" i="18" a="1"/>
  <c r="AR149" i="18" s="1"/>
  <c r="AQ149" i="18" a="1"/>
  <c r="AQ149" i="18" s="1"/>
  <c r="AP149" i="18" a="1"/>
  <c r="AP149" i="18" s="1"/>
  <c r="AO149" i="18" a="1"/>
  <c r="AO149" i="18" s="1"/>
  <c r="AN149" i="18" a="1"/>
  <c r="AN149" i="18" s="1"/>
  <c r="AM149" i="18" a="1"/>
  <c r="AM149" i="18" s="1"/>
  <c r="AL149" i="18" a="1"/>
  <c r="AL149" i="18" s="1"/>
  <c r="AK149" i="18" a="1"/>
  <c r="AK149" i="18" s="1"/>
  <c r="AJ149" i="18" a="1"/>
  <c r="AJ149" i="18" s="1"/>
  <c r="AI149" i="18" a="1"/>
  <c r="AI149" i="18" s="1"/>
  <c r="AH149" i="18" a="1"/>
  <c r="AH149" i="18" s="1"/>
  <c r="AG149" i="18" a="1"/>
  <c r="AG149" i="18" s="1"/>
  <c r="AF149" i="18" a="1"/>
  <c r="AF149" i="18" s="1"/>
  <c r="AE149" i="18" a="1"/>
  <c r="AE149" i="18" s="1"/>
  <c r="AD149" i="18" a="1"/>
  <c r="AD149" i="18" s="1"/>
  <c r="AC149" i="18" a="1"/>
  <c r="AC149" i="18" s="1"/>
  <c r="AB149" i="18" a="1"/>
  <c r="AB149" i="18" s="1"/>
  <c r="AA149" i="18" a="1"/>
  <c r="AA149" i="18" s="1"/>
  <c r="Z149" i="18" a="1"/>
  <c r="Z149" i="18" s="1"/>
  <c r="Y149" i="18" a="1"/>
  <c r="Y149" i="18" s="1"/>
  <c r="X149" i="18" a="1"/>
  <c r="X149" i="18" s="1"/>
  <c r="W149" i="18" a="1"/>
  <c r="W149" i="18" s="1"/>
  <c r="V149" i="18" a="1"/>
  <c r="V149" i="18" s="1"/>
  <c r="U149" i="18" a="1"/>
  <c r="U149" i="18" s="1"/>
  <c r="T149" i="18" a="1"/>
  <c r="T149" i="18" s="1"/>
  <c r="S149" i="18" a="1"/>
  <c r="S149" i="18" s="1"/>
  <c r="R149" i="18" a="1"/>
  <c r="R149" i="18" s="1"/>
  <c r="Q149" i="18" a="1"/>
  <c r="Q149" i="18" s="1"/>
  <c r="P149" i="18" a="1"/>
  <c r="P149" i="18" s="1"/>
  <c r="O149" i="18" a="1"/>
  <c r="O149" i="18" s="1"/>
  <c r="N149" i="18" a="1"/>
  <c r="N149" i="18" s="1"/>
  <c r="M149" i="18" a="1"/>
  <c r="M149" i="18" s="1"/>
  <c r="L149" i="18" a="1"/>
  <c r="L149" i="18" s="1"/>
  <c r="K149" i="18" a="1"/>
  <c r="K149" i="18" s="1"/>
  <c r="BR148" i="18" a="1"/>
  <c r="BR148" i="18" s="1"/>
  <c r="BQ148" i="18" a="1"/>
  <c r="BQ148" i="18" s="1"/>
  <c r="BP148" i="18" a="1"/>
  <c r="BP148" i="18" s="1"/>
  <c r="BO148" i="18" a="1"/>
  <c r="BO148" i="18" s="1"/>
  <c r="BN148" i="18" a="1"/>
  <c r="BN148" i="18" s="1"/>
  <c r="BM148" i="18" a="1"/>
  <c r="BM148" i="18" s="1"/>
  <c r="BL148" i="18" a="1"/>
  <c r="BL148" i="18" s="1"/>
  <c r="BK148" i="18" a="1"/>
  <c r="BK148" i="18" s="1"/>
  <c r="BJ148" i="18" a="1"/>
  <c r="BJ148" i="18" s="1"/>
  <c r="BI148" i="18" a="1"/>
  <c r="BI148" i="18" s="1"/>
  <c r="BH148" i="18" a="1"/>
  <c r="BH148" i="18" s="1"/>
  <c r="BG148" i="18" a="1"/>
  <c r="BG148" i="18" s="1"/>
  <c r="BF148" i="18" a="1"/>
  <c r="BF148" i="18" s="1"/>
  <c r="BE148" i="18" a="1"/>
  <c r="BE148" i="18" s="1"/>
  <c r="BD148" i="18" a="1"/>
  <c r="BD148" i="18" s="1"/>
  <c r="BC148" i="18" a="1"/>
  <c r="BC148" i="18" s="1"/>
  <c r="BB148" i="18" a="1"/>
  <c r="BB148" i="18" s="1"/>
  <c r="BA148" i="18" a="1"/>
  <c r="BA148" i="18" s="1"/>
  <c r="AZ148" i="18" a="1"/>
  <c r="AZ148" i="18" s="1"/>
  <c r="AY148" i="18" a="1"/>
  <c r="AY148" i="18" s="1"/>
  <c r="AX148" i="18" a="1"/>
  <c r="AX148" i="18" s="1"/>
  <c r="AW148" i="18" a="1"/>
  <c r="AW148" i="18" s="1"/>
  <c r="AV148" i="18" a="1"/>
  <c r="AV148" i="18" s="1"/>
  <c r="AU148" i="18" a="1"/>
  <c r="AU148" i="18" s="1"/>
  <c r="AT148" i="18" a="1"/>
  <c r="AT148" i="18" s="1"/>
  <c r="AS148" i="18" a="1"/>
  <c r="AS148" i="18" s="1"/>
  <c r="AR148" i="18" a="1"/>
  <c r="AR148" i="18" s="1"/>
  <c r="AQ148" i="18" a="1"/>
  <c r="AQ148" i="18" s="1"/>
  <c r="AP148" i="18" a="1"/>
  <c r="AP148" i="18" s="1"/>
  <c r="AO148" i="18" a="1"/>
  <c r="AO148" i="18" s="1"/>
  <c r="AN148" i="18" a="1"/>
  <c r="AN148" i="18" s="1"/>
  <c r="AM148" i="18" a="1"/>
  <c r="AM148" i="18" s="1"/>
  <c r="AL148" i="18" a="1"/>
  <c r="AL148" i="18" s="1"/>
  <c r="AK148" i="18" a="1"/>
  <c r="AK148" i="18" s="1"/>
  <c r="AJ148" i="18" a="1"/>
  <c r="AJ148" i="18" s="1"/>
  <c r="AI148" i="18" a="1"/>
  <c r="AI148" i="18" s="1"/>
  <c r="AH148" i="18" a="1"/>
  <c r="AH148" i="18" s="1"/>
  <c r="AG148" i="18" a="1"/>
  <c r="AG148" i="18" s="1"/>
  <c r="AF148" i="18" a="1"/>
  <c r="AF148" i="18" s="1"/>
  <c r="AE148" i="18" a="1"/>
  <c r="AE148" i="18" s="1"/>
  <c r="AD148" i="18" a="1"/>
  <c r="AD148" i="18" s="1"/>
  <c r="AC148" i="18" a="1"/>
  <c r="AC148" i="18" s="1"/>
  <c r="AB148" i="18" a="1"/>
  <c r="AB148" i="18" s="1"/>
  <c r="AA148" i="18" a="1"/>
  <c r="AA148" i="18" s="1"/>
  <c r="Z148" i="18" a="1"/>
  <c r="Z148" i="18" s="1"/>
  <c r="Y148" i="18" a="1"/>
  <c r="Y148" i="18" s="1"/>
  <c r="X148" i="18" a="1"/>
  <c r="X148" i="18" s="1"/>
  <c r="W148" i="18" a="1"/>
  <c r="W148" i="18" s="1"/>
  <c r="V148" i="18" a="1"/>
  <c r="V148" i="18" s="1"/>
  <c r="U148" i="18" a="1"/>
  <c r="U148" i="18" s="1"/>
  <c r="T148" i="18" a="1"/>
  <c r="T148" i="18" s="1"/>
  <c r="S148" i="18" a="1"/>
  <c r="S148" i="18" s="1"/>
  <c r="R148" i="18" a="1"/>
  <c r="R148" i="18" s="1"/>
  <c r="Q148" i="18" a="1"/>
  <c r="Q148" i="18" s="1"/>
  <c r="P148" i="18" a="1"/>
  <c r="P148" i="18" s="1"/>
  <c r="O148" i="18" a="1"/>
  <c r="O148" i="18" s="1"/>
  <c r="N148" i="18" a="1"/>
  <c r="N148" i="18" s="1"/>
  <c r="M148" i="18" a="1"/>
  <c r="M148" i="18" s="1"/>
  <c r="L148" i="18" a="1"/>
  <c r="L148" i="18" s="1"/>
  <c r="K148" i="18" a="1"/>
  <c r="K148" i="18" s="1"/>
  <c r="BR147" i="18" a="1"/>
  <c r="BR147" i="18" s="1"/>
  <c r="BR174" i="18" s="1"/>
  <c r="BQ147" i="18" a="1"/>
  <c r="BQ147" i="18" s="1"/>
  <c r="BQ174" i="18" s="1"/>
  <c r="BP147" i="18" a="1"/>
  <c r="BP147" i="18" s="1"/>
  <c r="BP174" i="18" s="1"/>
  <c r="BO147" i="18" a="1"/>
  <c r="BO147" i="18" s="1"/>
  <c r="BO174" i="18" s="1"/>
  <c r="BN147" i="18" a="1"/>
  <c r="BN147" i="18" s="1"/>
  <c r="BN174" i="18" s="1"/>
  <c r="BM147" i="18" a="1"/>
  <c r="BM147" i="18" s="1"/>
  <c r="BM174" i="18" s="1"/>
  <c r="BL147" i="18" a="1"/>
  <c r="BL147" i="18" s="1"/>
  <c r="BK147" i="18" a="1"/>
  <c r="BK147" i="18" s="1"/>
  <c r="BK174" i="18" s="1"/>
  <c r="BJ147" i="18" a="1"/>
  <c r="BJ147" i="18" s="1"/>
  <c r="BJ174" i="18" s="1"/>
  <c r="BI147" i="18" a="1"/>
  <c r="BI147" i="18" s="1"/>
  <c r="BH147" i="18" a="1"/>
  <c r="BH147" i="18" s="1"/>
  <c r="BH174" i="18" s="1"/>
  <c r="BG147" i="18" a="1"/>
  <c r="BG147" i="18" s="1"/>
  <c r="BG174" i="18" s="1"/>
  <c r="BF147" i="18" a="1"/>
  <c r="BF147" i="18" s="1"/>
  <c r="BF174" i="18" s="1"/>
  <c r="BE147" i="18" a="1"/>
  <c r="BE147" i="18" s="1"/>
  <c r="BE174" i="18" s="1"/>
  <c r="BD147" i="18" a="1"/>
  <c r="BD147" i="18" s="1"/>
  <c r="BD174" i="18" s="1"/>
  <c r="BC147" i="18" a="1"/>
  <c r="BC147" i="18" s="1"/>
  <c r="BC174" i="18" s="1"/>
  <c r="BB147" i="18" a="1"/>
  <c r="BB147" i="18" s="1"/>
  <c r="BA147" i="18" a="1"/>
  <c r="BA147" i="18" s="1"/>
  <c r="BA174" i="18" s="1"/>
  <c r="AZ147" i="18" a="1"/>
  <c r="AZ147" i="18" s="1"/>
  <c r="AZ174" i="18" s="1"/>
  <c r="AY147" i="18" a="1"/>
  <c r="AY147" i="18" s="1"/>
  <c r="AY174" i="18" s="1"/>
  <c r="AX147" i="18" a="1"/>
  <c r="AX147" i="18" s="1"/>
  <c r="AX174" i="18" s="1"/>
  <c r="AW147" i="18" a="1"/>
  <c r="AW147" i="18" s="1"/>
  <c r="AW174" i="18" s="1"/>
  <c r="AV147" i="18" a="1"/>
  <c r="AV147" i="18" s="1"/>
  <c r="AV174" i="18" s="1"/>
  <c r="AU147" i="18" a="1"/>
  <c r="AU147" i="18" s="1"/>
  <c r="AU174" i="18" s="1"/>
  <c r="AT147" i="18" a="1"/>
  <c r="AT147" i="18" s="1"/>
  <c r="AT174" i="18" s="1"/>
  <c r="AS147" i="18" a="1"/>
  <c r="AS147" i="18" s="1"/>
  <c r="AS174" i="18" s="1"/>
  <c r="AR147" i="18" a="1"/>
  <c r="AR147" i="18" s="1"/>
  <c r="AR174" i="18" s="1"/>
  <c r="AQ147" i="18" a="1"/>
  <c r="AQ147" i="18" s="1"/>
  <c r="AQ174" i="18" s="1"/>
  <c r="AP147" i="18" a="1"/>
  <c r="AP147" i="18" s="1"/>
  <c r="AP174" i="18" s="1"/>
  <c r="AO147" i="18" a="1"/>
  <c r="AO147" i="18" s="1"/>
  <c r="AO174" i="18" s="1"/>
  <c r="AN147" i="18" a="1"/>
  <c r="AN147" i="18" s="1"/>
  <c r="AN174" i="18" s="1"/>
  <c r="AM147" i="18" a="1"/>
  <c r="AM147" i="18" s="1"/>
  <c r="AM174" i="18" s="1"/>
  <c r="AL147" i="18" a="1"/>
  <c r="AL147" i="18" s="1"/>
  <c r="AL174" i="18" s="1"/>
  <c r="AK147" i="18" a="1"/>
  <c r="AK147" i="18" s="1"/>
  <c r="AK174" i="18" s="1"/>
  <c r="AJ147" i="18" a="1"/>
  <c r="AJ147" i="18" s="1"/>
  <c r="AJ174" i="18" s="1"/>
  <c r="AI147" i="18" a="1"/>
  <c r="AI147" i="18" s="1"/>
  <c r="AI174" i="18" s="1"/>
  <c r="AH147" i="18" a="1"/>
  <c r="AH147" i="18" s="1"/>
  <c r="AH174" i="18" s="1"/>
  <c r="AG147" i="18" a="1"/>
  <c r="AG147" i="18" s="1"/>
  <c r="AG174" i="18" s="1"/>
  <c r="AF147" i="18" a="1"/>
  <c r="AF147" i="18" s="1"/>
  <c r="AF174" i="18" s="1"/>
  <c r="AE147" i="18" a="1"/>
  <c r="AE147" i="18" s="1"/>
  <c r="AE174" i="18" s="1"/>
  <c r="AD147" i="18" a="1"/>
  <c r="AD147" i="18" s="1"/>
  <c r="AD174" i="18" s="1"/>
  <c r="AC147" i="18" a="1"/>
  <c r="AC147" i="18" s="1"/>
  <c r="AC174" i="18" s="1"/>
  <c r="AB147" i="18" a="1"/>
  <c r="AB147" i="18" s="1"/>
  <c r="AB174" i="18" s="1"/>
  <c r="AA147" i="18" a="1"/>
  <c r="AA147" i="18" s="1"/>
  <c r="AA174" i="18" s="1"/>
  <c r="Z147" i="18" a="1"/>
  <c r="Z147" i="18" s="1"/>
  <c r="Z174" i="18" s="1"/>
  <c r="Y147" i="18" a="1"/>
  <c r="Y147" i="18" s="1"/>
  <c r="Y174" i="18" s="1"/>
  <c r="X147" i="18" a="1"/>
  <c r="X147" i="18" s="1"/>
  <c r="X174" i="18" s="1"/>
  <c r="W147" i="18" a="1"/>
  <c r="W147" i="18" s="1"/>
  <c r="W174" i="18" s="1"/>
  <c r="V147" i="18" a="1"/>
  <c r="V147" i="18" s="1"/>
  <c r="V174" i="18" s="1"/>
  <c r="U147" i="18" a="1"/>
  <c r="U147" i="18" s="1"/>
  <c r="U174" i="18" s="1"/>
  <c r="T147" i="18" a="1"/>
  <c r="T147" i="18" s="1"/>
  <c r="T174" i="18" s="1"/>
  <c r="S147" i="18" a="1"/>
  <c r="S147" i="18" s="1"/>
  <c r="S174" i="18" s="1"/>
  <c r="R147" i="18" a="1"/>
  <c r="R147" i="18" s="1"/>
  <c r="R174" i="18" s="1"/>
  <c r="Q147" i="18" a="1"/>
  <c r="Q147" i="18" s="1"/>
  <c r="Q174" i="18" s="1"/>
  <c r="P147" i="18" a="1"/>
  <c r="P147" i="18" s="1"/>
  <c r="P174" i="18" s="1"/>
  <c r="O147" i="18" a="1"/>
  <c r="O147" i="18" s="1"/>
  <c r="O174" i="18" s="1"/>
  <c r="N147" i="18" a="1"/>
  <c r="N147" i="18" s="1"/>
  <c r="N174" i="18" s="1"/>
  <c r="M147" i="18" a="1"/>
  <c r="M147" i="18" s="1"/>
  <c r="M174" i="18" s="1"/>
  <c r="L147" i="18" a="1"/>
  <c r="L147" i="18" s="1"/>
  <c r="K147" i="18" a="1"/>
  <c r="K147" i="18" s="1"/>
  <c r="BR146" i="18" a="1"/>
  <c r="BR146" i="18" s="1"/>
  <c r="BQ146" i="18" a="1"/>
  <c r="BQ146" i="18" s="1"/>
  <c r="BQ172" i="18" s="1"/>
  <c r="BP146" i="18" a="1"/>
  <c r="BP146" i="18" s="1"/>
  <c r="BP172" i="18" s="1"/>
  <c r="BO146" i="18" a="1"/>
  <c r="BO146" i="18" s="1"/>
  <c r="BO172" i="18" s="1"/>
  <c r="BN146" i="18" a="1"/>
  <c r="BN146" i="18" s="1"/>
  <c r="BN172" i="18" s="1"/>
  <c r="BM146" i="18" a="1"/>
  <c r="BM146" i="18" s="1"/>
  <c r="BM172" i="18" s="1"/>
  <c r="BL146" i="18" a="1"/>
  <c r="BL146" i="18" s="1"/>
  <c r="BL172" i="18" s="1"/>
  <c r="BK146" i="18" a="1"/>
  <c r="BK146" i="18" s="1"/>
  <c r="BK172" i="18" s="1"/>
  <c r="BJ146" i="18" a="1"/>
  <c r="BJ146" i="18" s="1"/>
  <c r="BI146" i="18" a="1"/>
  <c r="BI146" i="18" s="1"/>
  <c r="BI172" i="18" s="1"/>
  <c r="BH146" i="18" a="1"/>
  <c r="BH146" i="18" s="1"/>
  <c r="BH172" i="18" s="1"/>
  <c r="BG146" i="18" a="1"/>
  <c r="BG146" i="18" s="1"/>
  <c r="BF146" i="18" a="1"/>
  <c r="BF146" i="18" s="1"/>
  <c r="BF172" i="18" s="1"/>
  <c r="BE146" i="18" a="1"/>
  <c r="BE146" i="18" s="1"/>
  <c r="BE172" i="18" s="1"/>
  <c r="BD146" i="18" a="1"/>
  <c r="BD146" i="18" s="1"/>
  <c r="BD172" i="18" s="1"/>
  <c r="BC146" i="18" a="1"/>
  <c r="BC146" i="18" s="1"/>
  <c r="BC172" i="18" s="1"/>
  <c r="BB146" i="18" a="1"/>
  <c r="BB146" i="18" s="1"/>
  <c r="BA146" i="18" a="1"/>
  <c r="BA146" i="18" s="1"/>
  <c r="AZ146" i="18" a="1"/>
  <c r="AZ146" i="18" s="1"/>
  <c r="AZ172" i="18" s="1"/>
  <c r="AY146" i="18" a="1"/>
  <c r="AY146" i="18" s="1"/>
  <c r="AX146" i="18" a="1"/>
  <c r="AX146" i="18" s="1"/>
  <c r="AX172" i="18" s="1"/>
  <c r="AW146" i="18" a="1"/>
  <c r="AW146" i="18" s="1"/>
  <c r="AW172" i="18" s="1"/>
  <c r="AV146" i="18" a="1"/>
  <c r="AV146" i="18" s="1"/>
  <c r="AU146" i="18" a="1"/>
  <c r="AU146" i="18" s="1"/>
  <c r="AU172" i="18" s="1"/>
  <c r="AT146" i="18" a="1"/>
  <c r="AT146" i="18" s="1"/>
  <c r="AS146" i="18" a="1"/>
  <c r="AS146" i="18" s="1"/>
  <c r="AR146" i="18" a="1"/>
  <c r="AR146" i="18" s="1"/>
  <c r="AR172" i="18" s="1"/>
  <c r="AQ146" i="18" a="1"/>
  <c r="AQ146" i="18" s="1"/>
  <c r="AP146" i="18" a="1"/>
  <c r="AP146" i="18" s="1"/>
  <c r="AP172" i="18" s="1"/>
  <c r="AO146" i="18" a="1"/>
  <c r="AO146" i="18" s="1"/>
  <c r="AO172" i="18" s="1"/>
  <c r="AN146" i="18" a="1"/>
  <c r="AN146" i="18" s="1"/>
  <c r="AM146" i="18" a="1"/>
  <c r="AM146" i="18" s="1"/>
  <c r="AM172" i="18" s="1"/>
  <c r="AL146" i="18" a="1"/>
  <c r="AL146" i="18" s="1"/>
  <c r="AK146" i="18" a="1"/>
  <c r="AK146" i="18" s="1"/>
  <c r="AK172" i="18" s="1"/>
  <c r="AJ146" i="18" a="1"/>
  <c r="AJ146" i="18" s="1"/>
  <c r="AJ172" i="18" s="1"/>
  <c r="AI146" i="18" a="1"/>
  <c r="AI146" i="18" s="1"/>
  <c r="AI172" i="18" s="1"/>
  <c r="AH146" i="18" a="1"/>
  <c r="AH146" i="18" s="1"/>
  <c r="AH172" i="18" s="1"/>
  <c r="AG146" i="18" a="1"/>
  <c r="AG146" i="18" s="1"/>
  <c r="AG172" i="18" s="1"/>
  <c r="AF146" i="18" a="1"/>
  <c r="AF146" i="18" s="1"/>
  <c r="AF172" i="18" s="1"/>
  <c r="AE146" i="18" a="1"/>
  <c r="AE146" i="18" s="1"/>
  <c r="AE172" i="18" s="1"/>
  <c r="AD146" i="18" a="1"/>
  <c r="AD146" i="18" s="1"/>
  <c r="AC146" i="18" a="1"/>
  <c r="AC146" i="18" s="1"/>
  <c r="AC172" i="18" s="1"/>
  <c r="AB146" i="18" a="1"/>
  <c r="AB146" i="18" s="1"/>
  <c r="AB172" i="18" s="1"/>
  <c r="AA146" i="18" a="1"/>
  <c r="AA146" i="18" s="1"/>
  <c r="Z146" i="18" a="1"/>
  <c r="Z146" i="18" s="1"/>
  <c r="Z172" i="18" s="1"/>
  <c r="Y146" i="18" a="1"/>
  <c r="Y146" i="18" s="1"/>
  <c r="Y172" i="18" s="1"/>
  <c r="X146" i="18" a="1"/>
  <c r="X146" i="18" s="1"/>
  <c r="X172" i="18" s="1"/>
  <c r="W146" i="18" a="1"/>
  <c r="W146" i="18" s="1"/>
  <c r="W172" i="18" s="1"/>
  <c r="V146" i="18" a="1"/>
  <c r="V146" i="18" s="1"/>
  <c r="U146" i="18" a="1"/>
  <c r="U146" i="18" s="1"/>
  <c r="U172" i="18" s="1"/>
  <c r="T146" i="18" a="1"/>
  <c r="T146" i="18" s="1"/>
  <c r="T172" i="18" s="1"/>
  <c r="S146" i="18" a="1"/>
  <c r="S146" i="18" s="1"/>
  <c r="S172" i="18" s="1"/>
  <c r="R146" i="18" a="1"/>
  <c r="R146" i="18" s="1"/>
  <c r="R172" i="18" s="1"/>
  <c r="Q146" i="18" a="1"/>
  <c r="Q146" i="18" s="1"/>
  <c r="Q172" i="18" s="1"/>
  <c r="P146" i="18" a="1"/>
  <c r="P146" i="18" s="1"/>
  <c r="O146" i="18" a="1"/>
  <c r="O146" i="18" s="1"/>
  <c r="O172" i="18" s="1"/>
  <c r="N146" i="18" a="1"/>
  <c r="N146" i="18" s="1"/>
  <c r="M146" i="18" a="1"/>
  <c r="M146" i="18" s="1"/>
  <c r="M172" i="18" s="1"/>
  <c r="L146" i="18" a="1"/>
  <c r="L146" i="18" s="1"/>
  <c r="K146" i="18" a="1"/>
  <c r="K146" i="18" s="1"/>
  <c r="BR145" i="18" a="1"/>
  <c r="BR145" i="18" s="1"/>
  <c r="BQ145" i="18" a="1"/>
  <c r="BQ145" i="18" s="1"/>
  <c r="BQ171" i="18" s="1"/>
  <c r="BP145" i="18" a="1"/>
  <c r="BP145" i="18" s="1"/>
  <c r="BO145" i="18" a="1"/>
  <c r="BO145" i="18" s="1"/>
  <c r="BN145" i="18" a="1"/>
  <c r="BN145" i="18" s="1"/>
  <c r="BN171" i="18" s="1"/>
  <c r="BM145" i="18" a="1"/>
  <c r="BM145" i="18" s="1"/>
  <c r="BL145" i="18" a="1"/>
  <c r="BL145" i="18" s="1"/>
  <c r="BK145" i="18" a="1"/>
  <c r="BK145" i="18" s="1"/>
  <c r="BK170" i="18" s="1"/>
  <c r="BJ145" i="18" a="1"/>
  <c r="BJ145" i="18" s="1"/>
  <c r="BI145" i="18" a="1"/>
  <c r="BI145" i="18" s="1"/>
  <c r="BI171" i="18" s="1"/>
  <c r="BH145" i="18" a="1"/>
  <c r="BH145" i="18" s="1"/>
  <c r="BG145" i="18" a="1"/>
  <c r="BG145" i="18" s="1"/>
  <c r="BF145" i="18" a="1"/>
  <c r="BF145" i="18" s="1"/>
  <c r="BF171" i="18" s="1"/>
  <c r="BE145" i="18" a="1"/>
  <c r="BE145" i="18" s="1"/>
  <c r="BD145" i="18" a="1"/>
  <c r="BD145" i="18" s="1"/>
  <c r="BD170" i="18" s="1"/>
  <c r="BC145" i="18" a="1"/>
  <c r="BC145" i="18" s="1"/>
  <c r="BB145" i="18" a="1"/>
  <c r="BB145" i="18" s="1"/>
  <c r="BA145" i="18" a="1"/>
  <c r="BA145" i="18" s="1"/>
  <c r="AZ145" i="18" a="1"/>
  <c r="AZ145" i="18" s="1"/>
  <c r="AY145" i="18" a="1"/>
  <c r="AY145" i="18" s="1"/>
  <c r="AX145" i="18" a="1"/>
  <c r="AX145" i="18" s="1"/>
  <c r="AX171" i="18" s="1"/>
  <c r="AW145" i="18" a="1"/>
  <c r="AW145" i="18" s="1"/>
  <c r="AV145" i="18" a="1"/>
  <c r="AV145" i="18" s="1"/>
  <c r="AV170" i="18" s="1"/>
  <c r="AU145" i="18" a="1"/>
  <c r="AU145" i="18" s="1"/>
  <c r="AU171" i="18" s="1"/>
  <c r="AT145" i="18" a="1"/>
  <c r="AT145" i="18" s="1"/>
  <c r="AS145" i="18" a="1"/>
  <c r="AS145" i="18" s="1"/>
  <c r="AR145" i="18" a="1"/>
  <c r="AR145" i="18" s="1"/>
  <c r="AQ145" i="18" a="1"/>
  <c r="AQ145" i="18" s="1"/>
  <c r="AP145" i="18" a="1"/>
  <c r="AP145" i="18" s="1"/>
  <c r="AO145" i="18" a="1"/>
  <c r="AO145" i="18" s="1"/>
  <c r="AN145" i="18" a="1"/>
  <c r="AN145" i="18" s="1"/>
  <c r="AM145" i="18" a="1"/>
  <c r="AM145" i="18" s="1"/>
  <c r="AM171" i="18" s="1"/>
  <c r="AL145" i="18" a="1"/>
  <c r="AL145" i="18" s="1"/>
  <c r="AK145" i="18" a="1"/>
  <c r="AK145" i="18" s="1"/>
  <c r="AK171" i="18" s="1"/>
  <c r="AJ145" i="18" a="1"/>
  <c r="AJ145" i="18" s="1"/>
  <c r="AI145" i="18" a="1"/>
  <c r="AI145" i="18" s="1"/>
  <c r="AH145" i="18" a="1"/>
  <c r="AH145" i="18" s="1"/>
  <c r="AG145" i="18" a="1"/>
  <c r="AG145" i="18" s="1"/>
  <c r="AF145" i="18" a="1"/>
  <c r="AF145" i="18" s="1"/>
  <c r="AF171" i="18" s="1"/>
  <c r="AE145" i="18" a="1"/>
  <c r="AE145" i="18" s="1"/>
  <c r="AD145" i="18" a="1"/>
  <c r="AD145" i="18" s="1"/>
  <c r="AC145" i="18" a="1"/>
  <c r="AC145" i="18" s="1"/>
  <c r="AB145" i="18" a="1"/>
  <c r="AB145" i="18" s="1"/>
  <c r="AA145" i="18" a="1"/>
  <c r="AA145" i="18" s="1"/>
  <c r="Z145" i="18" a="1"/>
  <c r="Z145" i="18" s="1"/>
  <c r="Y145" i="18" a="1"/>
  <c r="Y145" i="18" s="1"/>
  <c r="X145" i="18" a="1"/>
  <c r="X145" i="18" s="1"/>
  <c r="W145" i="18" a="1"/>
  <c r="W145" i="18" s="1"/>
  <c r="W171" i="18" s="1"/>
  <c r="V145" i="18" a="1"/>
  <c r="V145" i="18" s="1"/>
  <c r="U145" i="18" a="1"/>
  <c r="U145" i="18" s="1"/>
  <c r="U171" i="18" s="1"/>
  <c r="T145" i="18" a="1"/>
  <c r="T145" i="18" s="1"/>
  <c r="S145" i="18" a="1"/>
  <c r="S145" i="18" s="1"/>
  <c r="R145" i="18" a="1"/>
  <c r="R145" i="18" s="1"/>
  <c r="Q145" i="18" a="1"/>
  <c r="Q145" i="18" s="1"/>
  <c r="P145" i="18" a="1"/>
  <c r="P145" i="18" s="1"/>
  <c r="P170" i="18" s="1"/>
  <c r="O145" i="18" a="1"/>
  <c r="O145" i="18" s="1"/>
  <c r="N145" i="18" a="1"/>
  <c r="N145" i="18" s="1"/>
  <c r="M145" i="18" a="1"/>
  <c r="M145" i="18" s="1"/>
  <c r="M171" i="18" s="1"/>
  <c r="L145" i="18" a="1"/>
  <c r="L145" i="18" s="1"/>
  <c r="K145" i="18" a="1"/>
  <c r="K145" i="18" s="1"/>
  <c r="BR113" i="18" a="1"/>
  <c r="BR113" i="18" s="1"/>
  <c r="BQ113" i="18" a="1"/>
  <c r="BQ113" i="18" s="1"/>
  <c r="BP113" i="18" a="1"/>
  <c r="BP113" i="18" s="1"/>
  <c r="BO113" i="18" a="1"/>
  <c r="BO113" i="18" s="1"/>
  <c r="BN113" i="18" a="1"/>
  <c r="BN113" i="18" s="1"/>
  <c r="BM113" i="18" a="1"/>
  <c r="BM113" i="18" s="1"/>
  <c r="BL113" i="18" a="1"/>
  <c r="BL113" i="18" s="1"/>
  <c r="BR112" i="18" a="1"/>
  <c r="BR112" i="18" s="1"/>
  <c r="BR138" i="18" s="1"/>
  <c r="BQ112" i="18" a="1"/>
  <c r="BQ112" i="18" s="1"/>
  <c r="BP112" i="18" a="1"/>
  <c r="BP112" i="18" s="1"/>
  <c r="BP138" i="18" s="1"/>
  <c r="BO112" i="18" a="1"/>
  <c r="BO112" i="18" s="1"/>
  <c r="BO138" i="18" s="1"/>
  <c r="BN112" i="18" a="1"/>
  <c r="BN112" i="18" s="1"/>
  <c r="BN138" i="18" s="1"/>
  <c r="BM112" i="18" a="1"/>
  <c r="BM112" i="18" s="1"/>
  <c r="BM138" i="18" s="1"/>
  <c r="BL112" i="18" a="1"/>
  <c r="BL112" i="18" s="1"/>
  <c r="BK112" i="18" a="1"/>
  <c r="BK112" i="18" s="1"/>
  <c r="BK138" i="18" s="1"/>
  <c r="BJ112" i="18" a="1"/>
  <c r="BJ112" i="18" s="1"/>
  <c r="BI112" i="18" a="1"/>
  <c r="BI112" i="18" s="1"/>
  <c r="BH112" i="18" a="1"/>
  <c r="BH112" i="18" s="1"/>
  <c r="BH138" i="18" s="1"/>
  <c r="BG112" i="18" a="1"/>
  <c r="BG112" i="18" s="1"/>
  <c r="BG138" i="18" s="1"/>
  <c r="BF112" i="18" a="1"/>
  <c r="BF112" i="18" s="1"/>
  <c r="BF138" i="18" s="1"/>
  <c r="BE112" i="18" a="1"/>
  <c r="BE112" i="18" s="1"/>
  <c r="BE138" i="18" s="1"/>
  <c r="BD112" i="18" a="1"/>
  <c r="BD112" i="18" s="1"/>
  <c r="BC112" i="18" a="1"/>
  <c r="BC112" i="18" s="1"/>
  <c r="BC138" i="18" s="1"/>
  <c r="BB112" i="18" a="1"/>
  <c r="BB112" i="18" s="1"/>
  <c r="BB138" i="18" s="1"/>
  <c r="BA112" i="18" a="1"/>
  <c r="BA112" i="18" s="1"/>
  <c r="BA138" i="18" s="1"/>
  <c r="AZ112" i="18" a="1"/>
  <c r="AZ112" i="18" s="1"/>
  <c r="AZ138" i="18" s="1"/>
  <c r="AY112" i="18" a="1"/>
  <c r="AY112" i="18" s="1"/>
  <c r="AY138" i="18" s="1"/>
  <c r="AX112" i="18" a="1"/>
  <c r="AX112" i="18" s="1"/>
  <c r="AX138" i="18" s="1"/>
  <c r="AW112" i="18" a="1"/>
  <c r="AW112" i="18" s="1"/>
  <c r="AW138" i="18" s="1"/>
  <c r="AV112" i="18" a="1"/>
  <c r="AV112" i="18" s="1"/>
  <c r="AU112" i="18" a="1"/>
  <c r="AU112" i="18" s="1"/>
  <c r="AU138" i="18" s="1"/>
  <c r="AT112" i="18" a="1"/>
  <c r="AT112" i="18" s="1"/>
  <c r="AT138" i="18" s="1"/>
  <c r="AS112" i="18" a="1"/>
  <c r="AS112" i="18" s="1"/>
  <c r="AS138" i="18" s="1"/>
  <c r="AR112" i="18" a="1"/>
  <c r="AR112" i="18" s="1"/>
  <c r="AR138" i="18" s="1"/>
  <c r="AQ112" i="18" a="1"/>
  <c r="AQ112" i="18" s="1"/>
  <c r="AQ138" i="18" s="1"/>
  <c r="AP112" i="18" a="1"/>
  <c r="AP112" i="18" s="1"/>
  <c r="AP138" i="18" s="1"/>
  <c r="BR111" i="18" a="1"/>
  <c r="BR111" i="18" s="1"/>
  <c r="BR137" i="18" s="1"/>
  <c r="BQ111" i="18" a="1"/>
  <c r="BQ111" i="18" s="1"/>
  <c r="BP111" i="18" a="1"/>
  <c r="BP111" i="18" s="1"/>
  <c r="BO111" i="18" a="1"/>
  <c r="BO111" i="18" s="1"/>
  <c r="BN111" i="18" a="1"/>
  <c r="BN111" i="18" s="1"/>
  <c r="BM111" i="18" a="1"/>
  <c r="BM111" i="18" s="1"/>
  <c r="BM137" i="18" s="1"/>
  <c r="BL111" i="18" a="1"/>
  <c r="BL111" i="18" s="1"/>
  <c r="BK111" i="18" a="1"/>
  <c r="BK111" i="18" s="1"/>
  <c r="BJ111" i="18" a="1"/>
  <c r="BJ111" i="18" s="1"/>
  <c r="BI111" i="18" a="1"/>
  <c r="BI111" i="18" s="1"/>
  <c r="BH111" i="18" a="1"/>
  <c r="BH111" i="18" s="1"/>
  <c r="BG111" i="18" a="1"/>
  <c r="BG111" i="18" s="1"/>
  <c r="BF111" i="18" a="1"/>
  <c r="BF111" i="18" s="1"/>
  <c r="BE111" i="18" a="1"/>
  <c r="BE111" i="18" s="1"/>
  <c r="BE137" i="18" s="1"/>
  <c r="BD111" i="18" a="1"/>
  <c r="BD111" i="18" s="1"/>
  <c r="BC111" i="18" a="1"/>
  <c r="BC111" i="18" s="1"/>
  <c r="BB111" i="18" a="1"/>
  <c r="BB111" i="18" s="1"/>
  <c r="BA111" i="18" a="1"/>
  <c r="BA111" i="18" s="1"/>
  <c r="AZ111" i="18" a="1"/>
  <c r="AZ111" i="18" s="1"/>
  <c r="AZ137" i="18" s="1"/>
  <c r="AY111" i="18" a="1"/>
  <c r="AY111" i="18" s="1"/>
  <c r="AX111" i="18" a="1"/>
  <c r="AX111" i="18" s="1"/>
  <c r="BR100" i="18" a="1"/>
  <c r="BR100" i="18" s="1"/>
  <c r="BQ100" i="18" a="1"/>
  <c r="BQ100" i="18" s="1"/>
  <c r="BP100" i="18" a="1"/>
  <c r="BP100" i="18" s="1"/>
  <c r="BO100" i="18" a="1"/>
  <c r="BO100" i="18" s="1"/>
  <c r="BN100" i="18" a="1"/>
  <c r="BN100" i="18" s="1"/>
  <c r="BM100" i="18" a="1"/>
  <c r="BM100" i="18" s="1"/>
  <c r="BL100" i="18" a="1"/>
  <c r="BL100" i="18" s="1"/>
  <c r="BK100" i="18" a="1"/>
  <c r="BK100" i="18" s="1"/>
  <c r="BJ100" i="18" a="1"/>
  <c r="BJ100" i="18" s="1"/>
  <c r="BI100" i="18" a="1"/>
  <c r="BI100" i="18" s="1"/>
  <c r="BH100" i="18" a="1"/>
  <c r="BH100" i="18" s="1"/>
  <c r="BG100" i="18" a="1"/>
  <c r="BG100" i="18" s="1"/>
  <c r="BF100" i="18" a="1"/>
  <c r="BF100" i="18" s="1"/>
  <c r="BE100" i="18" a="1"/>
  <c r="BE100" i="18" s="1"/>
  <c r="BD100" i="18" a="1"/>
  <c r="BD100" i="18" s="1"/>
  <c r="BC100" i="18" a="1"/>
  <c r="BC100" i="18" s="1"/>
  <c r="BB100" i="18" a="1"/>
  <c r="BB100" i="18" s="1"/>
  <c r="BA100" i="18" a="1"/>
  <c r="BA100" i="18" s="1"/>
  <c r="AZ100" i="18" a="1"/>
  <c r="AZ100" i="18" s="1"/>
  <c r="AY100" i="18" a="1"/>
  <c r="AY100" i="18" s="1"/>
  <c r="AX100" i="18" a="1"/>
  <c r="AX100" i="18" s="1"/>
  <c r="AW100" i="18" a="1"/>
  <c r="AW100" i="18" s="1"/>
  <c r="AV100" i="18" a="1"/>
  <c r="AV100" i="18" s="1"/>
  <c r="AU100" i="18" a="1"/>
  <c r="AU100" i="18" s="1"/>
  <c r="AT100" i="18" a="1"/>
  <c r="AT100" i="18" s="1"/>
  <c r="AS100" i="18" a="1"/>
  <c r="AS100" i="18" s="1"/>
  <c r="AR100" i="18" a="1"/>
  <c r="AR100" i="18" s="1"/>
  <c r="AQ100" i="18" a="1"/>
  <c r="AQ100" i="18" s="1"/>
  <c r="AP100" i="18" a="1"/>
  <c r="AP100" i="18" s="1"/>
  <c r="AO100" i="18" a="1"/>
  <c r="AO100" i="18" s="1"/>
  <c r="AN100" i="18" a="1"/>
  <c r="AN100" i="18" s="1"/>
  <c r="AM100" i="18" a="1"/>
  <c r="AM100" i="18" s="1"/>
  <c r="AL100" i="18" a="1"/>
  <c r="AL100" i="18" s="1"/>
  <c r="AK100" i="18" a="1"/>
  <c r="AK100" i="18" s="1"/>
  <c r="AJ100" i="18" a="1"/>
  <c r="AJ100" i="18" s="1"/>
  <c r="AI100" i="18" a="1"/>
  <c r="AI100" i="18" s="1"/>
  <c r="AH100" i="18" a="1"/>
  <c r="AH100" i="18" s="1"/>
  <c r="AG100" i="18" a="1"/>
  <c r="AG100" i="18" s="1"/>
  <c r="AF100" i="18" a="1"/>
  <c r="AF100" i="18" s="1"/>
  <c r="AE100" i="18" a="1"/>
  <c r="AE100" i="18" s="1"/>
  <c r="AD100" i="18" a="1"/>
  <c r="AD100" i="18" s="1"/>
  <c r="AC100" i="18" a="1"/>
  <c r="AC100" i="18" s="1"/>
  <c r="AB100" i="18" a="1"/>
  <c r="AB100" i="18" s="1"/>
  <c r="AA100" i="18" a="1"/>
  <c r="AA100" i="18" s="1"/>
  <c r="Z100" i="18" a="1"/>
  <c r="Z100" i="18" s="1"/>
  <c r="Y100" i="18" a="1"/>
  <c r="Y100" i="18" s="1"/>
  <c r="X100" i="18" a="1"/>
  <c r="X100" i="18" s="1"/>
  <c r="W100" i="18" a="1"/>
  <c r="W100" i="18" s="1"/>
  <c r="V100" i="18" a="1"/>
  <c r="V100" i="18" s="1"/>
  <c r="U100" i="18" a="1"/>
  <c r="U100" i="18" s="1"/>
  <c r="T100" i="18" a="1"/>
  <c r="T100" i="18" s="1"/>
  <c r="S100" i="18" a="1"/>
  <c r="S100" i="18" s="1"/>
  <c r="R100" i="18" a="1"/>
  <c r="R100" i="18" s="1"/>
  <c r="Q100" i="18" a="1"/>
  <c r="Q100" i="18" s="1"/>
  <c r="P100" i="18" a="1"/>
  <c r="P100" i="18" s="1"/>
  <c r="O100" i="18" a="1"/>
  <c r="O100" i="18" s="1"/>
  <c r="N100" i="18" a="1"/>
  <c r="N100" i="18" s="1"/>
  <c r="M100" i="18" a="1"/>
  <c r="M100" i="18" s="1"/>
  <c r="L100" i="18" a="1"/>
  <c r="L100" i="18" s="1"/>
  <c r="K100" i="18" a="1"/>
  <c r="K100" i="18" s="1"/>
  <c r="K134" i="18" s="1" a="1"/>
  <c r="K134" i="18" s="1"/>
  <c r="BR99" i="18" a="1"/>
  <c r="BR99" i="18" s="1"/>
  <c r="BQ99" i="18" a="1"/>
  <c r="BQ99" i="18" s="1"/>
  <c r="BP99" i="18" a="1"/>
  <c r="BP99" i="18" s="1"/>
  <c r="BO99" i="18" a="1"/>
  <c r="BO99" i="18" s="1"/>
  <c r="BN99" i="18" a="1"/>
  <c r="BN99" i="18" s="1"/>
  <c r="BM99" i="18" a="1"/>
  <c r="BM99" i="18" s="1"/>
  <c r="BL99" i="18" a="1"/>
  <c r="BL99" i="18" s="1"/>
  <c r="BK99" i="18" a="1"/>
  <c r="BK99" i="18" s="1"/>
  <c r="BJ99" i="18" a="1"/>
  <c r="BJ99" i="18" s="1"/>
  <c r="BI99" i="18" a="1"/>
  <c r="BI99" i="18" s="1"/>
  <c r="BH99" i="18" a="1"/>
  <c r="BH99" i="18" s="1"/>
  <c r="BG99" i="18" a="1"/>
  <c r="BG99" i="18" s="1"/>
  <c r="BF99" i="18" a="1"/>
  <c r="BF99" i="18" s="1"/>
  <c r="BE99" i="18" a="1"/>
  <c r="BE99" i="18" s="1"/>
  <c r="BD99" i="18" a="1"/>
  <c r="BD99" i="18" s="1"/>
  <c r="BC99" i="18" a="1"/>
  <c r="BC99" i="18" s="1"/>
  <c r="BB99" i="18" a="1"/>
  <c r="BB99" i="18" s="1"/>
  <c r="BA99" i="18" a="1"/>
  <c r="BA99" i="18" s="1"/>
  <c r="AZ99" i="18" a="1"/>
  <c r="AZ99" i="18" s="1"/>
  <c r="AY99" i="18" a="1"/>
  <c r="AY99" i="18" s="1"/>
  <c r="AX99" i="18" a="1"/>
  <c r="AX99" i="18" s="1"/>
  <c r="AW99" i="18" a="1"/>
  <c r="AW99" i="18" s="1"/>
  <c r="AV99" i="18" a="1"/>
  <c r="AV99" i="18" s="1"/>
  <c r="AU99" i="18" a="1"/>
  <c r="AU99" i="18" s="1"/>
  <c r="AT99" i="18" a="1"/>
  <c r="AT99" i="18" s="1"/>
  <c r="AS99" i="18" a="1"/>
  <c r="AS99" i="18" s="1"/>
  <c r="AR99" i="18" a="1"/>
  <c r="AR99" i="18" s="1"/>
  <c r="AQ99" i="18" a="1"/>
  <c r="AQ99" i="18" s="1"/>
  <c r="AP99" i="18" a="1"/>
  <c r="AP99" i="18" s="1"/>
  <c r="AO99" i="18" a="1"/>
  <c r="AO99" i="18" s="1"/>
  <c r="AN99" i="18" a="1"/>
  <c r="AN99" i="18" s="1"/>
  <c r="AM99" i="18" a="1"/>
  <c r="AM99" i="18" s="1"/>
  <c r="AL99" i="18" a="1"/>
  <c r="AL99" i="18" s="1"/>
  <c r="AK99" i="18" a="1"/>
  <c r="AK99" i="18" s="1"/>
  <c r="AJ99" i="18" a="1"/>
  <c r="AJ99" i="18" s="1"/>
  <c r="AI99" i="18" a="1"/>
  <c r="AI99" i="18" s="1"/>
  <c r="AH99" i="18" a="1"/>
  <c r="AH99" i="18" s="1"/>
  <c r="AG99" i="18" a="1"/>
  <c r="AG99" i="18" s="1"/>
  <c r="AF99" i="18" a="1"/>
  <c r="AF99" i="18" s="1"/>
  <c r="AE99" i="18" a="1"/>
  <c r="AE99" i="18" s="1"/>
  <c r="AD99" i="18" a="1"/>
  <c r="AD99" i="18" s="1"/>
  <c r="AC99" i="18" a="1"/>
  <c r="AC99" i="18" s="1"/>
  <c r="AB99" i="18" a="1"/>
  <c r="AB99" i="18" s="1"/>
  <c r="AA99" i="18" a="1"/>
  <c r="AA99" i="18" s="1"/>
  <c r="Z99" i="18" a="1"/>
  <c r="Z99" i="18" s="1"/>
  <c r="Y99" i="18" a="1"/>
  <c r="Y99" i="18" s="1"/>
  <c r="X99" i="18" a="1"/>
  <c r="X99" i="18" s="1"/>
  <c r="W99" i="18" a="1"/>
  <c r="W99" i="18" s="1"/>
  <c r="V99" i="18" a="1"/>
  <c r="V99" i="18" s="1"/>
  <c r="U99" i="18" a="1"/>
  <c r="U99" i="18" s="1"/>
  <c r="T99" i="18" a="1"/>
  <c r="T99" i="18" s="1"/>
  <c r="S99" i="18" a="1"/>
  <c r="S99" i="18" s="1"/>
  <c r="R99" i="18" a="1"/>
  <c r="R99" i="18" s="1"/>
  <c r="Q99" i="18" a="1"/>
  <c r="Q99" i="18" s="1"/>
  <c r="P99" i="18" a="1"/>
  <c r="P99" i="18" s="1"/>
  <c r="O99" i="18" a="1"/>
  <c r="O99" i="18" s="1"/>
  <c r="N99" i="18" a="1"/>
  <c r="N99" i="18" s="1"/>
  <c r="M99" i="18" a="1"/>
  <c r="M99" i="18" s="1"/>
  <c r="L99" i="18" a="1"/>
  <c r="L99" i="18" s="1"/>
  <c r="K99" i="18" a="1"/>
  <c r="K99" i="18" s="1"/>
  <c r="K133" i="18" s="1" a="1"/>
  <c r="K133" i="18" s="1"/>
  <c r="BR98" i="18" a="1"/>
  <c r="BR98" i="18" s="1"/>
  <c r="BQ98" i="18" a="1"/>
  <c r="BQ98" i="18" s="1"/>
  <c r="BP98" i="18" a="1"/>
  <c r="BP98" i="18" s="1"/>
  <c r="BO98" i="18" a="1"/>
  <c r="BO98" i="18" s="1"/>
  <c r="BN98" i="18" a="1"/>
  <c r="BN98" i="18" s="1"/>
  <c r="BM98" i="18" a="1"/>
  <c r="BM98" i="18" s="1"/>
  <c r="BL98" i="18" a="1"/>
  <c r="BL98" i="18" s="1"/>
  <c r="BK98" i="18" a="1"/>
  <c r="BK98" i="18" s="1"/>
  <c r="BJ98" i="18" a="1"/>
  <c r="BJ98" i="18" s="1"/>
  <c r="BI98" i="18" a="1"/>
  <c r="BI98" i="18" s="1"/>
  <c r="BH98" i="18" a="1"/>
  <c r="BH98" i="18" s="1"/>
  <c r="BG98" i="18" a="1"/>
  <c r="BG98" i="18" s="1"/>
  <c r="BF98" i="18" a="1"/>
  <c r="BF98" i="18" s="1"/>
  <c r="BE98" i="18" a="1"/>
  <c r="BE98" i="18" s="1"/>
  <c r="BD98" i="18" a="1"/>
  <c r="BD98" i="18" s="1"/>
  <c r="BC98" i="18" a="1"/>
  <c r="BC98" i="18" s="1"/>
  <c r="BB98" i="18" a="1"/>
  <c r="BB98" i="18" s="1"/>
  <c r="BA98" i="18" a="1"/>
  <c r="BA98" i="18" s="1"/>
  <c r="AZ98" i="18" a="1"/>
  <c r="AZ98" i="18" s="1"/>
  <c r="AY98" i="18" a="1"/>
  <c r="AY98" i="18" s="1"/>
  <c r="AX98" i="18" a="1"/>
  <c r="AX98" i="18" s="1"/>
  <c r="AW98" i="18" a="1"/>
  <c r="AW98" i="18" s="1"/>
  <c r="AV98" i="18" a="1"/>
  <c r="AV98" i="18" s="1"/>
  <c r="AU98" i="18" a="1"/>
  <c r="AU98" i="18" s="1"/>
  <c r="AT98" i="18" a="1"/>
  <c r="AT98" i="18" s="1"/>
  <c r="AS98" i="18" a="1"/>
  <c r="AS98" i="18" s="1"/>
  <c r="AR98" i="18" a="1"/>
  <c r="AR98" i="18" s="1"/>
  <c r="AQ98" i="18" a="1"/>
  <c r="AQ98" i="18" s="1"/>
  <c r="AP98" i="18" a="1"/>
  <c r="AP98" i="18" s="1"/>
  <c r="AO98" i="18" a="1"/>
  <c r="AO98" i="18" s="1"/>
  <c r="AN98" i="18" a="1"/>
  <c r="AN98" i="18" s="1"/>
  <c r="AM98" i="18" a="1"/>
  <c r="AM98" i="18" s="1"/>
  <c r="AL98" i="18" a="1"/>
  <c r="AL98" i="18" s="1"/>
  <c r="AK98" i="18" a="1"/>
  <c r="AK98" i="18" s="1"/>
  <c r="AJ98" i="18" a="1"/>
  <c r="AJ98" i="18" s="1"/>
  <c r="AI98" i="18" a="1"/>
  <c r="AI98" i="18" s="1"/>
  <c r="AH98" i="18" a="1"/>
  <c r="AH98" i="18" s="1"/>
  <c r="AG98" i="18" a="1"/>
  <c r="AG98" i="18" s="1"/>
  <c r="AF98" i="18" a="1"/>
  <c r="AF98" i="18" s="1"/>
  <c r="AE98" i="18" a="1"/>
  <c r="AE98" i="18" s="1"/>
  <c r="AD98" i="18" a="1"/>
  <c r="AD98" i="18" s="1"/>
  <c r="AC98" i="18" a="1"/>
  <c r="AC98" i="18" s="1"/>
  <c r="AB98" i="18" a="1"/>
  <c r="AB98" i="18" s="1"/>
  <c r="AA98" i="18" a="1"/>
  <c r="AA98" i="18" s="1"/>
  <c r="Z98" i="18" a="1"/>
  <c r="Z98" i="18" s="1"/>
  <c r="Y98" i="18" a="1"/>
  <c r="Y98" i="18" s="1"/>
  <c r="X98" i="18" a="1"/>
  <c r="X98" i="18" s="1"/>
  <c r="W98" i="18" a="1"/>
  <c r="W98" i="18" s="1"/>
  <c r="V98" i="18" a="1"/>
  <c r="V98" i="18" s="1"/>
  <c r="U98" i="18" a="1"/>
  <c r="U98" i="18" s="1"/>
  <c r="T98" i="18" a="1"/>
  <c r="T98" i="18" s="1"/>
  <c r="S98" i="18" a="1"/>
  <c r="S98" i="18" s="1"/>
  <c r="R98" i="18" a="1"/>
  <c r="R98" i="18" s="1"/>
  <c r="Q98" i="18" a="1"/>
  <c r="Q98" i="18" s="1"/>
  <c r="P98" i="18" a="1"/>
  <c r="P98" i="18" s="1"/>
  <c r="O98" i="18" a="1"/>
  <c r="O98" i="18" s="1"/>
  <c r="N98" i="18" a="1"/>
  <c r="N98" i="18" s="1"/>
  <c r="M98" i="18" a="1"/>
  <c r="M98" i="18" s="1"/>
  <c r="L98" i="18" a="1"/>
  <c r="L98" i="18" s="1"/>
  <c r="K98" i="18" a="1"/>
  <c r="K98" i="18" s="1"/>
  <c r="K132" i="18" s="1" a="1"/>
  <c r="K132" i="18" s="1"/>
  <c r="BR97" i="18" a="1"/>
  <c r="BR97" i="18" s="1"/>
  <c r="BQ97" i="18" a="1"/>
  <c r="BQ97" i="18" s="1"/>
  <c r="BP97" i="18" a="1"/>
  <c r="BP97" i="18" s="1"/>
  <c r="BO97" i="18" a="1"/>
  <c r="BO97" i="18" s="1"/>
  <c r="BN97" i="18" a="1"/>
  <c r="BN97" i="18" s="1"/>
  <c r="BM97" i="18" a="1"/>
  <c r="BM97" i="18" s="1"/>
  <c r="BL97" i="18" a="1"/>
  <c r="BL97" i="18" s="1"/>
  <c r="BK97" i="18" a="1"/>
  <c r="BK97" i="18" s="1"/>
  <c r="BJ97" i="18" a="1"/>
  <c r="BJ97" i="18" s="1"/>
  <c r="BI97" i="18" a="1"/>
  <c r="BI97" i="18" s="1"/>
  <c r="BH97" i="18" a="1"/>
  <c r="BH97" i="18" s="1"/>
  <c r="BG97" i="18" a="1"/>
  <c r="BG97" i="18" s="1"/>
  <c r="BF97" i="18" a="1"/>
  <c r="BF97" i="18" s="1"/>
  <c r="BE97" i="18" a="1"/>
  <c r="BE97" i="18" s="1"/>
  <c r="BD97" i="18" a="1"/>
  <c r="BD97" i="18" s="1"/>
  <c r="BC97" i="18" a="1"/>
  <c r="BC97" i="18" s="1"/>
  <c r="BB97" i="18" a="1"/>
  <c r="BB97" i="18" s="1"/>
  <c r="BA97" i="18" a="1"/>
  <c r="BA97" i="18" s="1"/>
  <c r="AZ97" i="18" a="1"/>
  <c r="AZ97" i="18" s="1"/>
  <c r="AY97" i="18" a="1"/>
  <c r="AY97" i="18" s="1"/>
  <c r="AX97" i="18" a="1"/>
  <c r="AX97" i="18" s="1"/>
  <c r="AW97" i="18" a="1"/>
  <c r="AW97" i="18" s="1"/>
  <c r="AV97" i="18" a="1"/>
  <c r="AV97" i="18" s="1"/>
  <c r="AU97" i="18" a="1"/>
  <c r="AU97" i="18" s="1"/>
  <c r="AT97" i="18" a="1"/>
  <c r="AT97" i="18" s="1"/>
  <c r="AS97" i="18" a="1"/>
  <c r="AS97" i="18" s="1"/>
  <c r="AR97" i="18" a="1"/>
  <c r="AR97" i="18" s="1"/>
  <c r="AQ97" i="18" a="1"/>
  <c r="AQ97" i="18" s="1"/>
  <c r="AP97" i="18" a="1"/>
  <c r="AP97" i="18" s="1"/>
  <c r="AO97" i="18" a="1"/>
  <c r="AO97" i="18" s="1"/>
  <c r="AN97" i="18" a="1"/>
  <c r="AN97" i="18" s="1"/>
  <c r="AM97" i="18" a="1"/>
  <c r="AM97" i="18" s="1"/>
  <c r="AL97" i="18" a="1"/>
  <c r="AL97" i="18" s="1"/>
  <c r="AK97" i="18" a="1"/>
  <c r="AK97" i="18" s="1"/>
  <c r="AJ97" i="18" a="1"/>
  <c r="AJ97" i="18" s="1"/>
  <c r="AI97" i="18" a="1"/>
  <c r="AI97" i="18" s="1"/>
  <c r="AH97" i="18" a="1"/>
  <c r="AH97" i="18" s="1"/>
  <c r="AG97" i="18" a="1"/>
  <c r="AG97" i="18" s="1"/>
  <c r="AF97" i="18" a="1"/>
  <c r="AF97" i="18" s="1"/>
  <c r="AE97" i="18" a="1"/>
  <c r="AE97" i="18" s="1"/>
  <c r="AD97" i="18" a="1"/>
  <c r="AD97" i="18" s="1"/>
  <c r="AC97" i="18" a="1"/>
  <c r="AC97" i="18" s="1"/>
  <c r="AB97" i="18" a="1"/>
  <c r="AB97" i="18" s="1"/>
  <c r="AA97" i="18" a="1"/>
  <c r="AA97" i="18" s="1"/>
  <c r="Z97" i="18" a="1"/>
  <c r="Z97" i="18" s="1"/>
  <c r="Y97" i="18" a="1"/>
  <c r="Y97" i="18" s="1"/>
  <c r="X97" i="18" a="1"/>
  <c r="X97" i="18" s="1"/>
  <c r="W97" i="18" a="1"/>
  <c r="W97" i="18" s="1"/>
  <c r="V97" i="18" a="1"/>
  <c r="V97" i="18" s="1"/>
  <c r="U97" i="18" a="1"/>
  <c r="U97" i="18" s="1"/>
  <c r="T97" i="18" a="1"/>
  <c r="T97" i="18" s="1"/>
  <c r="S97" i="18" a="1"/>
  <c r="S97" i="18" s="1"/>
  <c r="R97" i="18" a="1"/>
  <c r="R97" i="18" s="1"/>
  <c r="Q97" i="18" a="1"/>
  <c r="Q97" i="18" s="1"/>
  <c r="P97" i="18" a="1"/>
  <c r="P97" i="18" s="1"/>
  <c r="O97" i="18" a="1"/>
  <c r="O97" i="18" s="1"/>
  <c r="N97" i="18" a="1"/>
  <c r="N97" i="18" s="1"/>
  <c r="M97" i="18" a="1"/>
  <c r="M97" i="18" s="1"/>
  <c r="L97" i="18" a="1"/>
  <c r="L97" i="18" s="1"/>
  <c r="K97" i="18" a="1"/>
  <c r="K97" i="18" s="1"/>
  <c r="K131" i="18" s="1" a="1"/>
  <c r="K131" i="18" s="1"/>
  <c r="BR96" i="18" a="1"/>
  <c r="BR96" i="18" s="1"/>
  <c r="BQ96" i="18" a="1"/>
  <c r="BQ96" i="18" s="1"/>
  <c r="BP96" i="18" a="1"/>
  <c r="BP96" i="18" s="1"/>
  <c r="BO96" i="18" a="1"/>
  <c r="BO96" i="18" s="1"/>
  <c r="BN96" i="18" a="1"/>
  <c r="BN96" i="18" s="1"/>
  <c r="BM96" i="18" a="1"/>
  <c r="BM96" i="18" s="1"/>
  <c r="BL96" i="18" a="1"/>
  <c r="BL96" i="18" s="1"/>
  <c r="BK96" i="18" a="1"/>
  <c r="BK96" i="18" s="1"/>
  <c r="BJ96" i="18" a="1"/>
  <c r="BJ96" i="18" s="1"/>
  <c r="BI96" i="18" a="1"/>
  <c r="BI96" i="18" s="1"/>
  <c r="BH96" i="18" a="1"/>
  <c r="BH96" i="18" s="1"/>
  <c r="BG96" i="18" a="1"/>
  <c r="BG96" i="18" s="1"/>
  <c r="BF96" i="18" a="1"/>
  <c r="BF96" i="18" s="1"/>
  <c r="BE96" i="18" a="1"/>
  <c r="BE96" i="18" s="1"/>
  <c r="BD96" i="18" a="1"/>
  <c r="BD96" i="18" s="1"/>
  <c r="BC96" i="18" a="1"/>
  <c r="BC96" i="18" s="1"/>
  <c r="BB96" i="18" a="1"/>
  <c r="BB96" i="18" s="1"/>
  <c r="BA96" i="18" a="1"/>
  <c r="BA96" i="18" s="1"/>
  <c r="AZ96" i="18" a="1"/>
  <c r="AZ96" i="18" s="1"/>
  <c r="AY96" i="18" a="1"/>
  <c r="AY96" i="18" s="1"/>
  <c r="AX96" i="18" a="1"/>
  <c r="AX96" i="18" s="1"/>
  <c r="AW96" i="18" a="1"/>
  <c r="AW96" i="18" s="1"/>
  <c r="AV96" i="18" a="1"/>
  <c r="AV96" i="18" s="1"/>
  <c r="AU96" i="18" a="1"/>
  <c r="AU96" i="18" s="1"/>
  <c r="AT96" i="18" a="1"/>
  <c r="AT96" i="18" s="1"/>
  <c r="AS96" i="18" a="1"/>
  <c r="AS96" i="18" s="1"/>
  <c r="AR96" i="18" a="1"/>
  <c r="AR96" i="18" s="1"/>
  <c r="AQ96" i="18" a="1"/>
  <c r="AQ96" i="18" s="1"/>
  <c r="AP96" i="18" a="1"/>
  <c r="AP96" i="18" s="1"/>
  <c r="AO96" i="18" a="1"/>
  <c r="AO96" i="18" s="1"/>
  <c r="AN96" i="18" a="1"/>
  <c r="AN96" i="18" s="1"/>
  <c r="AM96" i="18" a="1"/>
  <c r="AM96" i="18" s="1"/>
  <c r="AL96" i="18" a="1"/>
  <c r="AL96" i="18" s="1"/>
  <c r="AK96" i="18" a="1"/>
  <c r="AK96" i="18" s="1"/>
  <c r="AJ96" i="18" a="1"/>
  <c r="AJ96" i="18" s="1"/>
  <c r="AI96" i="18" a="1"/>
  <c r="AI96" i="18" s="1"/>
  <c r="AH96" i="18" a="1"/>
  <c r="AH96" i="18" s="1"/>
  <c r="AG96" i="18" a="1"/>
  <c r="AG96" i="18" s="1"/>
  <c r="AF96" i="18" a="1"/>
  <c r="AF96" i="18" s="1"/>
  <c r="AE96" i="18" a="1"/>
  <c r="AE96" i="18" s="1"/>
  <c r="AD96" i="18" a="1"/>
  <c r="AD96" i="18" s="1"/>
  <c r="AC96" i="18" a="1"/>
  <c r="AC96" i="18" s="1"/>
  <c r="AB96" i="18" a="1"/>
  <c r="AB96" i="18" s="1"/>
  <c r="AA96" i="18" a="1"/>
  <c r="AA96" i="18" s="1"/>
  <c r="Z96" i="18" a="1"/>
  <c r="Z96" i="18" s="1"/>
  <c r="Y96" i="18" a="1"/>
  <c r="Y96" i="18" s="1"/>
  <c r="X96" i="18" a="1"/>
  <c r="X96" i="18" s="1"/>
  <c r="W96" i="18" a="1"/>
  <c r="W96" i="18" s="1"/>
  <c r="V96" i="18" a="1"/>
  <c r="V96" i="18" s="1"/>
  <c r="U96" i="18" a="1"/>
  <c r="U96" i="18" s="1"/>
  <c r="T96" i="18" a="1"/>
  <c r="T96" i="18" s="1"/>
  <c r="S96" i="18" a="1"/>
  <c r="S96" i="18" s="1"/>
  <c r="R96" i="18" a="1"/>
  <c r="R96" i="18" s="1"/>
  <c r="Q96" i="18" a="1"/>
  <c r="Q96" i="18" s="1"/>
  <c r="P96" i="18" a="1"/>
  <c r="P96" i="18" s="1"/>
  <c r="O96" i="18" a="1"/>
  <c r="O96" i="18" s="1"/>
  <c r="N96" i="18" a="1"/>
  <c r="N96" i="18" s="1"/>
  <c r="M96" i="18" a="1"/>
  <c r="M96" i="18" s="1"/>
  <c r="L96" i="18" a="1"/>
  <c r="L96" i="18" s="1"/>
  <c r="K96" i="18" a="1"/>
  <c r="K96" i="18" s="1"/>
  <c r="K130" i="18" s="1" a="1"/>
  <c r="K130" i="18" s="1"/>
  <c r="BR95" i="18" a="1"/>
  <c r="BR95" i="18" s="1"/>
  <c r="BQ95" i="18" a="1"/>
  <c r="BQ95" i="18" s="1"/>
  <c r="BP95" i="18" a="1"/>
  <c r="BP95" i="18" s="1"/>
  <c r="BO95" i="18" a="1"/>
  <c r="BO95" i="18" s="1"/>
  <c r="BN95" i="18" a="1"/>
  <c r="BN95" i="18" s="1"/>
  <c r="BM95" i="18" a="1"/>
  <c r="BM95" i="18" s="1"/>
  <c r="BL95" i="18" a="1"/>
  <c r="BL95" i="18" s="1"/>
  <c r="BK95" i="18" a="1"/>
  <c r="BK95" i="18" s="1"/>
  <c r="BJ95" i="18" a="1"/>
  <c r="BJ95" i="18" s="1"/>
  <c r="BI95" i="18" a="1"/>
  <c r="BI95" i="18" s="1"/>
  <c r="BH95" i="18" a="1"/>
  <c r="BH95" i="18" s="1"/>
  <c r="BG95" i="18" a="1"/>
  <c r="BG95" i="18" s="1"/>
  <c r="BF95" i="18" a="1"/>
  <c r="BF95" i="18" s="1"/>
  <c r="BE95" i="18" a="1"/>
  <c r="BE95" i="18" s="1"/>
  <c r="BD95" i="18" a="1"/>
  <c r="BD95" i="18" s="1"/>
  <c r="BC95" i="18" a="1"/>
  <c r="BC95" i="18" s="1"/>
  <c r="BB95" i="18" a="1"/>
  <c r="BB95" i="18" s="1"/>
  <c r="BA95" i="18" a="1"/>
  <c r="BA95" i="18" s="1"/>
  <c r="AZ95" i="18" a="1"/>
  <c r="AZ95" i="18" s="1"/>
  <c r="AY95" i="18" a="1"/>
  <c r="AY95" i="18" s="1"/>
  <c r="AX95" i="18" a="1"/>
  <c r="AX95" i="18" s="1"/>
  <c r="AW95" i="18" a="1"/>
  <c r="AW95" i="18" s="1"/>
  <c r="AV95" i="18" a="1"/>
  <c r="AV95" i="18" s="1"/>
  <c r="AU95" i="18" a="1"/>
  <c r="AU95" i="18" s="1"/>
  <c r="AT95" i="18" a="1"/>
  <c r="AT95" i="18" s="1"/>
  <c r="AS95" i="18" a="1"/>
  <c r="AS95" i="18" s="1"/>
  <c r="AR95" i="18" a="1"/>
  <c r="AR95" i="18" s="1"/>
  <c r="AQ95" i="18" a="1"/>
  <c r="AQ95" i="18" s="1"/>
  <c r="AP95" i="18" a="1"/>
  <c r="AP95" i="18" s="1"/>
  <c r="AO95" i="18" a="1"/>
  <c r="AO95" i="18" s="1"/>
  <c r="AN95" i="18" a="1"/>
  <c r="AN95" i="18" s="1"/>
  <c r="AM95" i="18" a="1"/>
  <c r="AM95" i="18" s="1"/>
  <c r="AL95" i="18" a="1"/>
  <c r="AL95" i="18" s="1"/>
  <c r="AK95" i="18" a="1"/>
  <c r="AK95" i="18" s="1"/>
  <c r="AJ95" i="18" a="1"/>
  <c r="AJ95" i="18" s="1"/>
  <c r="AI95" i="18" a="1"/>
  <c r="AI95" i="18" s="1"/>
  <c r="AH95" i="18" a="1"/>
  <c r="AH95" i="18" s="1"/>
  <c r="AG95" i="18" a="1"/>
  <c r="AG95" i="18" s="1"/>
  <c r="AF95" i="18" a="1"/>
  <c r="AF95" i="18" s="1"/>
  <c r="AE95" i="18" a="1"/>
  <c r="AE95" i="18" s="1"/>
  <c r="AD95" i="18" a="1"/>
  <c r="AD95" i="18" s="1"/>
  <c r="AC95" i="18" a="1"/>
  <c r="AC95" i="18" s="1"/>
  <c r="AB95" i="18" a="1"/>
  <c r="AB95" i="18" s="1"/>
  <c r="AA95" i="18" a="1"/>
  <c r="AA95" i="18" s="1"/>
  <c r="Z95" i="18" a="1"/>
  <c r="Z95" i="18" s="1"/>
  <c r="Y95" i="18" a="1"/>
  <c r="Y95" i="18" s="1"/>
  <c r="X95" i="18" a="1"/>
  <c r="X95" i="18" s="1"/>
  <c r="W95" i="18" a="1"/>
  <c r="W95" i="18" s="1"/>
  <c r="V95" i="18" a="1"/>
  <c r="V95" i="18" s="1"/>
  <c r="U95" i="18" a="1"/>
  <c r="U95" i="18" s="1"/>
  <c r="T95" i="18" a="1"/>
  <c r="T95" i="18" s="1"/>
  <c r="S95" i="18" a="1"/>
  <c r="S95" i="18" s="1"/>
  <c r="R95" i="18" a="1"/>
  <c r="R95" i="18" s="1"/>
  <c r="Q95" i="18" a="1"/>
  <c r="Q95" i="18" s="1"/>
  <c r="P95" i="18" a="1"/>
  <c r="P95" i="18" s="1"/>
  <c r="O95" i="18" a="1"/>
  <c r="O95" i="18" s="1"/>
  <c r="N95" i="18" a="1"/>
  <c r="N95" i="18" s="1"/>
  <c r="M95" i="18" a="1"/>
  <c r="M95" i="18" s="1"/>
  <c r="L95" i="18" a="1"/>
  <c r="L95" i="18" s="1"/>
  <c r="K95" i="18" a="1"/>
  <c r="K95" i="18" s="1"/>
  <c r="K129" i="18" s="1" a="1"/>
  <c r="K129" i="18" s="1"/>
  <c r="BR94" i="18" a="1"/>
  <c r="BR94" i="18" s="1"/>
  <c r="BQ94" i="18" a="1"/>
  <c r="BQ94" i="18" s="1"/>
  <c r="BP94" i="18" a="1"/>
  <c r="BP94" i="18" s="1"/>
  <c r="BO94" i="18" a="1"/>
  <c r="BO94" i="18" s="1"/>
  <c r="BN94" i="18" a="1"/>
  <c r="BN94" i="18" s="1"/>
  <c r="BM94" i="18" a="1"/>
  <c r="BM94" i="18" s="1"/>
  <c r="BL94" i="18" a="1"/>
  <c r="BL94" i="18" s="1"/>
  <c r="BK94" i="18" a="1"/>
  <c r="BK94" i="18" s="1"/>
  <c r="BJ94" i="18" a="1"/>
  <c r="BJ94" i="18" s="1"/>
  <c r="BI94" i="18" a="1"/>
  <c r="BI94" i="18" s="1"/>
  <c r="BH94" i="18" a="1"/>
  <c r="BH94" i="18" s="1"/>
  <c r="BG94" i="18" a="1"/>
  <c r="BG94" i="18" s="1"/>
  <c r="BF94" i="18" a="1"/>
  <c r="BF94" i="18" s="1"/>
  <c r="BE94" i="18" a="1"/>
  <c r="BE94" i="18" s="1"/>
  <c r="BD94" i="18" a="1"/>
  <c r="BD94" i="18" s="1"/>
  <c r="BC94" i="18" a="1"/>
  <c r="BC94" i="18" s="1"/>
  <c r="BB94" i="18" a="1"/>
  <c r="BB94" i="18" s="1"/>
  <c r="BA94" i="18" a="1"/>
  <c r="BA94" i="18" s="1"/>
  <c r="AZ94" i="18" a="1"/>
  <c r="AZ94" i="18" s="1"/>
  <c r="AY94" i="18" a="1"/>
  <c r="AY94" i="18" s="1"/>
  <c r="AX94" i="18" a="1"/>
  <c r="AX94" i="18" s="1"/>
  <c r="AW94" i="18" a="1"/>
  <c r="AW94" i="18" s="1"/>
  <c r="AV94" i="18" a="1"/>
  <c r="AV94" i="18" s="1"/>
  <c r="AU94" i="18" a="1"/>
  <c r="AU94" i="18" s="1"/>
  <c r="AT94" i="18" a="1"/>
  <c r="AT94" i="18" s="1"/>
  <c r="AS94" i="18" a="1"/>
  <c r="AS94" i="18" s="1"/>
  <c r="AR94" i="18" a="1"/>
  <c r="AR94" i="18" s="1"/>
  <c r="AQ94" i="18" a="1"/>
  <c r="AQ94" i="18" s="1"/>
  <c r="AP94" i="18" a="1"/>
  <c r="AP94" i="18" s="1"/>
  <c r="AO94" i="18" a="1"/>
  <c r="AO94" i="18" s="1"/>
  <c r="AN94" i="18" a="1"/>
  <c r="AN94" i="18" s="1"/>
  <c r="AM94" i="18" a="1"/>
  <c r="AM94" i="18" s="1"/>
  <c r="AL94" i="18" a="1"/>
  <c r="AL94" i="18" s="1"/>
  <c r="AK94" i="18" a="1"/>
  <c r="AK94" i="18" s="1"/>
  <c r="AJ94" i="18" a="1"/>
  <c r="AJ94" i="18" s="1"/>
  <c r="AI94" i="18" a="1"/>
  <c r="AI94" i="18" s="1"/>
  <c r="AH94" i="18" a="1"/>
  <c r="AH94" i="18" s="1"/>
  <c r="AG94" i="18" a="1"/>
  <c r="AG94" i="18" s="1"/>
  <c r="AF94" i="18" a="1"/>
  <c r="AF94" i="18" s="1"/>
  <c r="AE94" i="18" a="1"/>
  <c r="AE94" i="18" s="1"/>
  <c r="AD94" i="18" a="1"/>
  <c r="AD94" i="18" s="1"/>
  <c r="AC94" i="18" a="1"/>
  <c r="AC94" i="18" s="1"/>
  <c r="AB94" i="18" a="1"/>
  <c r="AB94" i="18" s="1"/>
  <c r="AA94" i="18" a="1"/>
  <c r="AA94" i="18" s="1"/>
  <c r="Z94" i="18" a="1"/>
  <c r="Z94" i="18" s="1"/>
  <c r="Y94" i="18" a="1"/>
  <c r="Y94" i="18" s="1"/>
  <c r="X94" i="18" a="1"/>
  <c r="X94" i="18" s="1"/>
  <c r="W94" i="18" a="1"/>
  <c r="W94" i="18" s="1"/>
  <c r="V94" i="18" a="1"/>
  <c r="V94" i="18" s="1"/>
  <c r="U94" i="18" a="1"/>
  <c r="U94" i="18" s="1"/>
  <c r="T94" i="18" a="1"/>
  <c r="T94" i="18" s="1"/>
  <c r="S94" i="18" a="1"/>
  <c r="S94" i="18" s="1"/>
  <c r="R94" i="18" a="1"/>
  <c r="R94" i="18" s="1"/>
  <c r="Q94" i="18" a="1"/>
  <c r="Q94" i="18" s="1"/>
  <c r="P94" i="18" a="1"/>
  <c r="P94" i="18" s="1"/>
  <c r="O94" i="18" a="1"/>
  <c r="O94" i="18" s="1"/>
  <c r="N94" i="18" a="1"/>
  <c r="N94" i="18" s="1"/>
  <c r="M94" i="18" a="1"/>
  <c r="M94" i="18" s="1"/>
  <c r="L94" i="18" a="1"/>
  <c r="L94" i="18" s="1"/>
  <c r="K94" i="18" a="1"/>
  <c r="K94" i="18" s="1"/>
  <c r="K128" i="18" s="1" a="1"/>
  <c r="K128" i="18" s="1"/>
  <c r="BR93" i="18" a="1"/>
  <c r="BR93" i="18" s="1"/>
  <c r="BQ93" i="18" a="1"/>
  <c r="BQ93" i="18" s="1"/>
  <c r="BP93" i="18" a="1"/>
  <c r="BP93" i="18" s="1"/>
  <c r="BO93" i="18" a="1"/>
  <c r="BO93" i="18" s="1"/>
  <c r="BN93" i="18" a="1"/>
  <c r="BN93" i="18" s="1"/>
  <c r="BM93" i="18" a="1"/>
  <c r="BM93" i="18" s="1"/>
  <c r="BL93" i="18" a="1"/>
  <c r="BL93" i="18" s="1"/>
  <c r="BK93" i="18" a="1"/>
  <c r="BK93" i="18" s="1"/>
  <c r="BJ93" i="18" a="1"/>
  <c r="BJ93" i="18" s="1"/>
  <c r="BI93" i="18" a="1"/>
  <c r="BI93" i="18" s="1"/>
  <c r="BH93" i="18" a="1"/>
  <c r="BH93" i="18" s="1"/>
  <c r="BG93" i="18" a="1"/>
  <c r="BG93" i="18" s="1"/>
  <c r="BF93" i="18" a="1"/>
  <c r="BF93" i="18" s="1"/>
  <c r="BE93" i="18" a="1"/>
  <c r="BE93" i="18" s="1"/>
  <c r="BD93" i="18" a="1"/>
  <c r="BD93" i="18" s="1"/>
  <c r="BC93" i="18" a="1"/>
  <c r="BC93" i="18" s="1"/>
  <c r="BB93" i="18" a="1"/>
  <c r="BB93" i="18" s="1"/>
  <c r="BA93" i="18" a="1"/>
  <c r="BA93" i="18" s="1"/>
  <c r="AZ93" i="18" a="1"/>
  <c r="AZ93" i="18" s="1"/>
  <c r="AY93" i="18" a="1"/>
  <c r="AY93" i="18" s="1"/>
  <c r="AX93" i="18" a="1"/>
  <c r="AX93" i="18" s="1"/>
  <c r="AW93" i="18" a="1"/>
  <c r="AW93" i="18" s="1"/>
  <c r="AV93" i="18" a="1"/>
  <c r="AV93" i="18" s="1"/>
  <c r="AU93" i="18" a="1"/>
  <c r="AU93" i="18" s="1"/>
  <c r="AT93" i="18" a="1"/>
  <c r="AT93" i="18" s="1"/>
  <c r="AS93" i="18" a="1"/>
  <c r="AS93" i="18" s="1"/>
  <c r="AR93" i="18" a="1"/>
  <c r="AR93" i="18" s="1"/>
  <c r="AQ93" i="18" a="1"/>
  <c r="AQ93" i="18" s="1"/>
  <c r="AP93" i="18" a="1"/>
  <c r="AP93" i="18" s="1"/>
  <c r="AO93" i="18" a="1"/>
  <c r="AO93" i="18" s="1"/>
  <c r="AN93" i="18" a="1"/>
  <c r="AN93" i="18" s="1"/>
  <c r="AM93" i="18" a="1"/>
  <c r="AM93" i="18" s="1"/>
  <c r="AL93" i="18" a="1"/>
  <c r="AL93" i="18" s="1"/>
  <c r="AK93" i="18" a="1"/>
  <c r="AK93" i="18" s="1"/>
  <c r="AJ93" i="18" a="1"/>
  <c r="AJ93" i="18" s="1"/>
  <c r="AI93" i="18" a="1"/>
  <c r="AI93" i="18" s="1"/>
  <c r="AH93" i="18" a="1"/>
  <c r="AH93" i="18" s="1"/>
  <c r="AG93" i="18" a="1"/>
  <c r="AG93" i="18" s="1"/>
  <c r="AF93" i="18" a="1"/>
  <c r="AF93" i="18" s="1"/>
  <c r="AE93" i="18" a="1"/>
  <c r="AE93" i="18" s="1"/>
  <c r="AD93" i="18" a="1"/>
  <c r="AD93" i="18" s="1"/>
  <c r="AC93" i="18" a="1"/>
  <c r="AC93" i="18" s="1"/>
  <c r="AB93" i="18" a="1"/>
  <c r="AB93" i="18" s="1"/>
  <c r="AA93" i="18" a="1"/>
  <c r="AA93" i="18" s="1"/>
  <c r="Z93" i="18" a="1"/>
  <c r="Z93" i="18" s="1"/>
  <c r="Y93" i="18" a="1"/>
  <c r="Y93" i="18" s="1"/>
  <c r="X93" i="18" a="1"/>
  <c r="X93" i="18" s="1"/>
  <c r="W93" i="18" a="1"/>
  <c r="W93" i="18" s="1"/>
  <c r="V93" i="18" a="1"/>
  <c r="V93" i="18" s="1"/>
  <c r="U93" i="18" a="1"/>
  <c r="U93" i="18" s="1"/>
  <c r="T93" i="18" a="1"/>
  <c r="T93" i="18" s="1"/>
  <c r="S93" i="18" a="1"/>
  <c r="S93" i="18" s="1"/>
  <c r="R93" i="18" a="1"/>
  <c r="R93" i="18" s="1"/>
  <c r="Q93" i="18" a="1"/>
  <c r="Q93" i="18" s="1"/>
  <c r="P93" i="18" a="1"/>
  <c r="P93" i="18" s="1"/>
  <c r="O93" i="18" a="1"/>
  <c r="O93" i="18" s="1"/>
  <c r="N93" i="18" a="1"/>
  <c r="N93" i="18" s="1"/>
  <c r="M93" i="18" a="1"/>
  <c r="M93" i="18" s="1"/>
  <c r="L93" i="18" a="1"/>
  <c r="L93" i="18" s="1"/>
  <c r="K93" i="18" a="1"/>
  <c r="K93" i="18" s="1"/>
  <c r="K127" i="18" s="1" a="1"/>
  <c r="K127" i="18" s="1"/>
  <c r="BR92" i="18" a="1"/>
  <c r="BR92" i="18" s="1"/>
  <c r="BQ92" i="18" a="1"/>
  <c r="BQ92" i="18" s="1"/>
  <c r="BP92" i="18" a="1"/>
  <c r="BP92" i="18" s="1"/>
  <c r="BO92" i="18" a="1"/>
  <c r="BO92" i="18" s="1"/>
  <c r="BN92" i="18" a="1"/>
  <c r="BN92" i="18" s="1"/>
  <c r="BM92" i="18" a="1"/>
  <c r="BM92" i="18" s="1"/>
  <c r="BL92" i="18" a="1"/>
  <c r="BL92" i="18" s="1"/>
  <c r="BK92" i="18" a="1"/>
  <c r="BK92" i="18" s="1"/>
  <c r="BJ92" i="18" a="1"/>
  <c r="BJ92" i="18" s="1"/>
  <c r="BI92" i="18" a="1"/>
  <c r="BI92" i="18" s="1"/>
  <c r="BH92" i="18" a="1"/>
  <c r="BH92" i="18" s="1"/>
  <c r="BG92" i="18" a="1"/>
  <c r="BG92" i="18" s="1"/>
  <c r="BF92" i="18" a="1"/>
  <c r="BF92" i="18" s="1"/>
  <c r="BE92" i="18" a="1"/>
  <c r="BE92" i="18" s="1"/>
  <c r="BD92" i="18" a="1"/>
  <c r="BD92" i="18" s="1"/>
  <c r="BC92" i="18" a="1"/>
  <c r="BC92" i="18" s="1"/>
  <c r="BB92" i="18" a="1"/>
  <c r="BB92" i="18" s="1"/>
  <c r="BA92" i="18" a="1"/>
  <c r="BA92" i="18" s="1"/>
  <c r="AZ92" i="18" a="1"/>
  <c r="AZ92" i="18" s="1"/>
  <c r="AY92" i="18" a="1"/>
  <c r="AY92" i="18" s="1"/>
  <c r="AX92" i="18" a="1"/>
  <c r="AX92" i="18" s="1"/>
  <c r="AW92" i="18" a="1"/>
  <c r="AW92" i="18" s="1"/>
  <c r="AV92" i="18" a="1"/>
  <c r="AV92" i="18" s="1"/>
  <c r="AU92" i="18" a="1"/>
  <c r="AU92" i="18" s="1"/>
  <c r="AT92" i="18" a="1"/>
  <c r="AT92" i="18" s="1"/>
  <c r="AS92" i="18" a="1"/>
  <c r="AS92" i="18" s="1"/>
  <c r="AR92" i="18" a="1"/>
  <c r="AR92" i="18" s="1"/>
  <c r="AQ92" i="18" a="1"/>
  <c r="AQ92" i="18" s="1"/>
  <c r="AP92" i="18" a="1"/>
  <c r="AP92" i="18" s="1"/>
  <c r="AO92" i="18" a="1"/>
  <c r="AO92" i="18" s="1"/>
  <c r="AN92" i="18" a="1"/>
  <c r="AN92" i="18" s="1"/>
  <c r="AM92" i="18" a="1"/>
  <c r="AM92" i="18" s="1"/>
  <c r="AL92" i="18" a="1"/>
  <c r="AL92" i="18" s="1"/>
  <c r="AK92" i="18" a="1"/>
  <c r="AK92" i="18" s="1"/>
  <c r="AJ92" i="18" a="1"/>
  <c r="AJ92" i="18" s="1"/>
  <c r="AI92" i="18" a="1"/>
  <c r="AI92" i="18" s="1"/>
  <c r="AH92" i="18" a="1"/>
  <c r="AH92" i="18" s="1"/>
  <c r="AG92" i="18" a="1"/>
  <c r="AG92" i="18" s="1"/>
  <c r="AF92" i="18" a="1"/>
  <c r="AF92" i="18" s="1"/>
  <c r="AE92" i="18" a="1"/>
  <c r="AE92" i="18" s="1"/>
  <c r="AD92" i="18" a="1"/>
  <c r="AD92" i="18" s="1"/>
  <c r="AC92" i="18" a="1"/>
  <c r="AC92" i="18" s="1"/>
  <c r="AB92" i="18" a="1"/>
  <c r="AB92" i="18" s="1"/>
  <c r="AA92" i="18" a="1"/>
  <c r="AA92" i="18" s="1"/>
  <c r="Z92" i="18" a="1"/>
  <c r="Z92" i="18" s="1"/>
  <c r="Y92" i="18" a="1"/>
  <c r="Y92" i="18" s="1"/>
  <c r="X92" i="18" a="1"/>
  <c r="X92" i="18" s="1"/>
  <c r="W92" i="18" a="1"/>
  <c r="W92" i="18" s="1"/>
  <c r="V92" i="18" a="1"/>
  <c r="V92" i="18" s="1"/>
  <c r="U92" i="18" a="1"/>
  <c r="U92" i="18" s="1"/>
  <c r="T92" i="18" a="1"/>
  <c r="T92" i="18" s="1"/>
  <c r="S92" i="18" a="1"/>
  <c r="S92" i="18" s="1"/>
  <c r="R92" i="18" a="1"/>
  <c r="R92" i="18" s="1"/>
  <c r="Q92" i="18" a="1"/>
  <c r="Q92" i="18" s="1"/>
  <c r="P92" i="18" a="1"/>
  <c r="P92" i="18" s="1"/>
  <c r="O92" i="18" a="1"/>
  <c r="O92" i="18" s="1"/>
  <c r="N92" i="18" a="1"/>
  <c r="N92" i="18" s="1"/>
  <c r="M92" i="18" a="1"/>
  <c r="M92" i="18" s="1"/>
  <c r="L92" i="18" a="1"/>
  <c r="L92" i="18" s="1"/>
  <c r="K92" i="18" a="1"/>
  <c r="K92" i="18" s="1"/>
  <c r="K126" i="18" s="1" a="1"/>
  <c r="K126" i="18" s="1"/>
  <c r="BR91" i="18" a="1"/>
  <c r="BR91" i="18" s="1"/>
  <c r="BQ91" i="18" a="1"/>
  <c r="BQ91" i="18" s="1"/>
  <c r="BP91" i="18" a="1"/>
  <c r="BP91" i="18" s="1"/>
  <c r="BO91" i="18" a="1"/>
  <c r="BO91" i="18" s="1"/>
  <c r="BN91" i="18" a="1"/>
  <c r="BN91" i="18" s="1"/>
  <c r="BM91" i="18" a="1"/>
  <c r="BM91" i="18" s="1"/>
  <c r="BL91" i="18" a="1"/>
  <c r="BL91" i="18" s="1"/>
  <c r="BK91" i="18" a="1"/>
  <c r="BK91" i="18" s="1"/>
  <c r="BJ91" i="18" a="1"/>
  <c r="BJ91" i="18" s="1"/>
  <c r="BI91" i="18" a="1"/>
  <c r="BI91" i="18" s="1"/>
  <c r="BH91" i="18" a="1"/>
  <c r="BH91" i="18" s="1"/>
  <c r="BG91" i="18" a="1"/>
  <c r="BG91" i="18" s="1"/>
  <c r="BF91" i="18" a="1"/>
  <c r="BF91" i="18" s="1"/>
  <c r="BE91" i="18" a="1"/>
  <c r="BE91" i="18" s="1"/>
  <c r="BD91" i="18" a="1"/>
  <c r="BD91" i="18" s="1"/>
  <c r="BC91" i="18" a="1"/>
  <c r="BC91" i="18" s="1"/>
  <c r="BB91" i="18" a="1"/>
  <c r="BB91" i="18" s="1"/>
  <c r="BA91" i="18" a="1"/>
  <c r="BA91" i="18" s="1"/>
  <c r="AZ91" i="18" a="1"/>
  <c r="AZ91" i="18" s="1"/>
  <c r="AY91" i="18" a="1"/>
  <c r="AY91" i="18" s="1"/>
  <c r="AX91" i="18" a="1"/>
  <c r="AX91" i="18" s="1"/>
  <c r="AW91" i="18" a="1"/>
  <c r="AW91" i="18" s="1"/>
  <c r="AV91" i="18" a="1"/>
  <c r="AV91" i="18" s="1"/>
  <c r="AU91" i="18" a="1"/>
  <c r="AU91" i="18" s="1"/>
  <c r="AT91" i="18" a="1"/>
  <c r="AT91" i="18" s="1"/>
  <c r="AS91" i="18" a="1"/>
  <c r="AS91" i="18" s="1"/>
  <c r="AR91" i="18" a="1"/>
  <c r="AR91" i="18" s="1"/>
  <c r="AQ91" i="18" a="1"/>
  <c r="AQ91" i="18" s="1"/>
  <c r="AP91" i="18" a="1"/>
  <c r="AP91" i="18" s="1"/>
  <c r="AO91" i="18" a="1"/>
  <c r="AO91" i="18" s="1"/>
  <c r="AN91" i="18" a="1"/>
  <c r="AN91" i="18" s="1"/>
  <c r="AM91" i="18" a="1"/>
  <c r="AM91" i="18" s="1"/>
  <c r="AL91" i="18" a="1"/>
  <c r="AL91" i="18" s="1"/>
  <c r="AK91" i="18" a="1"/>
  <c r="AK91" i="18" s="1"/>
  <c r="AJ91" i="18" a="1"/>
  <c r="AJ91" i="18" s="1"/>
  <c r="AI91" i="18" a="1"/>
  <c r="AI91" i="18" s="1"/>
  <c r="AH91" i="18" a="1"/>
  <c r="AH91" i="18" s="1"/>
  <c r="AG91" i="18" a="1"/>
  <c r="AG91" i="18" s="1"/>
  <c r="AF91" i="18" a="1"/>
  <c r="AF91" i="18" s="1"/>
  <c r="AE91" i="18" a="1"/>
  <c r="AE91" i="18" s="1"/>
  <c r="AD91" i="18" a="1"/>
  <c r="AD91" i="18" s="1"/>
  <c r="AC91" i="18" a="1"/>
  <c r="AC91" i="18" s="1"/>
  <c r="AB91" i="18" a="1"/>
  <c r="AB91" i="18" s="1"/>
  <c r="AA91" i="18" a="1"/>
  <c r="AA91" i="18" s="1"/>
  <c r="Z91" i="18" a="1"/>
  <c r="Z91" i="18" s="1"/>
  <c r="Y91" i="18" a="1"/>
  <c r="Y91" i="18" s="1"/>
  <c r="X91" i="18" a="1"/>
  <c r="X91" i="18" s="1"/>
  <c r="W91" i="18" a="1"/>
  <c r="W91" i="18" s="1"/>
  <c r="V91" i="18" a="1"/>
  <c r="V91" i="18" s="1"/>
  <c r="U91" i="18" a="1"/>
  <c r="U91" i="18" s="1"/>
  <c r="T91" i="18" a="1"/>
  <c r="T91" i="18" s="1"/>
  <c r="S91" i="18" a="1"/>
  <c r="S91" i="18" s="1"/>
  <c r="R91" i="18" a="1"/>
  <c r="R91" i="18" s="1"/>
  <c r="Q91" i="18" a="1"/>
  <c r="Q91" i="18" s="1"/>
  <c r="P91" i="18" a="1"/>
  <c r="P91" i="18" s="1"/>
  <c r="O91" i="18" a="1"/>
  <c r="O91" i="18" s="1"/>
  <c r="N91" i="18" a="1"/>
  <c r="N91" i="18" s="1"/>
  <c r="M91" i="18" a="1"/>
  <c r="M91" i="18" s="1"/>
  <c r="L91" i="18" a="1"/>
  <c r="L91" i="18" s="1"/>
  <c r="K91" i="18" a="1"/>
  <c r="K91" i="18" s="1"/>
  <c r="K125" i="18" s="1" a="1"/>
  <c r="K125" i="18" s="1"/>
  <c r="BR90" i="18" a="1"/>
  <c r="BR90" i="18" s="1"/>
  <c r="BQ90" i="18" a="1"/>
  <c r="BQ90" i="18" s="1"/>
  <c r="BP90" i="18" a="1"/>
  <c r="BP90" i="18" s="1"/>
  <c r="BO90" i="18" a="1"/>
  <c r="BO90" i="18" s="1"/>
  <c r="BN90" i="18" a="1"/>
  <c r="BN90" i="18" s="1"/>
  <c r="BM90" i="18" a="1"/>
  <c r="BM90" i="18" s="1"/>
  <c r="BL90" i="18" a="1"/>
  <c r="BL90" i="18" s="1"/>
  <c r="BK90" i="18" a="1"/>
  <c r="BK90" i="18" s="1"/>
  <c r="BJ90" i="18" a="1"/>
  <c r="BJ90" i="18" s="1"/>
  <c r="BI90" i="18" a="1"/>
  <c r="BI90" i="18" s="1"/>
  <c r="BH90" i="18" a="1"/>
  <c r="BH90" i="18" s="1"/>
  <c r="BG90" i="18" a="1"/>
  <c r="BG90" i="18" s="1"/>
  <c r="BF90" i="18" a="1"/>
  <c r="BF90" i="18" s="1"/>
  <c r="BE90" i="18" a="1"/>
  <c r="BE90" i="18" s="1"/>
  <c r="BD90" i="18" a="1"/>
  <c r="BD90" i="18" s="1"/>
  <c r="BC90" i="18" a="1"/>
  <c r="BC90" i="18" s="1"/>
  <c r="BB90" i="18" a="1"/>
  <c r="BB90" i="18" s="1"/>
  <c r="BA90" i="18" a="1"/>
  <c r="BA90" i="18" s="1"/>
  <c r="AZ90" i="18" a="1"/>
  <c r="AZ90" i="18" s="1"/>
  <c r="AY90" i="18" a="1"/>
  <c r="AY90" i="18" s="1"/>
  <c r="AX90" i="18" a="1"/>
  <c r="AX90" i="18" s="1"/>
  <c r="AW90" i="18" a="1"/>
  <c r="AW90" i="18" s="1"/>
  <c r="AV90" i="18" a="1"/>
  <c r="AV90" i="18" s="1"/>
  <c r="AU90" i="18" a="1"/>
  <c r="AU90" i="18" s="1"/>
  <c r="AT90" i="18" a="1"/>
  <c r="AT90" i="18" s="1"/>
  <c r="AS90" i="18" a="1"/>
  <c r="AS90" i="18" s="1"/>
  <c r="AR90" i="18" a="1"/>
  <c r="AR90" i="18" s="1"/>
  <c r="AQ90" i="18" a="1"/>
  <c r="AQ90" i="18" s="1"/>
  <c r="AP90" i="18" a="1"/>
  <c r="AP90" i="18" s="1"/>
  <c r="AO90" i="18" a="1"/>
  <c r="AO90" i="18" s="1"/>
  <c r="AN90" i="18" a="1"/>
  <c r="AN90" i="18" s="1"/>
  <c r="AM90" i="18" a="1"/>
  <c r="AM90" i="18" s="1"/>
  <c r="AL90" i="18" a="1"/>
  <c r="AL90" i="18" s="1"/>
  <c r="AK90" i="18" a="1"/>
  <c r="AK90" i="18" s="1"/>
  <c r="AJ90" i="18" a="1"/>
  <c r="AJ90" i="18" s="1"/>
  <c r="AI90" i="18" a="1"/>
  <c r="AI90" i="18" s="1"/>
  <c r="AH90" i="18" a="1"/>
  <c r="AH90" i="18" s="1"/>
  <c r="AG90" i="18" a="1"/>
  <c r="AG90" i="18" s="1"/>
  <c r="AF90" i="18" a="1"/>
  <c r="AF90" i="18" s="1"/>
  <c r="AE90" i="18" a="1"/>
  <c r="AE90" i="18" s="1"/>
  <c r="AD90" i="18" a="1"/>
  <c r="AD90" i="18" s="1"/>
  <c r="AC90" i="18" a="1"/>
  <c r="AC90" i="18" s="1"/>
  <c r="AB90" i="18" a="1"/>
  <c r="AB90" i="18" s="1"/>
  <c r="AA90" i="18" a="1"/>
  <c r="AA90" i="18" s="1"/>
  <c r="Z90" i="18" a="1"/>
  <c r="Z90" i="18" s="1"/>
  <c r="Y90" i="18" a="1"/>
  <c r="Y90" i="18" s="1"/>
  <c r="X90" i="18" a="1"/>
  <c r="X90" i="18" s="1"/>
  <c r="W90" i="18" a="1"/>
  <c r="W90" i="18" s="1"/>
  <c r="V90" i="18" a="1"/>
  <c r="V90" i="18" s="1"/>
  <c r="U90" i="18" a="1"/>
  <c r="U90" i="18" s="1"/>
  <c r="T90" i="18" a="1"/>
  <c r="T90" i="18" s="1"/>
  <c r="S90" i="18" a="1"/>
  <c r="S90" i="18" s="1"/>
  <c r="R90" i="18" a="1"/>
  <c r="R90" i="18" s="1"/>
  <c r="Q90" i="18" a="1"/>
  <c r="Q90" i="18" s="1"/>
  <c r="P90" i="18" a="1"/>
  <c r="P90" i="18" s="1"/>
  <c r="O90" i="18" a="1"/>
  <c r="O90" i="18" s="1"/>
  <c r="N90" i="18" a="1"/>
  <c r="N90" i="18" s="1"/>
  <c r="M90" i="18" a="1"/>
  <c r="M90" i="18" s="1"/>
  <c r="L90" i="18" a="1"/>
  <c r="L90" i="18" s="1"/>
  <c r="K90" i="18" a="1"/>
  <c r="K90" i="18" s="1"/>
  <c r="K124" i="18" s="1" a="1"/>
  <c r="K124" i="18" s="1"/>
  <c r="BR89" i="18" a="1"/>
  <c r="BR89" i="18" s="1"/>
  <c r="BQ89" i="18" a="1"/>
  <c r="BQ89" i="18" s="1"/>
  <c r="BP89" i="18" a="1"/>
  <c r="BP89" i="18" s="1"/>
  <c r="BO89" i="18" a="1"/>
  <c r="BO89" i="18" s="1"/>
  <c r="BN89" i="18" a="1"/>
  <c r="BN89" i="18" s="1"/>
  <c r="BM89" i="18" a="1"/>
  <c r="BM89" i="18" s="1"/>
  <c r="BL89" i="18" a="1"/>
  <c r="BL89" i="18" s="1"/>
  <c r="BK89" i="18" a="1"/>
  <c r="BK89" i="18" s="1"/>
  <c r="BJ89" i="18" a="1"/>
  <c r="BJ89" i="18" s="1"/>
  <c r="BI89" i="18" a="1"/>
  <c r="BI89" i="18" s="1"/>
  <c r="BH89" i="18" a="1"/>
  <c r="BH89" i="18" s="1"/>
  <c r="BG89" i="18" a="1"/>
  <c r="BG89" i="18" s="1"/>
  <c r="BF89" i="18" a="1"/>
  <c r="BF89" i="18" s="1"/>
  <c r="BE89" i="18" a="1"/>
  <c r="BE89" i="18" s="1"/>
  <c r="BD89" i="18" a="1"/>
  <c r="BD89" i="18" s="1"/>
  <c r="BC89" i="18" a="1"/>
  <c r="BC89" i="18" s="1"/>
  <c r="BB89" i="18" a="1"/>
  <c r="BB89" i="18" s="1"/>
  <c r="BA89" i="18" a="1"/>
  <c r="BA89" i="18" s="1"/>
  <c r="AZ89" i="18" a="1"/>
  <c r="AZ89" i="18" s="1"/>
  <c r="AY89" i="18" a="1"/>
  <c r="AY89" i="18" s="1"/>
  <c r="AX89" i="18" a="1"/>
  <c r="AX89" i="18" s="1"/>
  <c r="AW89" i="18" a="1"/>
  <c r="AW89" i="18" s="1"/>
  <c r="AV89" i="18" a="1"/>
  <c r="AV89" i="18" s="1"/>
  <c r="AU89" i="18" a="1"/>
  <c r="AU89" i="18" s="1"/>
  <c r="AT89" i="18" a="1"/>
  <c r="AT89" i="18" s="1"/>
  <c r="AS89" i="18" a="1"/>
  <c r="AS89" i="18" s="1"/>
  <c r="AR89" i="18" a="1"/>
  <c r="AR89" i="18" s="1"/>
  <c r="AQ89" i="18" a="1"/>
  <c r="AQ89" i="18" s="1"/>
  <c r="AP89" i="18" a="1"/>
  <c r="AP89" i="18" s="1"/>
  <c r="AO89" i="18" a="1"/>
  <c r="AO89" i="18" s="1"/>
  <c r="AN89" i="18" a="1"/>
  <c r="AN89" i="18" s="1"/>
  <c r="AM89" i="18" a="1"/>
  <c r="AM89" i="18" s="1"/>
  <c r="AL89" i="18" a="1"/>
  <c r="AL89" i="18" s="1"/>
  <c r="AK89" i="18" a="1"/>
  <c r="AK89" i="18" s="1"/>
  <c r="AJ89" i="18" a="1"/>
  <c r="AJ89" i="18" s="1"/>
  <c r="AI89" i="18" a="1"/>
  <c r="AI89" i="18" s="1"/>
  <c r="AH89" i="18" a="1"/>
  <c r="AH89" i="18" s="1"/>
  <c r="AG89" i="18" a="1"/>
  <c r="AG89" i="18" s="1"/>
  <c r="AF89" i="18" a="1"/>
  <c r="AF89" i="18" s="1"/>
  <c r="AE89" i="18" a="1"/>
  <c r="AE89" i="18" s="1"/>
  <c r="AD89" i="18" a="1"/>
  <c r="AD89" i="18" s="1"/>
  <c r="AC89" i="18" a="1"/>
  <c r="AC89" i="18" s="1"/>
  <c r="AB89" i="18" a="1"/>
  <c r="AB89" i="18" s="1"/>
  <c r="AA89" i="18" a="1"/>
  <c r="AA89" i="18" s="1"/>
  <c r="Z89" i="18" a="1"/>
  <c r="Z89" i="18" s="1"/>
  <c r="Y89" i="18" a="1"/>
  <c r="Y89" i="18" s="1"/>
  <c r="X89" i="18" a="1"/>
  <c r="X89" i="18" s="1"/>
  <c r="W89" i="18" a="1"/>
  <c r="W89" i="18" s="1"/>
  <c r="V89" i="18" a="1"/>
  <c r="V89" i="18" s="1"/>
  <c r="U89" i="18" a="1"/>
  <c r="U89" i="18" s="1"/>
  <c r="T89" i="18" a="1"/>
  <c r="T89" i="18" s="1"/>
  <c r="S89" i="18" a="1"/>
  <c r="S89" i="18" s="1"/>
  <c r="R89" i="18" a="1"/>
  <c r="R89" i="18" s="1"/>
  <c r="Q89" i="18" a="1"/>
  <c r="Q89" i="18" s="1"/>
  <c r="P89" i="18" a="1"/>
  <c r="P89" i="18" s="1"/>
  <c r="O89" i="18" a="1"/>
  <c r="O89" i="18" s="1"/>
  <c r="N89" i="18" a="1"/>
  <c r="N89" i="18" s="1"/>
  <c r="M89" i="18" a="1"/>
  <c r="M89" i="18" s="1"/>
  <c r="L89" i="18" a="1"/>
  <c r="L89" i="18" s="1"/>
  <c r="K89" i="18" a="1"/>
  <c r="K89" i="18" s="1"/>
  <c r="K123" i="18" s="1" a="1"/>
  <c r="K123" i="18" s="1"/>
  <c r="BR88" i="18" a="1"/>
  <c r="BR88" i="18" s="1"/>
  <c r="BQ88" i="18" a="1"/>
  <c r="BQ88" i="18" s="1"/>
  <c r="BP88" i="18" a="1"/>
  <c r="BP88" i="18" s="1"/>
  <c r="BO88" i="18" a="1"/>
  <c r="BO88" i="18" s="1"/>
  <c r="BN88" i="18" a="1"/>
  <c r="BN88" i="18" s="1"/>
  <c r="BM88" i="18" a="1"/>
  <c r="BM88" i="18" s="1"/>
  <c r="BL88" i="18" a="1"/>
  <c r="BL88" i="18" s="1"/>
  <c r="BK88" i="18" a="1"/>
  <c r="BK88" i="18" s="1"/>
  <c r="BJ88" i="18" a="1"/>
  <c r="BJ88" i="18" s="1"/>
  <c r="BI88" i="18" a="1"/>
  <c r="BI88" i="18" s="1"/>
  <c r="BH88" i="18" a="1"/>
  <c r="BH88" i="18" s="1"/>
  <c r="BG88" i="18" a="1"/>
  <c r="BG88" i="18" s="1"/>
  <c r="BF88" i="18" a="1"/>
  <c r="BF88" i="18" s="1"/>
  <c r="BE88" i="18" a="1"/>
  <c r="BE88" i="18" s="1"/>
  <c r="BD88" i="18" a="1"/>
  <c r="BD88" i="18" s="1"/>
  <c r="BC88" i="18" a="1"/>
  <c r="BC88" i="18" s="1"/>
  <c r="BB88" i="18" a="1"/>
  <c r="BB88" i="18" s="1"/>
  <c r="BA88" i="18" a="1"/>
  <c r="BA88" i="18" s="1"/>
  <c r="AZ88" i="18" a="1"/>
  <c r="AZ88" i="18" s="1"/>
  <c r="AY88" i="18" a="1"/>
  <c r="AY88" i="18" s="1"/>
  <c r="AX88" i="18" a="1"/>
  <c r="AX88" i="18" s="1"/>
  <c r="AW88" i="18" a="1"/>
  <c r="AW88" i="18" s="1"/>
  <c r="AV88" i="18" a="1"/>
  <c r="AV88" i="18" s="1"/>
  <c r="AU88" i="18" a="1"/>
  <c r="AU88" i="18" s="1"/>
  <c r="AT88" i="18" a="1"/>
  <c r="AT88" i="18" s="1"/>
  <c r="AS88" i="18" a="1"/>
  <c r="AS88" i="18" s="1"/>
  <c r="AR88" i="18" a="1"/>
  <c r="AR88" i="18" s="1"/>
  <c r="AQ88" i="18" a="1"/>
  <c r="AQ88" i="18" s="1"/>
  <c r="AP88" i="18" a="1"/>
  <c r="AP88" i="18" s="1"/>
  <c r="AO88" i="18" a="1"/>
  <c r="AO88" i="18" s="1"/>
  <c r="AN88" i="18" a="1"/>
  <c r="AN88" i="18" s="1"/>
  <c r="AM88" i="18" a="1"/>
  <c r="AM88" i="18" s="1"/>
  <c r="AL88" i="18" a="1"/>
  <c r="AL88" i="18" s="1"/>
  <c r="AK88" i="18" a="1"/>
  <c r="AK88" i="18" s="1"/>
  <c r="AJ88" i="18" a="1"/>
  <c r="AJ88" i="18" s="1"/>
  <c r="AI88" i="18" a="1"/>
  <c r="AI88" i="18" s="1"/>
  <c r="AH88" i="18" a="1"/>
  <c r="AH88" i="18" s="1"/>
  <c r="AG88" i="18" a="1"/>
  <c r="AG88" i="18" s="1"/>
  <c r="AF88" i="18" a="1"/>
  <c r="AF88" i="18" s="1"/>
  <c r="AE88" i="18" a="1"/>
  <c r="AE88" i="18" s="1"/>
  <c r="AD88" i="18" a="1"/>
  <c r="AD88" i="18" s="1"/>
  <c r="AC88" i="18" a="1"/>
  <c r="AC88" i="18" s="1"/>
  <c r="AB88" i="18" a="1"/>
  <c r="AB88" i="18" s="1"/>
  <c r="AA88" i="18" a="1"/>
  <c r="AA88" i="18" s="1"/>
  <c r="Z88" i="18" a="1"/>
  <c r="Z88" i="18" s="1"/>
  <c r="Y88" i="18" a="1"/>
  <c r="Y88" i="18" s="1"/>
  <c r="X88" i="18" a="1"/>
  <c r="X88" i="18" s="1"/>
  <c r="W88" i="18" a="1"/>
  <c r="W88" i="18" s="1"/>
  <c r="V88" i="18" a="1"/>
  <c r="V88" i="18" s="1"/>
  <c r="U88" i="18" a="1"/>
  <c r="U88" i="18" s="1"/>
  <c r="T88" i="18" a="1"/>
  <c r="T88" i="18" s="1"/>
  <c r="S88" i="18" a="1"/>
  <c r="S88" i="18" s="1"/>
  <c r="R88" i="18" a="1"/>
  <c r="R88" i="18" s="1"/>
  <c r="Q88" i="18" a="1"/>
  <c r="Q88" i="18" s="1"/>
  <c r="P88" i="18" a="1"/>
  <c r="P88" i="18" s="1"/>
  <c r="O88" i="18" a="1"/>
  <c r="O88" i="18" s="1"/>
  <c r="N88" i="18" a="1"/>
  <c r="N88" i="18" s="1"/>
  <c r="M88" i="18" a="1"/>
  <c r="M88" i="18" s="1"/>
  <c r="L88" i="18" a="1"/>
  <c r="L88" i="18" s="1"/>
  <c r="K88" i="18" a="1"/>
  <c r="K88" i="18" s="1"/>
  <c r="K122" i="18" s="1" a="1"/>
  <c r="K122" i="18" s="1"/>
  <c r="BR87" i="18" a="1"/>
  <c r="BR87" i="18" s="1"/>
  <c r="BQ87" i="18" a="1"/>
  <c r="BQ87" i="18" s="1"/>
  <c r="BP87" i="18" a="1"/>
  <c r="BP87" i="18" s="1"/>
  <c r="BO87" i="18" a="1"/>
  <c r="BO87" i="18" s="1"/>
  <c r="BN87" i="18" a="1"/>
  <c r="BN87" i="18" s="1"/>
  <c r="BM87" i="18" a="1"/>
  <c r="BM87" i="18" s="1"/>
  <c r="BL87" i="18" a="1"/>
  <c r="BL87" i="18" s="1"/>
  <c r="BK87" i="18" a="1"/>
  <c r="BK87" i="18" s="1"/>
  <c r="BJ87" i="18" a="1"/>
  <c r="BJ87" i="18" s="1"/>
  <c r="BI87" i="18" a="1"/>
  <c r="BI87" i="18" s="1"/>
  <c r="BH87" i="18" a="1"/>
  <c r="BH87" i="18" s="1"/>
  <c r="BG87" i="18" a="1"/>
  <c r="BG87" i="18" s="1"/>
  <c r="BF87" i="18" a="1"/>
  <c r="BF87" i="18" s="1"/>
  <c r="BE87" i="18" a="1"/>
  <c r="BE87" i="18" s="1"/>
  <c r="BD87" i="18" a="1"/>
  <c r="BD87" i="18" s="1"/>
  <c r="BC87" i="18" a="1"/>
  <c r="BC87" i="18" s="1"/>
  <c r="BB87" i="18" a="1"/>
  <c r="BB87" i="18" s="1"/>
  <c r="BA87" i="18" a="1"/>
  <c r="BA87" i="18" s="1"/>
  <c r="AZ87" i="18" a="1"/>
  <c r="AZ87" i="18" s="1"/>
  <c r="AY87" i="18" a="1"/>
  <c r="AY87" i="18" s="1"/>
  <c r="AX87" i="18" a="1"/>
  <c r="AX87" i="18" s="1"/>
  <c r="AW87" i="18" a="1"/>
  <c r="AW87" i="18" s="1"/>
  <c r="AV87" i="18" a="1"/>
  <c r="AV87" i="18" s="1"/>
  <c r="AU87" i="18" a="1"/>
  <c r="AU87" i="18" s="1"/>
  <c r="AT87" i="18" a="1"/>
  <c r="AT87" i="18" s="1"/>
  <c r="AS87" i="18" a="1"/>
  <c r="AS87" i="18" s="1"/>
  <c r="AR87" i="18" a="1"/>
  <c r="AR87" i="18" s="1"/>
  <c r="AQ87" i="18" a="1"/>
  <c r="AQ87" i="18" s="1"/>
  <c r="AP87" i="18" a="1"/>
  <c r="AP87" i="18" s="1"/>
  <c r="AO87" i="18" a="1"/>
  <c r="AO87" i="18" s="1"/>
  <c r="AN87" i="18" a="1"/>
  <c r="AN87" i="18" s="1"/>
  <c r="AM87" i="18" a="1"/>
  <c r="AM87" i="18" s="1"/>
  <c r="AL87" i="18" a="1"/>
  <c r="AL87" i="18" s="1"/>
  <c r="AK87" i="18" a="1"/>
  <c r="AK87" i="18" s="1"/>
  <c r="AJ87" i="18" a="1"/>
  <c r="AJ87" i="18" s="1"/>
  <c r="AI87" i="18" a="1"/>
  <c r="AI87" i="18" s="1"/>
  <c r="AH87" i="18" a="1"/>
  <c r="AH87" i="18" s="1"/>
  <c r="AG87" i="18" a="1"/>
  <c r="AG87" i="18" s="1"/>
  <c r="AF87" i="18" a="1"/>
  <c r="AF87" i="18" s="1"/>
  <c r="AE87" i="18" a="1"/>
  <c r="AE87" i="18" s="1"/>
  <c r="AD87" i="18" a="1"/>
  <c r="AD87" i="18" s="1"/>
  <c r="AC87" i="18" a="1"/>
  <c r="AC87" i="18" s="1"/>
  <c r="AB87" i="18" a="1"/>
  <c r="AB87" i="18" s="1"/>
  <c r="AA87" i="18" a="1"/>
  <c r="AA87" i="18" s="1"/>
  <c r="Z87" i="18" a="1"/>
  <c r="Z87" i="18" s="1"/>
  <c r="Y87" i="18" a="1"/>
  <c r="Y87" i="18" s="1"/>
  <c r="X87" i="18" a="1"/>
  <c r="X87" i="18" s="1"/>
  <c r="W87" i="18" a="1"/>
  <c r="W87" i="18" s="1"/>
  <c r="V87" i="18" a="1"/>
  <c r="V87" i="18" s="1"/>
  <c r="U87" i="18" a="1"/>
  <c r="U87" i="18" s="1"/>
  <c r="T87" i="18" a="1"/>
  <c r="T87" i="18" s="1"/>
  <c r="S87" i="18" a="1"/>
  <c r="S87" i="18" s="1"/>
  <c r="R87" i="18" a="1"/>
  <c r="R87" i="18" s="1"/>
  <c r="Q87" i="18" a="1"/>
  <c r="Q87" i="18" s="1"/>
  <c r="P87" i="18" a="1"/>
  <c r="P87" i="18" s="1"/>
  <c r="O87" i="18" a="1"/>
  <c r="O87" i="18" s="1"/>
  <c r="N87" i="18" a="1"/>
  <c r="N87" i="18" s="1"/>
  <c r="M87" i="18" a="1"/>
  <c r="M87" i="18" s="1"/>
  <c r="L87" i="18" a="1"/>
  <c r="L87" i="18" s="1"/>
  <c r="K87" i="18" a="1"/>
  <c r="K87" i="18" s="1"/>
  <c r="K121" i="18" s="1" a="1"/>
  <c r="K121" i="18" s="1"/>
  <c r="BR86" i="18" a="1"/>
  <c r="BR86" i="18" s="1"/>
  <c r="BQ86" i="18" a="1"/>
  <c r="BQ86" i="18" s="1"/>
  <c r="BP86" i="18" a="1"/>
  <c r="BP86" i="18" s="1"/>
  <c r="BO86" i="18" a="1"/>
  <c r="BO86" i="18" s="1"/>
  <c r="BN86" i="18" a="1"/>
  <c r="BN86" i="18" s="1"/>
  <c r="BM86" i="18" a="1"/>
  <c r="BM86" i="18" s="1"/>
  <c r="BL86" i="18" a="1"/>
  <c r="BL86" i="18" s="1"/>
  <c r="BK86" i="18" a="1"/>
  <c r="BK86" i="18" s="1"/>
  <c r="BJ86" i="18" a="1"/>
  <c r="BJ86" i="18" s="1"/>
  <c r="BI86" i="18" a="1"/>
  <c r="BI86" i="18" s="1"/>
  <c r="BH86" i="18" a="1"/>
  <c r="BH86" i="18" s="1"/>
  <c r="BG86" i="18" a="1"/>
  <c r="BG86" i="18" s="1"/>
  <c r="BF86" i="18" a="1"/>
  <c r="BF86" i="18" s="1"/>
  <c r="BE86" i="18" a="1"/>
  <c r="BE86" i="18" s="1"/>
  <c r="BD86" i="18" a="1"/>
  <c r="BD86" i="18" s="1"/>
  <c r="BC86" i="18" a="1"/>
  <c r="BC86" i="18" s="1"/>
  <c r="BB86" i="18" a="1"/>
  <c r="BB86" i="18" s="1"/>
  <c r="BA86" i="18" a="1"/>
  <c r="BA86" i="18" s="1"/>
  <c r="AZ86" i="18" a="1"/>
  <c r="AZ86" i="18" s="1"/>
  <c r="AY86" i="18" a="1"/>
  <c r="AY86" i="18" s="1"/>
  <c r="AX86" i="18" a="1"/>
  <c r="AX86" i="18" s="1"/>
  <c r="AW86" i="18" a="1"/>
  <c r="AW86" i="18" s="1"/>
  <c r="AV86" i="18" a="1"/>
  <c r="AV86" i="18" s="1"/>
  <c r="AU86" i="18" a="1"/>
  <c r="AU86" i="18" s="1"/>
  <c r="AT86" i="18" a="1"/>
  <c r="AT86" i="18" s="1"/>
  <c r="AS86" i="18" a="1"/>
  <c r="AS86" i="18" s="1"/>
  <c r="AR86" i="18" a="1"/>
  <c r="AR86" i="18" s="1"/>
  <c r="AQ86" i="18" a="1"/>
  <c r="AQ86" i="18" s="1"/>
  <c r="AP86" i="18" a="1"/>
  <c r="AP86" i="18" s="1"/>
  <c r="AO86" i="18" a="1"/>
  <c r="AO86" i="18" s="1"/>
  <c r="AN86" i="18" a="1"/>
  <c r="AN86" i="18" s="1"/>
  <c r="AM86" i="18" a="1"/>
  <c r="AM86" i="18" s="1"/>
  <c r="AL86" i="18" a="1"/>
  <c r="AL86" i="18" s="1"/>
  <c r="AK86" i="18" a="1"/>
  <c r="AK86" i="18" s="1"/>
  <c r="AJ86" i="18" a="1"/>
  <c r="AJ86" i="18" s="1"/>
  <c r="AI86" i="18" a="1"/>
  <c r="AI86" i="18" s="1"/>
  <c r="AH86" i="18" a="1"/>
  <c r="AH86" i="18" s="1"/>
  <c r="AG86" i="18" a="1"/>
  <c r="AG86" i="18" s="1"/>
  <c r="AF86" i="18" a="1"/>
  <c r="AF86" i="18" s="1"/>
  <c r="AE86" i="18" a="1"/>
  <c r="AE86" i="18" s="1"/>
  <c r="AD86" i="18" a="1"/>
  <c r="AD86" i="18" s="1"/>
  <c r="AC86" i="18" a="1"/>
  <c r="AC86" i="18" s="1"/>
  <c r="AB86" i="18" a="1"/>
  <c r="AB86" i="18" s="1"/>
  <c r="AA86" i="18" a="1"/>
  <c r="AA86" i="18" s="1"/>
  <c r="Z86" i="18" a="1"/>
  <c r="Z86" i="18" s="1"/>
  <c r="Y86" i="18" a="1"/>
  <c r="Y86" i="18" s="1"/>
  <c r="X86" i="18" a="1"/>
  <c r="X86" i="18" s="1"/>
  <c r="W86" i="18" a="1"/>
  <c r="W86" i="18" s="1"/>
  <c r="V86" i="18" a="1"/>
  <c r="V86" i="18" s="1"/>
  <c r="U86" i="18" a="1"/>
  <c r="U86" i="18" s="1"/>
  <c r="T86" i="18" a="1"/>
  <c r="T86" i="18" s="1"/>
  <c r="S86" i="18" a="1"/>
  <c r="S86" i="18" s="1"/>
  <c r="R86" i="18" a="1"/>
  <c r="R86" i="18" s="1"/>
  <c r="Q86" i="18" a="1"/>
  <c r="Q86" i="18" s="1"/>
  <c r="P86" i="18" a="1"/>
  <c r="P86" i="18" s="1"/>
  <c r="O86" i="18" a="1"/>
  <c r="O86" i="18" s="1"/>
  <c r="N86" i="18" a="1"/>
  <c r="N86" i="18" s="1"/>
  <c r="M86" i="18" a="1"/>
  <c r="M86" i="18" s="1"/>
  <c r="L86" i="18" a="1"/>
  <c r="L86" i="18" s="1"/>
  <c r="K86" i="18" a="1"/>
  <c r="K86" i="18" s="1"/>
  <c r="K120" i="18" s="1" a="1"/>
  <c r="K120" i="18" s="1"/>
  <c r="BR85" i="18" a="1"/>
  <c r="BR85" i="18" s="1"/>
  <c r="BQ85" i="18" a="1"/>
  <c r="BQ85" i="18" s="1"/>
  <c r="BP85" i="18" a="1"/>
  <c r="BP85" i="18" s="1"/>
  <c r="BO85" i="18" a="1"/>
  <c r="BO85" i="18" s="1"/>
  <c r="BN85" i="18" a="1"/>
  <c r="BN85" i="18" s="1"/>
  <c r="BM85" i="18" a="1"/>
  <c r="BM85" i="18" s="1"/>
  <c r="BL85" i="18" a="1"/>
  <c r="BL85" i="18" s="1"/>
  <c r="BK85" i="18" a="1"/>
  <c r="BK85" i="18" s="1"/>
  <c r="BJ85" i="18" a="1"/>
  <c r="BJ85" i="18" s="1"/>
  <c r="BI85" i="18" a="1"/>
  <c r="BI85" i="18" s="1"/>
  <c r="BH85" i="18" a="1"/>
  <c r="BH85" i="18" s="1"/>
  <c r="BG85" i="18" a="1"/>
  <c r="BG85" i="18" s="1"/>
  <c r="BF85" i="18" a="1"/>
  <c r="BF85" i="18" s="1"/>
  <c r="BE85" i="18" a="1"/>
  <c r="BE85" i="18" s="1"/>
  <c r="BD85" i="18" a="1"/>
  <c r="BD85" i="18" s="1"/>
  <c r="BC85" i="18" a="1"/>
  <c r="BC85" i="18" s="1"/>
  <c r="BB85" i="18" a="1"/>
  <c r="BB85" i="18" s="1"/>
  <c r="BA85" i="18" a="1"/>
  <c r="BA85" i="18" s="1"/>
  <c r="AZ85" i="18" a="1"/>
  <c r="AZ85" i="18" s="1"/>
  <c r="AY85" i="18" a="1"/>
  <c r="AY85" i="18" s="1"/>
  <c r="AX85" i="18" a="1"/>
  <c r="AX85" i="18" s="1"/>
  <c r="AW85" i="18" a="1"/>
  <c r="AW85" i="18" s="1"/>
  <c r="AV85" i="18" a="1"/>
  <c r="AV85" i="18" s="1"/>
  <c r="AU85" i="18" a="1"/>
  <c r="AU85" i="18" s="1"/>
  <c r="AT85" i="18" a="1"/>
  <c r="AT85" i="18" s="1"/>
  <c r="AS85" i="18" a="1"/>
  <c r="AS85" i="18" s="1"/>
  <c r="AR85" i="18" a="1"/>
  <c r="AR85" i="18" s="1"/>
  <c r="AQ85" i="18" a="1"/>
  <c r="AQ85" i="18" s="1"/>
  <c r="AP85" i="18" a="1"/>
  <c r="AP85" i="18" s="1"/>
  <c r="AO85" i="18" a="1"/>
  <c r="AO85" i="18" s="1"/>
  <c r="AN85" i="18" a="1"/>
  <c r="AN85" i="18" s="1"/>
  <c r="AM85" i="18" a="1"/>
  <c r="AM85" i="18" s="1"/>
  <c r="AL85" i="18" a="1"/>
  <c r="AL85" i="18" s="1"/>
  <c r="AK85" i="18" a="1"/>
  <c r="AK85" i="18" s="1"/>
  <c r="AJ85" i="18" a="1"/>
  <c r="AJ85" i="18" s="1"/>
  <c r="AI85" i="18" a="1"/>
  <c r="AI85" i="18" s="1"/>
  <c r="AH85" i="18" a="1"/>
  <c r="AH85" i="18" s="1"/>
  <c r="AG85" i="18" a="1"/>
  <c r="AG85" i="18" s="1"/>
  <c r="AF85" i="18" a="1"/>
  <c r="AF85" i="18" s="1"/>
  <c r="AE85" i="18" a="1"/>
  <c r="AE85" i="18" s="1"/>
  <c r="AD85" i="18" a="1"/>
  <c r="AD85" i="18" s="1"/>
  <c r="AC85" i="18" a="1"/>
  <c r="AC85" i="18" s="1"/>
  <c r="AB85" i="18" a="1"/>
  <c r="AB85" i="18" s="1"/>
  <c r="AA85" i="18" a="1"/>
  <c r="AA85" i="18" s="1"/>
  <c r="Z85" i="18" a="1"/>
  <c r="Z85" i="18" s="1"/>
  <c r="Y85" i="18" a="1"/>
  <c r="Y85" i="18" s="1"/>
  <c r="X85" i="18" a="1"/>
  <c r="X85" i="18" s="1"/>
  <c r="W85" i="18" a="1"/>
  <c r="W85" i="18" s="1"/>
  <c r="V85" i="18" a="1"/>
  <c r="V85" i="18" s="1"/>
  <c r="U85" i="18" a="1"/>
  <c r="U85" i="18" s="1"/>
  <c r="T85" i="18" a="1"/>
  <c r="T85" i="18" s="1"/>
  <c r="S85" i="18" a="1"/>
  <c r="S85" i="18" s="1"/>
  <c r="R85" i="18" a="1"/>
  <c r="R85" i="18" s="1"/>
  <c r="Q85" i="18" a="1"/>
  <c r="Q85" i="18" s="1"/>
  <c r="P85" i="18" a="1"/>
  <c r="P85" i="18" s="1"/>
  <c r="O85" i="18" a="1"/>
  <c r="O85" i="18" s="1"/>
  <c r="N85" i="18" a="1"/>
  <c r="N85" i="18" s="1"/>
  <c r="M85" i="18" a="1"/>
  <c r="M85" i="18" s="1"/>
  <c r="L85" i="18" a="1"/>
  <c r="L85" i="18" s="1"/>
  <c r="K85" i="18" a="1"/>
  <c r="K85" i="18" s="1"/>
  <c r="K119" i="18" s="1" a="1"/>
  <c r="K119" i="18" s="1"/>
  <c r="BR84" i="18" a="1"/>
  <c r="BR84" i="18" s="1"/>
  <c r="BQ84" i="18" a="1"/>
  <c r="BQ84" i="18" s="1"/>
  <c r="BP84" i="18" a="1"/>
  <c r="BP84" i="18" s="1"/>
  <c r="BO84" i="18" a="1"/>
  <c r="BO84" i="18" s="1"/>
  <c r="BN84" i="18" a="1"/>
  <c r="BN84" i="18" s="1"/>
  <c r="BM84" i="18" a="1"/>
  <c r="BM84" i="18" s="1"/>
  <c r="BL84" i="18" a="1"/>
  <c r="BL84" i="18" s="1"/>
  <c r="BK84" i="18" a="1"/>
  <c r="BK84" i="18" s="1"/>
  <c r="BJ84" i="18" a="1"/>
  <c r="BJ84" i="18" s="1"/>
  <c r="BI84" i="18" a="1"/>
  <c r="BI84" i="18" s="1"/>
  <c r="BH84" i="18" a="1"/>
  <c r="BH84" i="18" s="1"/>
  <c r="BG84" i="18" a="1"/>
  <c r="BG84" i="18" s="1"/>
  <c r="BF84" i="18" a="1"/>
  <c r="BF84" i="18" s="1"/>
  <c r="BE84" i="18" a="1"/>
  <c r="BE84" i="18" s="1"/>
  <c r="BD84" i="18" a="1"/>
  <c r="BD84" i="18" s="1"/>
  <c r="BC84" i="18" a="1"/>
  <c r="BC84" i="18" s="1"/>
  <c r="BB84" i="18" a="1"/>
  <c r="BB84" i="18" s="1"/>
  <c r="BA84" i="18" a="1"/>
  <c r="BA84" i="18" s="1"/>
  <c r="AZ84" i="18" a="1"/>
  <c r="AZ84" i="18" s="1"/>
  <c r="AY84" i="18" a="1"/>
  <c r="AY84" i="18" s="1"/>
  <c r="AX84" i="18" a="1"/>
  <c r="AX84" i="18" s="1"/>
  <c r="AW84" i="18" a="1"/>
  <c r="AW84" i="18" s="1"/>
  <c r="AV84" i="18" a="1"/>
  <c r="AV84" i="18" s="1"/>
  <c r="AU84" i="18" a="1"/>
  <c r="AU84" i="18" s="1"/>
  <c r="AT84" i="18" a="1"/>
  <c r="AT84" i="18" s="1"/>
  <c r="AS84" i="18" a="1"/>
  <c r="AS84" i="18" s="1"/>
  <c r="AR84" i="18" a="1"/>
  <c r="AR84" i="18" s="1"/>
  <c r="AQ84" i="18" a="1"/>
  <c r="AQ84" i="18" s="1"/>
  <c r="AP84" i="18" a="1"/>
  <c r="AP84" i="18" s="1"/>
  <c r="AO84" i="18" a="1"/>
  <c r="AO84" i="18" s="1"/>
  <c r="AN84" i="18" a="1"/>
  <c r="AN84" i="18" s="1"/>
  <c r="AM84" i="18" a="1"/>
  <c r="AM84" i="18" s="1"/>
  <c r="AL84" i="18" a="1"/>
  <c r="AL84" i="18" s="1"/>
  <c r="AK84" i="18" a="1"/>
  <c r="AK84" i="18" s="1"/>
  <c r="AJ84" i="18" a="1"/>
  <c r="AJ84" i="18" s="1"/>
  <c r="AI84" i="18" a="1"/>
  <c r="AI84" i="18" s="1"/>
  <c r="AH84" i="18" a="1"/>
  <c r="AH84" i="18" s="1"/>
  <c r="AG84" i="18" a="1"/>
  <c r="AG84" i="18" s="1"/>
  <c r="AF84" i="18" a="1"/>
  <c r="AF84" i="18" s="1"/>
  <c r="AE84" i="18" a="1"/>
  <c r="AE84" i="18" s="1"/>
  <c r="AD84" i="18" a="1"/>
  <c r="AD84" i="18" s="1"/>
  <c r="AC84" i="18" a="1"/>
  <c r="AC84" i="18" s="1"/>
  <c r="AB84" i="18" a="1"/>
  <c r="AB84" i="18" s="1"/>
  <c r="AA84" i="18" a="1"/>
  <c r="AA84" i="18" s="1"/>
  <c r="Z84" i="18" a="1"/>
  <c r="Z84" i="18" s="1"/>
  <c r="Y84" i="18" a="1"/>
  <c r="Y84" i="18" s="1"/>
  <c r="X84" i="18" a="1"/>
  <c r="X84" i="18" s="1"/>
  <c r="W84" i="18" a="1"/>
  <c r="W84" i="18" s="1"/>
  <c r="V84" i="18" a="1"/>
  <c r="V84" i="18" s="1"/>
  <c r="U84" i="18" a="1"/>
  <c r="U84" i="18" s="1"/>
  <c r="T84" i="18" a="1"/>
  <c r="T84" i="18" s="1"/>
  <c r="S84" i="18" a="1"/>
  <c r="S84" i="18" s="1"/>
  <c r="R84" i="18" a="1"/>
  <c r="R84" i="18" s="1"/>
  <c r="Q84" i="18" a="1"/>
  <c r="Q84" i="18" s="1"/>
  <c r="P84" i="18" a="1"/>
  <c r="P84" i="18" s="1"/>
  <c r="O84" i="18" a="1"/>
  <c r="O84" i="18" s="1"/>
  <c r="N84" i="18" a="1"/>
  <c r="N84" i="18" s="1"/>
  <c r="M84" i="18" a="1"/>
  <c r="M84" i="18" s="1"/>
  <c r="L84" i="18" a="1"/>
  <c r="L84" i="18" s="1"/>
  <c r="K84" i="18" a="1"/>
  <c r="K84" i="18" s="1"/>
  <c r="K118" i="18" s="1" a="1"/>
  <c r="K118" i="18" s="1"/>
  <c r="BR83" i="18" a="1"/>
  <c r="BR83" i="18" s="1"/>
  <c r="BQ83" i="18" a="1"/>
  <c r="BQ83" i="18" s="1"/>
  <c r="BP83" i="18" a="1"/>
  <c r="BP83" i="18" s="1"/>
  <c r="BO83" i="18" a="1"/>
  <c r="BO83" i="18" s="1"/>
  <c r="BN83" i="18" a="1"/>
  <c r="BN83" i="18" s="1"/>
  <c r="BM83" i="18" a="1"/>
  <c r="BM83" i="18" s="1"/>
  <c r="BL83" i="18" a="1"/>
  <c r="BL83" i="18" s="1"/>
  <c r="BK83" i="18" a="1"/>
  <c r="BK83" i="18" s="1"/>
  <c r="BJ83" i="18" a="1"/>
  <c r="BJ83" i="18" s="1"/>
  <c r="BI83" i="18" a="1"/>
  <c r="BI83" i="18" s="1"/>
  <c r="BH83" i="18" a="1"/>
  <c r="BH83" i="18" s="1"/>
  <c r="BG83" i="18" a="1"/>
  <c r="BG83" i="18" s="1"/>
  <c r="BF83" i="18" a="1"/>
  <c r="BF83" i="18" s="1"/>
  <c r="BE83" i="18" a="1"/>
  <c r="BE83" i="18" s="1"/>
  <c r="BD83" i="18" a="1"/>
  <c r="BD83" i="18" s="1"/>
  <c r="BC83" i="18" a="1"/>
  <c r="BC83" i="18" s="1"/>
  <c r="BB83" i="18" a="1"/>
  <c r="BB83" i="18" s="1"/>
  <c r="BA83" i="18" a="1"/>
  <c r="BA83" i="18" s="1"/>
  <c r="AZ83" i="18" a="1"/>
  <c r="AZ83" i="18" s="1"/>
  <c r="AY83" i="18" a="1"/>
  <c r="AY83" i="18" s="1"/>
  <c r="AX83" i="18" a="1"/>
  <c r="AX83" i="18" s="1"/>
  <c r="AW83" i="18" a="1"/>
  <c r="AW83" i="18" s="1"/>
  <c r="AV83" i="18" a="1"/>
  <c r="AV83" i="18" s="1"/>
  <c r="AU83" i="18" a="1"/>
  <c r="AU83" i="18" s="1"/>
  <c r="AT83" i="18" a="1"/>
  <c r="AT83" i="18" s="1"/>
  <c r="AS83" i="18" a="1"/>
  <c r="AS83" i="18" s="1"/>
  <c r="AR83" i="18" a="1"/>
  <c r="AR83" i="18" s="1"/>
  <c r="AQ83" i="18" a="1"/>
  <c r="AQ83" i="18" s="1"/>
  <c r="AP83" i="18" a="1"/>
  <c r="AP83" i="18" s="1"/>
  <c r="AO83" i="18" a="1"/>
  <c r="AO83" i="18" s="1"/>
  <c r="AN83" i="18" a="1"/>
  <c r="AN83" i="18" s="1"/>
  <c r="AM83" i="18" a="1"/>
  <c r="AM83" i="18" s="1"/>
  <c r="AL83" i="18" a="1"/>
  <c r="AL83" i="18" s="1"/>
  <c r="AK83" i="18" a="1"/>
  <c r="AK83" i="18" s="1"/>
  <c r="AJ83" i="18" a="1"/>
  <c r="AJ83" i="18" s="1"/>
  <c r="AI83" i="18" a="1"/>
  <c r="AI83" i="18" s="1"/>
  <c r="AH83" i="18" a="1"/>
  <c r="AH83" i="18" s="1"/>
  <c r="AG83" i="18" a="1"/>
  <c r="AG83" i="18" s="1"/>
  <c r="AF83" i="18" a="1"/>
  <c r="AF83" i="18" s="1"/>
  <c r="AE83" i="18" a="1"/>
  <c r="AE83" i="18" s="1"/>
  <c r="AD83" i="18" a="1"/>
  <c r="AD83" i="18" s="1"/>
  <c r="AC83" i="18" a="1"/>
  <c r="AC83" i="18" s="1"/>
  <c r="AB83" i="18" a="1"/>
  <c r="AB83" i="18" s="1"/>
  <c r="AA83" i="18" a="1"/>
  <c r="AA83" i="18" s="1"/>
  <c r="Z83" i="18" a="1"/>
  <c r="Z83" i="18" s="1"/>
  <c r="Y83" i="18" a="1"/>
  <c r="Y83" i="18" s="1"/>
  <c r="X83" i="18" a="1"/>
  <c r="X83" i="18" s="1"/>
  <c r="W83" i="18" a="1"/>
  <c r="W83" i="18" s="1"/>
  <c r="V83" i="18" a="1"/>
  <c r="V83" i="18" s="1"/>
  <c r="U83" i="18" a="1"/>
  <c r="U83" i="18" s="1"/>
  <c r="T83" i="18" a="1"/>
  <c r="T83" i="18" s="1"/>
  <c r="S83" i="18" a="1"/>
  <c r="S83" i="18" s="1"/>
  <c r="R83" i="18" a="1"/>
  <c r="R83" i="18" s="1"/>
  <c r="Q83" i="18" a="1"/>
  <c r="Q83" i="18" s="1"/>
  <c r="P83" i="18" a="1"/>
  <c r="P83" i="18" s="1"/>
  <c r="O83" i="18" a="1"/>
  <c r="O83" i="18" s="1"/>
  <c r="N83" i="18" a="1"/>
  <c r="N83" i="18" s="1"/>
  <c r="M83" i="18" a="1"/>
  <c r="M83" i="18" s="1"/>
  <c r="L83" i="18" a="1"/>
  <c r="L83" i="18" s="1"/>
  <c r="K83" i="18" a="1"/>
  <c r="K83" i="18" s="1"/>
  <c r="K117" i="18" s="1" a="1"/>
  <c r="K117" i="18" s="1"/>
  <c r="BR82" i="18" a="1"/>
  <c r="BR82" i="18" s="1"/>
  <c r="BQ82" i="18" a="1"/>
  <c r="BQ82" i="18" s="1"/>
  <c r="BP82" i="18" a="1"/>
  <c r="BP82" i="18" s="1"/>
  <c r="BO82" i="18" a="1"/>
  <c r="BO82" i="18" s="1"/>
  <c r="BN82" i="18" a="1"/>
  <c r="BN82" i="18" s="1"/>
  <c r="BM82" i="18" a="1"/>
  <c r="BM82" i="18" s="1"/>
  <c r="BL82" i="18" a="1"/>
  <c r="BL82" i="18" s="1"/>
  <c r="BK82" i="18" a="1"/>
  <c r="BK82" i="18" s="1"/>
  <c r="BJ82" i="18" a="1"/>
  <c r="BJ82" i="18" s="1"/>
  <c r="BI82" i="18" a="1"/>
  <c r="BI82" i="18" s="1"/>
  <c r="BH82" i="18" a="1"/>
  <c r="BH82" i="18" s="1"/>
  <c r="BG82" i="18" a="1"/>
  <c r="BG82" i="18" s="1"/>
  <c r="BF82" i="18" a="1"/>
  <c r="BF82" i="18" s="1"/>
  <c r="BE82" i="18" a="1"/>
  <c r="BE82" i="18" s="1"/>
  <c r="BD82" i="18" a="1"/>
  <c r="BD82" i="18" s="1"/>
  <c r="BC82" i="18" a="1"/>
  <c r="BC82" i="18" s="1"/>
  <c r="BB82" i="18" a="1"/>
  <c r="BB82" i="18" s="1"/>
  <c r="BA82" i="18" a="1"/>
  <c r="BA82" i="18" s="1"/>
  <c r="AZ82" i="18" a="1"/>
  <c r="AZ82" i="18" s="1"/>
  <c r="AY82" i="18" a="1"/>
  <c r="AY82" i="18" s="1"/>
  <c r="AX82" i="18" a="1"/>
  <c r="AX82" i="18" s="1"/>
  <c r="AW82" i="18" a="1"/>
  <c r="AW82" i="18" s="1"/>
  <c r="AV82" i="18" a="1"/>
  <c r="AV82" i="18" s="1"/>
  <c r="AU82" i="18" a="1"/>
  <c r="AU82" i="18" s="1"/>
  <c r="AT82" i="18" a="1"/>
  <c r="AT82" i="18" s="1"/>
  <c r="AS82" i="18" a="1"/>
  <c r="AS82" i="18" s="1"/>
  <c r="AR82" i="18" a="1"/>
  <c r="AR82" i="18" s="1"/>
  <c r="AQ82" i="18" a="1"/>
  <c r="AQ82" i="18" s="1"/>
  <c r="AP82" i="18" a="1"/>
  <c r="AP82" i="18" s="1"/>
  <c r="AO82" i="18" a="1"/>
  <c r="AO82" i="18" s="1"/>
  <c r="AN82" i="18" a="1"/>
  <c r="AN82" i="18" s="1"/>
  <c r="AM82" i="18" a="1"/>
  <c r="AM82" i="18" s="1"/>
  <c r="AL82" i="18" a="1"/>
  <c r="AL82" i="18" s="1"/>
  <c r="AK82" i="18" a="1"/>
  <c r="AK82" i="18" s="1"/>
  <c r="AJ82" i="18" a="1"/>
  <c r="AJ82" i="18" s="1"/>
  <c r="AI82" i="18" a="1"/>
  <c r="AI82" i="18" s="1"/>
  <c r="AH82" i="18" a="1"/>
  <c r="AH82" i="18" s="1"/>
  <c r="AG82" i="18" a="1"/>
  <c r="AG82" i="18" s="1"/>
  <c r="AF82" i="18" a="1"/>
  <c r="AF82" i="18" s="1"/>
  <c r="AE82" i="18" a="1"/>
  <c r="AE82" i="18" s="1"/>
  <c r="AD82" i="18" a="1"/>
  <c r="AD82" i="18" s="1"/>
  <c r="AC82" i="18" a="1"/>
  <c r="AC82" i="18" s="1"/>
  <c r="AB82" i="18" a="1"/>
  <c r="AB82" i="18" s="1"/>
  <c r="AA82" i="18" a="1"/>
  <c r="AA82" i="18" s="1"/>
  <c r="Z82" i="18" a="1"/>
  <c r="Z82" i="18" s="1"/>
  <c r="Y82" i="18" a="1"/>
  <c r="Y82" i="18" s="1"/>
  <c r="X82" i="18" a="1"/>
  <c r="X82" i="18" s="1"/>
  <c r="W82" i="18" a="1"/>
  <c r="W82" i="18" s="1"/>
  <c r="V82" i="18" a="1"/>
  <c r="V82" i="18" s="1"/>
  <c r="U82" i="18" a="1"/>
  <c r="U82" i="18" s="1"/>
  <c r="T82" i="18" a="1"/>
  <c r="T82" i="18" s="1"/>
  <c r="S82" i="18" a="1"/>
  <c r="S82" i="18" s="1"/>
  <c r="R82" i="18" a="1"/>
  <c r="R82" i="18" s="1"/>
  <c r="Q82" i="18" a="1"/>
  <c r="Q82" i="18" s="1"/>
  <c r="P82" i="18" a="1"/>
  <c r="P82" i="18" s="1"/>
  <c r="O82" i="18" a="1"/>
  <c r="O82" i="18" s="1"/>
  <c r="N82" i="18" a="1"/>
  <c r="N82" i="18" s="1"/>
  <c r="M82" i="18" a="1"/>
  <c r="M82" i="18" s="1"/>
  <c r="L82" i="18" a="1"/>
  <c r="L82" i="18" s="1"/>
  <c r="K82" i="18" a="1"/>
  <c r="K82" i="18" s="1"/>
  <c r="K116" i="18" s="1" a="1"/>
  <c r="K116" i="18" s="1"/>
  <c r="BR81" i="18" a="1"/>
  <c r="BR81" i="18" s="1"/>
  <c r="BQ81" i="18" a="1"/>
  <c r="BQ81" i="18" s="1"/>
  <c r="BP81" i="18" a="1"/>
  <c r="BP81" i="18" s="1"/>
  <c r="BO81" i="18" a="1"/>
  <c r="BO81" i="18" s="1"/>
  <c r="BN81" i="18" a="1"/>
  <c r="BN81" i="18" s="1"/>
  <c r="BM81" i="18" a="1"/>
  <c r="BM81" i="18" s="1"/>
  <c r="BL81" i="18" a="1"/>
  <c r="BL81" i="18" s="1"/>
  <c r="BK81" i="18" a="1"/>
  <c r="BK81" i="18" s="1"/>
  <c r="BJ81" i="18" a="1"/>
  <c r="BJ81" i="18" s="1"/>
  <c r="BI81" i="18" a="1"/>
  <c r="BI81" i="18" s="1"/>
  <c r="BH81" i="18" a="1"/>
  <c r="BH81" i="18" s="1"/>
  <c r="BG81" i="18" a="1"/>
  <c r="BG81" i="18" s="1"/>
  <c r="BF81" i="18" a="1"/>
  <c r="BF81" i="18" s="1"/>
  <c r="BE81" i="18" a="1"/>
  <c r="BE81" i="18" s="1"/>
  <c r="BD81" i="18" a="1"/>
  <c r="BD81" i="18" s="1"/>
  <c r="BC81" i="18" a="1"/>
  <c r="BC81" i="18" s="1"/>
  <c r="BB81" i="18" a="1"/>
  <c r="BB81" i="18" s="1"/>
  <c r="BA81" i="18" a="1"/>
  <c r="BA81" i="18" s="1"/>
  <c r="AZ81" i="18" a="1"/>
  <c r="AZ81" i="18" s="1"/>
  <c r="AY81" i="18" a="1"/>
  <c r="AY81" i="18" s="1"/>
  <c r="AX81" i="18" a="1"/>
  <c r="AX81" i="18" s="1"/>
  <c r="AW81" i="18" a="1"/>
  <c r="AW81" i="18" s="1"/>
  <c r="AV81" i="18" a="1"/>
  <c r="AV81" i="18" s="1"/>
  <c r="AU81" i="18" a="1"/>
  <c r="AU81" i="18" s="1"/>
  <c r="AT81" i="18" a="1"/>
  <c r="AT81" i="18" s="1"/>
  <c r="AS81" i="18" a="1"/>
  <c r="AS81" i="18" s="1"/>
  <c r="AR81" i="18" a="1"/>
  <c r="AR81" i="18" s="1"/>
  <c r="AQ81" i="18" a="1"/>
  <c r="AQ81" i="18" s="1"/>
  <c r="AP81" i="18" a="1"/>
  <c r="AP81" i="18" s="1"/>
  <c r="AO81" i="18" a="1"/>
  <c r="AO81" i="18" s="1"/>
  <c r="AN81" i="18" a="1"/>
  <c r="AN81" i="18" s="1"/>
  <c r="AM81" i="18" a="1"/>
  <c r="AM81" i="18" s="1"/>
  <c r="AL81" i="18" a="1"/>
  <c r="AL81" i="18" s="1"/>
  <c r="AK81" i="18" a="1"/>
  <c r="AK81" i="18" s="1"/>
  <c r="AJ81" i="18" a="1"/>
  <c r="AJ81" i="18" s="1"/>
  <c r="AI81" i="18" a="1"/>
  <c r="AI81" i="18" s="1"/>
  <c r="AH81" i="18" a="1"/>
  <c r="AH81" i="18" s="1"/>
  <c r="AG81" i="18" a="1"/>
  <c r="AG81" i="18" s="1"/>
  <c r="AF81" i="18" a="1"/>
  <c r="AF81" i="18" s="1"/>
  <c r="AE81" i="18" a="1"/>
  <c r="AE81" i="18" s="1"/>
  <c r="AD81" i="18" a="1"/>
  <c r="AD81" i="18" s="1"/>
  <c r="AC81" i="18" a="1"/>
  <c r="AC81" i="18" s="1"/>
  <c r="AB81" i="18" a="1"/>
  <c r="AB81" i="18" s="1"/>
  <c r="AA81" i="18" a="1"/>
  <c r="AA81" i="18" s="1"/>
  <c r="Z81" i="18" a="1"/>
  <c r="Z81" i="18" s="1"/>
  <c r="Y81" i="18" a="1"/>
  <c r="Y81" i="18" s="1"/>
  <c r="X81" i="18" a="1"/>
  <c r="X81" i="18" s="1"/>
  <c r="W81" i="18" a="1"/>
  <c r="W81" i="18" s="1"/>
  <c r="V81" i="18" a="1"/>
  <c r="V81" i="18" s="1"/>
  <c r="U81" i="18" a="1"/>
  <c r="U81" i="18" s="1"/>
  <c r="T81" i="18" a="1"/>
  <c r="T81" i="18" s="1"/>
  <c r="S81" i="18" a="1"/>
  <c r="S81" i="18" s="1"/>
  <c r="R81" i="18" a="1"/>
  <c r="R81" i="18" s="1"/>
  <c r="Q81" i="18" a="1"/>
  <c r="Q81" i="18" s="1"/>
  <c r="P81" i="18" a="1"/>
  <c r="P81" i="18" s="1"/>
  <c r="O81" i="18" a="1"/>
  <c r="O81" i="18" s="1"/>
  <c r="N81" i="18" a="1"/>
  <c r="N81" i="18" s="1"/>
  <c r="M81" i="18" a="1"/>
  <c r="M81" i="18" s="1"/>
  <c r="L81" i="18" a="1"/>
  <c r="L81" i="18" s="1"/>
  <c r="K81" i="18" a="1"/>
  <c r="K81" i="18" s="1"/>
  <c r="K115" i="18" s="1" a="1"/>
  <c r="K115" i="18" s="1"/>
  <c r="BR80" i="18" a="1"/>
  <c r="BR80" i="18" s="1"/>
  <c r="BQ80" i="18" a="1"/>
  <c r="BQ80" i="18" s="1"/>
  <c r="BP80" i="18" a="1"/>
  <c r="BP80" i="18" s="1"/>
  <c r="BO80" i="18" a="1"/>
  <c r="BO80" i="18" s="1"/>
  <c r="BN80" i="18" a="1"/>
  <c r="BN80" i="18" s="1"/>
  <c r="BM80" i="18" a="1"/>
  <c r="BM80" i="18" s="1"/>
  <c r="BL80" i="18" a="1"/>
  <c r="BL80" i="18" s="1"/>
  <c r="BK80" i="18" a="1"/>
  <c r="BK80" i="18" s="1"/>
  <c r="BJ80" i="18" a="1"/>
  <c r="BJ80" i="18" s="1"/>
  <c r="BI80" i="18" a="1"/>
  <c r="BI80" i="18" s="1"/>
  <c r="BH80" i="18" a="1"/>
  <c r="BH80" i="18" s="1"/>
  <c r="BG80" i="18" a="1"/>
  <c r="BG80" i="18" s="1"/>
  <c r="BF80" i="18" a="1"/>
  <c r="BF80" i="18" s="1"/>
  <c r="BE80" i="18" a="1"/>
  <c r="BE80" i="18" s="1"/>
  <c r="BD80" i="18" a="1"/>
  <c r="BD80" i="18" s="1"/>
  <c r="BC80" i="18" a="1"/>
  <c r="BC80" i="18" s="1"/>
  <c r="BB80" i="18" a="1"/>
  <c r="BB80" i="18" s="1"/>
  <c r="BA80" i="18" a="1"/>
  <c r="BA80" i="18" s="1"/>
  <c r="AZ80" i="18" a="1"/>
  <c r="AZ80" i="18" s="1"/>
  <c r="AY80" i="18" a="1"/>
  <c r="AY80" i="18" s="1"/>
  <c r="AX80" i="18" a="1"/>
  <c r="AX80" i="18" s="1"/>
  <c r="AW80" i="18" a="1"/>
  <c r="AW80" i="18" s="1"/>
  <c r="AV80" i="18" a="1"/>
  <c r="AV80" i="18" s="1"/>
  <c r="AU80" i="18" a="1"/>
  <c r="AU80" i="18" s="1"/>
  <c r="AT80" i="18" a="1"/>
  <c r="AT80" i="18" s="1"/>
  <c r="AS80" i="18" a="1"/>
  <c r="AS80" i="18" s="1"/>
  <c r="AR80" i="18" a="1"/>
  <c r="AR80" i="18" s="1"/>
  <c r="AQ80" i="18" a="1"/>
  <c r="AQ80" i="18" s="1"/>
  <c r="AP80" i="18" a="1"/>
  <c r="AP80" i="18" s="1"/>
  <c r="AO80" i="18" a="1"/>
  <c r="AO80" i="18" s="1"/>
  <c r="AN80" i="18" a="1"/>
  <c r="AN80" i="18" s="1"/>
  <c r="AM80" i="18" a="1"/>
  <c r="AM80" i="18" s="1"/>
  <c r="AL80" i="18" a="1"/>
  <c r="AL80" i="18" s="1"/>
  <c r="AK80" i="18" a="1"/>
  <c r="AK80" i="18" s="1"/>
  <c r="AJ80" i="18" a="1"/>
  <c r="AJ80" i="18" s="1"/>
  <c r="AI80" i="18" a="1"/>
  <c r="AI80" i="18" s="1"/>
  <c r="AH80" i="18" a="1"/>
  <c r="AH80" i="18" s="1"/>
  <c r="AG80" i="18" a="1"/>
  <c r="AG80" i="18" s="1"/>
  <c r="AF80" i="18" a="1"/>
  <c r="AF80" i="18" s="1"/>
  <c r="AE80" i="18" a="1"/>
  <c r="AE80" i="18" s="1"/>
  <c r="AD80" i="18" a="1"/>
  <c r="AD80" i="18" s="1"/>
  <c r="AC80" i="18" a="1"/>
  <c r="AC80" i="18" s="1"/>
  <c r="AB80" i="18" a="1"/>
  <c r="AB80" i="18" s="1"/>
  <c r="AA80" i="18" a="1"/>
  <c r="AA80" i="18" s="1"/>
  <c r="Z80" i="18" a="1"/>
  <c r="Z80" i="18" s="1"/>
  <c r="Y80" i="18" a="1"/>
  <c r="Y80" i="18" s="1"/>
  <c r="X80" i="18" a="1"/>
  <c r="X80" i="18" s="1"/>
  <c r="W80" i="18" a="1"/>
  <c r="W80" i="18" s="1"/>
  <c r="V80" i="18" a="1"/>
  <c r="V80" i="18" s="1"/>
  <c r="U80" i="18" a="1"/>
  <c r="U80" i="18" s="1"/>
  <c r="T80" i="18" a="1"/>
  <c r="T80" i="18" s="1"/>
  <c r="S80" i="18" a="1"/>
  <c r="S80" i="18" s="1"/>
  <c r="R80" i="18" a="1"/>
  <c r="R80" i="18" s="1"/>
  <c r="Q80" i="18" a="1"/>
  <c r="Q80" i="18" s="1"/>
  <c r="P80" i="18" a="1"/>
  <c r="P80" i="18" s="1"/>
  <c r="O80" i="18" a="1"/>
  <c r="O80" i="18" s="1"/>
  <c r="N80" i="18" a="1"/>
  <c r="N80" i="18" s="1"/>
  <c r="M80" i="18" a="1"/>
  <c r="M80" i="18" s="1"/>
  <c r="L80" i="18" a="1"/>
  <c r="L80" i="18" s="1"/>
  <c r="K80" i="18" a="1"/>
  <c r="K80" i="18" s="1"/>
  <c r="K114" i="18" s="1" a="1"/>
  <c r="K114" i="18" s="1"/>
  <c r="BR79" i="18" a="1"/>
  <c r="BR79" i="18" s="1"/>
  <c r="BQ79" i="18" a="1"/>
  <c r="BQ79" i="18" s="1"/>
  <c r="BP79" i="18" a="1"/>
  <c r="BP79" i="18" s="1"/>
  <c r="BO79" i="18" a="1"/>
  <c r="BO79" i="18" s="1"/>
  <c r="BN79" i="18" a="1"/>
  <c r="BN79" i="18" s="1"/>
  <c r="BM79" i="18" a="1"/>
  <c r="BM79" i="18" s="1"/>
  <c r="BL79" i="18" a="1"/>
  <c r="BL79" i="18" s="1"/>
  <c r="BK79" i="18" a="1"/>
  <c r="BK79" i="18" s="1"/>
  <c r="BJ79" i="18" a="1"/>
  <c r="BJ79" i="18" s="1"/>
  <c r="BI79" i="18" a="1"/>
  <c r="BI79" i="18" s="1"/>
  <c r="BH79" i="18" a="1"/>
  <c r="BH79" i="18" s="1"/>
  <c r="BG79" i="18" a="1"/>
  <c r="BG79" i="18" s="1"/>
  <c r="BF79" i="18" a="1"/>
  <c r="BF79" i="18" s="1"/>
  <c r="BE79" i="18" a="1"/>
  <c r="BE79" i="18" s="1"/>
  <c r="BD79" i="18" a="1"/>
  <c r="BD79" i="18" s="1"/>
  <c r="BC79" i="18" a="1"/>
  <c r="BC79" i="18" s="1"/>
  <c r="BB79" i="18" a="1"/>
  <c r="BB79" i="18" s="1"/>
  <c r="BA79" i="18" a="1"/>
  <c r="BA79" i="18" s="1"/>
  <c r="AZ79" i="18" a="1"/>
  <c r="AZ79" i="18" s="1"/>
  <c r="AY79" i="18" a="1"/>
  <c r="AY79" i="18" s="1"/>
  <c r="AX79" i="18" a="1"/>
  <c r="AX79" i="18" s="1"/>
  <c r="AW79" i="18" a="1"/>
  <c r="AW79" i="18" s="1"/>
  <c r="AV79" i="18" a="1"/>
  <c r="AV79" i="18" s="1"/>
  <c r="AU79" i="18" a="1"/>
  <c r="AU79" i="18" s="1"/>
  <c r="AT79" i="18" a="1"/>
  <c r="AT79" i="18" s="1"/>
  <c r="AS79" i="18" a="1"/>
  <c r="AS79" i="18" s="1"/>
  <c r="AR79" i="18" a="1"/>
  <c r="AR79" i="18" s="1"/>
  <c r="AQ79" i="18" a="1"/>
  <c r="AQ79" i="18" s="1"/>
  <c r="AP79" i="18" a="1"/>
  <c r="AP79" i="18" s="1"/>
  <c r="AO79" i="18" a="1"/>
  <c r="AO79" i="18" s="1"/>
  <c r="AN79" i="18" a="1"/>
  <c r="AN79" i="18" s="1"/>
  <c r="AM79" i="18" a="1"/>
  <c r="AM79" i="18" s="1"/>
  <c r="AL79" i="18" a="1"/>
  <c r="AL79" i="18" s="1"/>
  <c r="AK79" i="18" a="1"/>
  <c r="AK79" i="18" s="1"/>
  <c r="AJ79" i="18" a="1"/>
  <c r="AJ79" i="18" s="1"/>
  <c r="AI79" i="18" a="1"/>
  <c r="AI79" i="18" s="1"/>
  <c r="AH79" i="18" a="1"/>
  <c r="AH79" i="18" s="1"/>
  <c r="AG79" i="18" a="1"/>
  <c r="AG79" i="18" s="1"/>
  <c r="AF79" i="18" a="1"/>
  <c r="AF79" i="18" s="1"/>
  <c r="AE79" i="18" a="1"/>
  <c r="AE79" i="18" s="1"/>
  <c r="AD79" i="18" a="1"/>
  <c r="AD79" i="18" s="1"/>
  <c r="AC79" i="18" a="1"/>
  <c r="AC79" i="18" s="1"/>
  <c r="AB79" i="18" a="1"/>
  <c r="AB79" i="18" s="1"/>
  <c r="AA79" i="18" a="1"/>
  <c r="AA79" i="18" s="1"/>
  <c r="Z79" i="18" a="1"/>
  <c r="Z79" i="18" s="1"/>
  <c r="Y79" i="18" a="1"/>
  <c r="Y79" i="18" s="1"/>
  <c r="X79" i="18" a="1"/>
  <c r="X79" i="18" s="1"/>
  <c r="W79" i="18" a="1"/>
  <c r="W79" i="18" s="1"/>
  <c r="V79" i="18" a="1"/>
  <c r="V79" i="18" s="1"/>
  <c r="U79" i="18" a="1"/>
  <c r="U79" i="18" s="1"/>
  <c r="T79" i="18" a="1"/>
  <c r="T79" i="18" s="1"/>
  <c r="S79" i="18" a="1"/>
  <c r="S79" i="18" s="1"/>
  <c r="R79" i="18" a="1"/>
  <c r="R79" i="18" s="1"/>
  <c r="Q79" i="18" a="1"/>
  <c r="Q79" i="18" s="1"/>
  <c r="P79" i="18" a="1"/>
  <c r="P79" i="18" s="1"/>
  <c r="O79" i="18" a="1"/>
  <c r="O79" i="18" s="1"/>
  <c r="N79" i="18" a="1"/>
  <c r="N79" i="18" s="1"/>
  <c r="M79" i="18" a="1"/>
  <c r="M79" i="18" s="1"/>
  <c r="L79" i="18" a="1"/>
  <c r="L79" i="18" s="1"/>
  <c r="K79" i="18" a="1"/>
  <c r="K79" i="18" s="1"/>
  <c r="K113" i="18" s="1" a="1"/>
  <c r="K113" i="18" s="1"/>
  <c r="BR78" i="18" a="1"/>
  <c r="BR78" i="18" s="1"/>
  <c r="BR104" i="18" s="1"/>
  <c r="BQ78" i="18" a="1"/>
  <c r="BQ78" i="18" s="1"/>
  <c r="BQ104" i="18" s="1"/>
  <c r="BP78" i="18" a="1"/>
  <c r="BP78" i="18" s="1"/>
  <c r="BP104" i="18" s="1"/>
  <c r="BO78" i="18" a="1"/>
  <c r="BO78" i="18" s="1"/>
  <c r="BO104" i="18" s="1"/>
  <c r="BN78" i="18" a="1"/>
  <c r="BN78" i="18" s="1"/>
  <c r="BN104" i="18" s="1"/>
  <c r="BM78" i="18" a="1"/>
  <c r="BM78" i="18" s="1"/>
  <c r="BL78" i="18" a="1"/>
  <c r="BL78" i="18" s="1"/>
  <c r="BL104" i="18" s="1"/>
  <c r="BK78" i="18" a="1"/>
  <c r="BK78" i="18" s="1"/>
  <c r="BJ78" i="18" a="1"/>
  <c r="BJ78" i="18" s="1"/>
  <c r="BJ104" i="18" s="1"/>
  <c r="BI78" i="18" a="1"/>
  <c r="BI78" i="18" s="1"/>
  <c r="BI104" i="18" s="1"/>
  <c r="BH78" i="18" a="1"/>
  <c r="BH78" i="18" s="1"/>
  <c r="BH104" i="18" s="1"/>
  <c r="BG78" i="18" a="1"/>
  <c r="BG78" i="18" s="1"/>
  <c r="BG104" i="18" s="1"/>
  <c r="BF78" i="18" a="1"/>
  <c r="BF78" i="18" s="1"/>
  <c r="BF104" i="18" s="1"/>
  <c r="BE78" i="18" a="1"/>
  <c r="BE78" i="18" s="1"/>
  <c r="BD78" i="18" a="1"/>
  <c r="BD78" i="18" s="1"/>
  <c r="BC78" i="18" a="1"/>
  <c r="BC78" i="18" s="1"/>
  <c r="BB78" i="18" a="1"/>
  <c r="BB78" i="18" s="1"/>
  <c r="BB104" i="18" s="1"/>
  <c r="BA78" i="18" a="1"/>
  <c r="BA78" i="18" s="1"/>
  <c r="BA104" i="18" s="1"/>
  <c r="AZ78" i="18" a="1"/>
  <c r="AZ78" i="18" s="1"/>
  <c r="AZ104" i="18" s="1"/>
  <c r="AY78" i="18" a="1"/>
  <c r="AY78" i="18" s="1"/>
  <c r="AY104" i="18" s="1"/>
  <c r="AX78" i="18" a="1"/>
  <c r="AX78" i="18" s="1"/>
  <c r="AX104" i="18" s="1"/>
  <c r="AW78" i="18" a="1"/>
  <c r="AW78" i="18" s="1"/>
  <c r="AV78" i="18" a="1"/>
  <c r="AV78" i="18" s="1"/>
  <c r="AU78" i="18" a="1"/>
  <c r="AU78" i="18" s="1"/>
  <c r="AT78" i="18" a="1"/>
  <c r="AT78" i="18" s="1"/>
  <c r="AT104" i="18" s="1"/>
  <c r="AS78" i="18" a="1"/>
  <c r="AS78" i="18" s="1"/>
  <c r="AS104" i="18" s="1"/>
  <c r="AR78" i="18" a="1"/>
  <c r="AR78" i="18" s="1"/>
  <c r="AR104" i="18" s="1"/>
  <c r="AQ78" i="18" a="1"/>
  <c r="AQ78" i="18" s="1"/>
  <c r="AQ104" i="18" s="1"/>
  <c r="AP78" i="18" a="1"/>
  <c r="AP78" i="18" s="1"/>
  <c r="AP104" i="18" s="1"/>
  <c r="AO78" i="18" a="1"/>
  <c r="AO78" i="18" s="1"/>
  <c r="AN78" i="18" a="1"/>
  <c r="AN78" i="18" s="1"/>
  <c r="AN104" i="18" s="1"/>
  <c r="AM78" i="18" a="1"/>
  <c r="AM78" i="18" s="1"/>
  <c r="AM104" i="18" s="1"/>
  <c r="AL78" i="18" a="1"/>
  <c r="AL78" i="18" s="1"/>
  <c r="AL104" i="18" s="1"/>
  <c r="AK78" i="18" a="1"/>
  <c r="AK78" i="18" s="1"/>
  <c r="AK104" i="18" s="1"/>
  <c r="AJ78" i="18" a="1"/>
  <c r="AJ78" i="18" s="1"/>
  <c r="AJ104" i="18" s="1"/>
  <c r="AI78" i="18" a="1"/>
  <c r="AI78" i="18" s="1"/>
  <c r="AI104" i="18" s="1"/>
  <c r="AH78" i="18" a="1"/>
  <c r="AH78" i="18" s="1"/>
  <c r="AH104" i="18" s="1"/>
  <c r="AG78" i="18" a="1"/>
  <c r="AG78" i="18" s="1"/>
  <c r="AG104" i="18" s="1"/>
  <c r="AF78" i="18" a="1"/>
  <c r="AF78" i="18" s="1"/>
  <c r="AE78" i="18" a="1"/>
  <c r="AE78" i="18" s="1"/>
  <c r="AD78" i="18" a="1"/>
  <c r="AD78" i="18" s="1"/>
  <c r="AD104" i="18" s="1"/>
  <c r="AC78" i="18" a="1"/>
  <c r="AC78" i="18" s="1"/>
  <c r="AC104" i="18" s="1"/>
  <c r="AB78" i="18" a="1"/>
  <c r="AB78" i="18" s="1"/>
  <c r="AB104" i="18" s="1"/>
  <c r="AA78" i="18" a="1"/>
  <c r="AA78" i="18" s="1"/>
  <c r="AA104" i="18" s="1"/>
  <c r="Z78" i="18" a="1"/>
  <c r="Z78" i="18" s="1"/>
  <c r="Z104" i="18" s="1"/>
  <c r="Y78" i="18" a="1"/>
  <c r="Y78" i="18" s="1"/>
  <c r="X78" i="18" a="1"/>
  <c r="X78" i="18" s="1"/>
  <c r="W78" i="18" a="1"/>
  <c r="W78" i="18" s="1"/>
  <c r="W104" i="18" s="1"/>
  <c r="V78" i="18" a="1"/>
  <c r="V78" i="18" s="1"/>
  <c r="V104" i="18" s="1"/>
  <c r="U78" i="18" a="1"/>
  <c r="U78" i="18" s="1"/>
  <c r="U104" i="18" s="1"/>
  <c r="T78" i="18" a="1"/>
  <c r="T78" i="18" s="1"/>
  <c r="T104" i="18" s="1"/>
  <c r="S78" i="18" a="1"/>
  <c r="S78" i="18" s="1"/>
  <c r="S104" i="18" s="1"/>
  <c r="R78" i="18" a="1"/>
  <c r="R78" i="18" s="1"/>
  <c r="R104" i="18" s="1"/>
  <c r="Q78" i="18" a="1"/>
  <c r="Q78" i="18" s="1"/>
  <c r="P78" i="18" a="1"/>
  <c r="P78" i="18" s="1"/>
  <c r="O78" i="18" a="1"/>
  <c r="O78" i="18" s="1"/>
  <c r="N78" i="18" a="1"/>
  <c r="N78" i="18" s="1"/>
  <c r="N104" i="18" s="1"/>
  <c r="M78" i="18" a="1"/>
  <c r="M78" i="18" s="1"/>
  <c r="M104" i="18" s="1"/>
  <c r="L78" i="18" a="1"/>
  <c r="L78" i="18" s="1"/>
  <c r="K78" i="18" a="1"/>
  <c r="K78" i="18" s="1"/>
  <c r="K112" i="18" s="1" a="1"/>
  <c r="K112" i="18" s="1"/>
  <c r="BR77" i="18" a="1"/>
  <c r="BR77" i="18" s="1"/>
  <c r="BQ77" i="18" a="1"/>
  <c r="BQ77" i="18" s="1"/>
  <c r="BP77" i="18" a="1"/>
  <c r="BP77" i="18" s="1"/>
  <c r="BO77" i="18" a="1"/>
  <c r="BO77" i="18" s="1"/>
  <c r="BN77" i="18" a="1"/>
  <c r="BN77" i="18" s="1"/>
  <c r="BM77" i="18" a="1"/>
  <c r="BM77" i="18" s="1"/>
  <c r="BL77" i="18" a="1"/>
  <c r="BL77" i="18" s="1"/>
  <c r="BL103" i="18" s="1"/>
  <c r="BK77" i="18" a="1"/>
  <c r="BK77" i="18" s="1"/>
  <c r="BJ77" i="18" a="1"/>
  <c r="BJ77" i="18" s="1"/>
  <c r="BJ103" i="18" s="1"/>
  <c r="BI77" i="18" a="1"/>
  <c r="BI77" i="18" s="1"/>
  <c r="BH77" i="18" a="1"/>
  <c r="BH77" i="18" s="1"/>
  <c r="BG77" i="18" a="1"/>
  <c r="BG77" i="18" s="1"/>
  <c r="BF77" i="18" a="1"/>
  <c r="BF77" i="18" s="1"/>
  <c r="BE77" i="18" a="1"/>
  <c r="BE77" i="18" s="1"/>
  <c r="BD77" i="18" a="1"/>
  <c r="BD77" i="18" s="1"/>
  <c r="BC77" i="18" a="1"/>
  <c r="BC77" i="18" s="1"/>
  <c r="BB77" i="18" a="1"/>
  <c r="BB77" i="18" s="1"/>
  <c r="BB103" i="18" s="1"/>
  <c r="BA77" i="18" a="1"/>
  <c r="BA77" i="18" s="1"/>
  <c r="AZ77" i="18" a="1"/>
  <c r="AZ77" i="18" s="1"/>
  <c r="AY77" i="18" a="1"/>
  <c r="AY77" i="18" s="1"/>
  <c r="AX77" i="18" a="1"/>
  <c r="AX77" i="18" s="1"/>
  <c r="AW77" i="18" a="1"/>
  <c r="AW77" i="18" s="1"/>
  <c r="AW102" i="18" s="1"/>
  <c r="AV77" i="18" a="1"/>
  <c r="AV77" i="18" s="1"/>
  <c r="AU77" i="18" a="1"/>
  <c r="AU77" i="18" s="1"/>
  <c r="AT77" i="18" a="1"/>
  <c r="AT77" i="18" s="1"/>
  <c r="AS77" i="18" a="1"/>
  <c r="AS77" i="18" s="1"/>
  <c r="AR77" i="18" a="1"/>
  <c r="AR77" i="18" s="1"/>
  <c r="AQ77" i="18" a="1"/>
  <c r="AQ77" i="18" s="1"/>
  <c r="AP77" i="18" a="1"/>
  <c r="AP77" i="18" s="1"/>
  <c r="AO77" i="18" a="1"/>
  <c r="AO77" i="18" s="1"/>
  <c r="AN77" i="18" a="1"/>
  <c r="AN77" i="18" s="1"/>
  <c r="AN103" i="18" s="1"/>
  <c r="AM77" i="18" a="1"/>
  <c r="AM77" i="18" s="1"/>
  <c r="AM103" i="18" s="1"/>
  <c r="AL77" i="18" a="1"/>
  <c r="AL77" i="18" s="1"/>
  <c r="AK77" i="18" a="1"/>
  <c r="AK77" i="18" s="1"/>
  <c r="AJ77" i="18" a="1"/>
  <c r="AJ77" i="18" s="1"/>
  <c r="AJ103" i="18" s="1"/>
  <c r="AI77" i="18" a="1"/>
  <c r="AI77" i="18" s="1"/>
  <c r="AH77" i="18" a="1"/>
  <c r="AH77" i="18" s="1"/>
  <c r="AG77" i="18" a="1"/>
  <c r="AG77" i="18" s="1"/>
  <c r="AG102" i="18" s="1"/>
  <c r="AF77" i="18" a="1"/>
  <c r="AF77" i="18" s="1"/>
  <c r="AF102" i="18" s="1"/>
  <c r="AE77" i="18" a="1"/>
  <c r="AE77" i="18" s="1"/>
  <c r="AD77" i="18" a="1"/>
  <c r="AD77" i="18" s="1"/>
  <c r="AD103" i="18" s="1"/>
  <c r="AC77" i="18" a="1"/>
  <c r="AC77" i="18" s="1"/>
  <c r="AB77" i="18" a="1"/>
  <c r="AB77" i="18" s="1"/>
  <c r="AA77" i="18" a="1"/>
  <c r="AA77" i="18" s="1"/>
  <c r="Z77" i="18" a="1"/>
  <c r="Z77" i="18" s="1"/>
  <c r="Z102" i="18" s="1"/>
  <c r="Y77" i="18" a="1"/>
  <c r="Y77" i="18" s="1"/>
  <c r="X77" i="18" a="1"/>
  <c r="X77" i="18" s="1"/>
  <c r="W77" i="18" a="1"/>
  <c r="W77" i="18" s="1"/>
  <c r="W103" i="18" s="1"/>
  <c r="V77" i="18" a="1"/>
  <c r="V77" i="18" s="1"/>
  <c r="V103" i="18" s="1"/>
  <c r="U77" i="18" a="1"/>
  <c r="U77" i="18" s="1"/>
  <c r="T77" i="18" a="1"/>
  <c r="T77" i="18" s="1"/>
  <c r="S77" i="18" a="1"/>
  <c r="S77" i="18" s="1"/>
  <c r="S103" i="18" s="1"/>
  <c r="R77" i="18" a="1"/>
  <c r="R77" i="18" s="1"/>
  <c r="Q77" i="18" a="1"/>
  <c r="Q77" i="18" s="1"/>
  <c r="P77" i="18" a="1"/>
  <c r="P77" i="18" s="1"/>
  <c r="O77" i="18" a="1"/>
  <c r="O77" i="18" s="1"/>
  <c r="N77" i="18" a="1"/>
  <c r="N77" i="18" s="1"/>
  <c r="N103" i="18" s="1"/>
  <c r="M77" i="18" a="1"/>
  <c r="M77" i="18" s="1"/>
  <c r="L77" i="18" a="1"/>
  <c r="L77" i="18" s="1"/>
  <c r="K77" i="18" a="1"/>
  <c r="K77" i="18" s="1"/>
  <c r="K111" i="18" s="1" a="1"/>
  <c r="K111" i="18" s="1"/>
  <c r="BR44" i="18" a="1"/>
  <c r="BR44" i="18" s="1"/>
  <c r="BQ44" i="18" a="1"/>
  <c r="BQ44" i="18" s="1"/>
  <c r="BP44" i="18" a="1"/>
  <c r="BP44" i="18" s="1"/>
  <c r="BO44" i="18" a="1"/>
  <c r="BO44" i="18" s="1"/>
  <c r="BN44" i="18" a="1"/>
  <c r="BN44" i="18" s="1"/>
  <c r="BM44" i="18" a="1"/>
  <c r="BM44" i="18" s="1"/>
  <c r="BL44" i="18" a="1"/>
  <c r="BL44" i="18" s="1"/>
  <c r="BR43" i="18" a="1"/>
  <c r="BR43" i="18" s="1"/>
  <c r="BQ43" i="18" a="1"/>
  <c r="BQ43" i="18" s="1"/>
  <c r="BQ69" i="18" s="1"/>
  <c r="BQ11" i="8" s="1"/>
  <c r="BP43" i="18" a="1"/>
  <c r="BP43" i="18" s="1"/>
  <c r="BP69" i="18" s="1"/>
  <c r="BP11" i="8" s="1"/>
  <c r="BO43" i="18" a="1"/>
  <c r="BO43" i="18" s="1"/>
  <c r="BO69" i="18" s="1"/>
  <c r="BO11" i="8" s="1"/>
  <c r="BN43" i="18" a="1"/>
  <c r="BN43" i="18" s="1"/>
  <c r="BM43" i="18" a="1"/>
  <c r="BM43" i="18" s="1"/>
  <c r="BM69" i="18" s="1"/>
  <c r="BM11" i="8" s="1"/>
  <c r="BL43" i="18" a="1"/>
  <c r="BL43" i="18" s="1"/>
  <c r="BK43" i="18" a="1"/>
  <c r="BK43" i="18" s="1"/>
  <c r="BJ43" i="18" a="1"/>
  <c r="BJ43" i="18" s="1"/>
  <c r="BI43" i="18" a="1"/>
  <c r="BI43" i="18" s="1"/>
  <c r="BI69" i="18" s="1"/>
  <c r="BI11" i="8" s="1"/>
  <c r="BH43" i="18" a="1"/>
  <c r="BH43" i="18" s="1"/>
  <c r="BH69" i="18" s="1"/>
  <c r="BH11" i="8" s="1"/>
  <c r="BG43" i="18" a="1"/>
  <c r="BG43" i="18" s="1"/>
  <c r="BG69" i="18" s="1"/>
  <c r="BG11" i="8" s="1"/>
  <c r="BF43" i="18" a="1"/>
  <c r="BF43" i="18" s="1"/>
  <c r="BE43" i="18" a="1"/>
  <c r="BE43" i="18" s="1"/>
  <c r="BE69" i="18" s="1"/>
  <c r="BE11" i="8" s="1"/>
  <c r="BD43" i="18" a="1"/>
  <c r="BD43" i="18" s="1"/>
  <c r="BC43" i="18" a="1"/>
  <c r="BC43" i="18" s="1"/>
  <c r="BB43" i="18" a="1"/>
  <c r="BB43" i="18" s="1"/>
  <c r="BA43" i="18" a="1"/>
  <c r="BA43" i="18" s="1"/>
  <c r="BA69" i="18" s="1"/>
  <c r="BA11" i="8" s="1"/>
  <c r="AZ43" i="18" a="1"/>
  <c r="AZ43" i="18" s="1"/>
  <c r="AZ69" i="18" s="1"/>
  <c r="AZ11" i="8" s="1"/>
  <c r="AY43" i="18" a="1"/>
  <c r="AY43" i="18" s="1"/>
  <c r="AY69" i="18" s="1"/>
  <c r="AY11" i="8" s="1"/>
  <c r="AX43" i="18" a="1"/>
  <c r="AX43" i="18" s="1"/>
  <c r="AW43" i="18" a="1"/>
  <c r="AW43" i="18" s="1"/>
  <c r="AW69" i="18" s="1"/>
  <c r="AW11" i="8" s="1"/>
  <c r="AV43" i="18" a="1"/>
  <c r="AV43" i="18" s="1"/>
  <c r="AU43" i="18" a="1"/>
  <c r="AU43" i="18" s="1"/>
  <c r="AU69" i="18" s="1"/>
  <c r="AU11" i="8" s="1"/>
  <c r="AT43" i="18" a="1"/>
  <c r="AT43" i="18" s="1"/>
  <c r="AS43" i="18" a="1"/>
  <c r="AS43" i="18" s="1"/>
  <c r="AS69" i="18" s="1"/>
  <c r="AS11" i="8" s="1"/>
  <c r="AR43" i="18" a="1"/>
  <c r="AR43" i="18" s="1"/>
  <c r="AR69" i="18" s="1"/>
  <c r="AR11" i="8" s="1"/>
  <c r="AQ43" i="18" a="1"/>
  <c r="AQ43" i="18" s="1"/>
  <c r="AQ69" i="18" s="1"/>
  <c r="AQ11" i="8" s="1"/>
  <c r="AP43" i="18" a="1"/>
  <c r="AP43" i="18" s="1"/>
  <c r="AP69" i="18" s="1"/>
  <c r="AP11" i="8" s="1"/>
  <c r="BR42" i="18" a="1"/>
  <c r="BR42" i="18" s="1"/>
  <c r="BQ42" i="18" a="1"/>
  <c r="BQ42" i="18" s="1"/>
  <c r="BP42" i="18" a="1"/>
  <c r="BP42" i="18" s="1"/>
  <c r="BO42" i="18" a="1"/>
  <c r="BO42" i="18" s="1"/>
  <c r="BN42" i="18" a="1"/>
  <c r="BN42" i="18" s="1"/>
  <c r="BN67" i="18" s="1"/>
  <c r="BN9" i="8" s="1"/>
  <c r="BM42" i="18" a="1"/>
  <c r="BM42" i="18" s="1"/>
  <c r="BL42" i="18" a="1"/>
  <c r="BL42" i="18" s="1"/>
  <c r="BK42" i="18" a="1"/>
  <c r="BK42" i="18" s="1"/>
  <c r="BJ42" i="18" a="1"/>
  <c r="BJ42" i="18" s="1"/>
  <c r="BI42" i="18" a="1"/>
  <c r="BI42" i="18" s="1"/>
  <c r="BH42" i="18" a="1"/>
  <c r="BH42" i="18" s="1"/>
  <c r="BG42" i="18" a="1"/>
  <c r="BG42" i="18" s="1"/>
  <c r="BF42" i="18" a="1"/>
  <c r="BF42" i="18" s="1"/>
  <c r="BE42" i="18" a="1"/>
  <c r="BE42" i="18" s="1"/>
  <c r="BD42" i="18" a="1"/>
  <c r="BD42" i="18" s="1"/>
  <c r="BC42" i="18" a="1"/>
  <c r="BC42" i="18" s="1"/>
  <c r="BB42" i="18" a="1"/>
  <c r="BB42" i="18" s="1"/>
  <c r="BA42" i="18" a="1"/>
  <c r="BA42" i="18" s="1"/>
  <c r="AZ42" i="18" a="1"/>
  <c r="AZ42" i="18" s="1"/>
  <c r="AY42" i="18" a="1"/>
  <c r="AY42" i="18" s="1"/>
  <c r="AY68" i="18" s="1"/>
  <c r="AY10" i="8" s="1"/>
  <c r="AX42" i="18" a="1"/>
  <c r="AX42" i="18" s="1"/>
  <c r="BR30" i="18" a="1"/>
  <c r="BR30" i="18" s="1"/>
  <c r="BQ30" i="18" a="1"/>
  <c r="BQ30" i="18" s="1"/>
  <c r="BP30" i="18" a="1"/>
  <c r="BP30" i="18" s="1"/>
  <c r="BO30" i="18" a="1"/>
  <c r="BO30" i="18" s="1"/>
  <c r="BN30" i="18" a="1"/>
  <c r="BN30" i="18" s="1"/>
  <c r="BM30" i="18" a="1"/>
  <c r="BM30" i="18" s="1"/>
  <c r="BL30" i="18" a="1"/>
  <c r="BL30" i="18" s="1"/>
  <c r="BK30" i="18" a="1"/>
  <c r="BK30" i="18" s="1"/>
  <c r="BJ30" i="18" a="1"/>
  <c r="BJ30" i="18" s="1"/>
  <c r="BI30" i="18" a="1"/>
  <c r="BI30" i="18" s="1"/>
  <c r="BH30" i="18" a="1"/>
  <c r="BH30" i="18" s="1"/>
  <c r="BG30" i="18" a="1"/>
  <c r="BG30" i="18" s="1"/>
  <c r="BF30" i="18" a="1"/>
  <c r="BF30" i="18" s="1"/>
  <c r="BE30" i="18" a="1"/>
  <c r="BE30" i="18" s="1"/>
  <c r="BD30" i="18" a="1"/>
  <c r="BD30" i="18" s="1"/>
  <c r="BC30" i="18" a="1"/>
  <c r="BC30" i="18" s="1"/>
  <c r="BB30" i="18" a="1"/>
  <c r="BB30" i="18" s="1"/>
  <c r="BA30" i="18" a="1"/>
  <c r="BA30" i="18" s="1"/>
  <c r="AZ30" i="18" a="1"/>
  <c r="AZ30" i="18" s="1"/>
  <c r="AY30" i="18" a="1"/>
  <c r="AY30" i="18" s="1"/>
  <c r="AX30" i="18" a="1"/>
  <c r="AX30" i="18" s="1"/>
  <c r="AW30" i="18" a="1"/>
  <c r="AW30" i="18" s="1"/>
  <c r="AV30" i="18" a="1"/>
  <c r="AV30" i="18" s="1"/>
  <c r="AU30" i="18" a="1"/>
  <c r="AU30" i="18" s="1"/>
  <c r="AT30" i="18" a="1"/>
  <c r="AT30" i="18" s="1"/>
  <c r="AS30" i="18" a="1"/>
  <c r="AS30" i="18" s="1"/>
  <c r="AR30" i="18" a="1"/>
  <c r="AR30" i="18" s="1"/>
  <c r="AQ30" i="18" a="1"/>
  <c r="AQ30" i="18" s="1"/>
  <c r="AP30" i="18" a="1"/>
  <c r="AP30" i="18" s="1"/>
  <c r="AO30" i="18" a="1"/>
  <c r="AO30" i="18" s="1"/>
  <c r="AN30" i="18" a="1"/>
  <c r="AN30" i="18" s="1"/>
  <c r="AM30" i="18" a="1"/>
  <c r="AM30" i="18" s="1"/>
  <c r="AL30" i="18" a="1"/>
  <c r="AL30" i="18" s="1"/>
  <c r="AK30" i="18" a="1"/>
  <c r="AK30" i="18" s="1"/>
  <c r="AJ30" i="18" a="1"/>
  <c r="AJ30" i="18" s="1"/>
  <c r="AI30" i="18" a="1"/>
  <c r="AI30" i="18" s="1"/>
  <c r="AH30" i="18" a="1"/>
  <c r="AH30" i="18" s="1"/>
  <c r="AG30" i="18" a="1"/>
  <c r="AG30" i="18" s="1"/>
  <c r="AF30" i="18" a="1"/>
  <c r="AF30" i="18" s="1"/>
  <c r="AE30" i="18" a="1"/>
  <c r="AE30" i="18" s="1"/>
  <c r="AD30" i="18" a="1"/>
  <c r="AD30" i="18" s="1"/>
  <c r="AC30" i="18" a="1"/>
  <c r="AC30" i="18" s="1"/>
  <c r="AB30" i="18" a="1"/>
  <c r="AB30" i="18" s="1"/>
  <c r="AA30" i="18" a="1"/>
  <c r="AA30" i="18" s="1"/>
  <c r="Z30" i="18" a="1"/>
  <c r="Z30" i="18" s="1"/>
  <c r="Y30" i="18" a="1"/>
  <c r="Y30" i="18" s="1"/>
  <c r="X30" i="18" a="1"/>
  <c r="X30" i="18" s="1"/>
  <c r="W30" i="18" a="1"/>
  <c r="W30" i="18" s="1"/>
  <c r="V30" i="18" a="1"/>
  <c r="V30" i="18" s="1"/>
  <c r="U30" i="18" a="1"/>
  <c r="U30" i="18" s="1"/>
  <c r="T30" i="18" a="1"/>
  <c r="T30" i="18" s="1"/>
  <c r="S30" i="18" a="1"/>
  <c r="S30" i="18" s="1"/>
  <c r="R30" i="18" a="1"/>
  <c r="R30" i="18" s="1"/>
  <c r="Q30" i="18" a="1"/>
  <c r="Q30" i="18" s="1"/>
  <c r="P30" i="18" a="1"/>
  <c r="P30" i="18" s="1"/>
  <c r="O30" i="18" a="1"/>
  <c r="O30" i="18" s="1"/>
  <c r="N30" i="18" a="1"/>
  <c r="N30" i="18" s="1"/>
  <c r="M30" i="18" a="1"/>
  <c r="M30" i="18" s="1"/>
  <c r="L30" i="18" a="1"/>
  <c r="L30" i="18" s="1"/>
  <c r="K30" i="18" a="1"/>
  <c r="K30" i="18" s="1"/>
  <c r="K65" i="18" s="1" a="1"/>
  <c r="K65" i="18" s="1"/>
  <c r="BR29" i="18" a="1"/>
  <c r="BR29" i="18" s="1"/>
  <c r="BQ29" i="18" a="1"/>
  <c r="BQ29" i="18" s="1"/>
  <c r="BP29" i="18" a="1"/>
  <c r="BP29" i="18" s="1"/>
  <c r="BO29" i="18" a="1"/>
  <c r="BO29" i="18" s="1"/>
  <c r="BN29" i="18" a="1"/>
  <c r="BN29" i="18" s="1"/>
  <c r="BM29" i="18" a="1"/>
  <c r="BM29" i="18" s="1"/>
  <c r="BL29" i="18" a="1"/>
  <c r="BL29" i="18" s="1"/>
  <c r="BK29" i="18" a="1"/>
  <c r="BK29" i="18" s="1"/>
  <c r="BJ29" i="18" a="1"/>
  <c r="BJ29" i="18" s="1"/>
  <c r="BI29" i="18" a="1"/>
  <c r="BI29" i="18" s="1"/>
  <c r="BH29" i="18" a="1"/>
  <c r="BH29" i="18" s="1"/>
  <c r="BG29" i="18" a="1"/>
  <c r="BG29" i="18" s="1"/>
  <c r="BF29" i="18" a="1"/>
  <c r="BF29" i="18" s="1"/>
  <c r="BE29" i="18" a="1"/>
  <c r="BE29" i="18" s="1"/>
  <c r="BD29" i="18" a="1"/>
  <c r="BD29" i="18" s="1"/>
  <c r="BC29" i="18" a="1"/>
  <c r="BC29" i="18" s="1"/>
  <c r="BB29" i="18" a="1"/>
  <c r="BB29" i="18" s="1"/>
  <c r="BA29" i="18" a="1"/>
  <c r="BA29" i="18" s="1"/>
  <c r="AZ29" i="18" a="1"/>
  <c r="AZ29" i="18" s="1"/>
  <c r="AY29" i="18" a="1"/>
  <c r="AY29" i="18" s="1"/>
  <c r="AX29" i="18" a="1"/>
  <c r="AX29" i="18" s="1"/>
  <c r="AW29" i="18" a="1"/>
  <c r="AW29" i="18" s="1"/>
  <c r="AV29" i="18" a="1"/>
  <c r="AV29" i="18" s="1"/>
  <c r="AU29" i="18" a="1"/>
  <c r="AU29" i="18" s="1"/>
  <c r="AT29" i="18" a="1"/>
  <c r="AT29" i="18" s="1"/>
  <c r="AS29" i="18" a="1"/>
  <c r="AS29" i="18" s="1"/>
  <c r="AR29" i="18" a="1"/>
  <c r="AR29" i="18" s="1"/>
  <c r="AQ29" i="18" a="1"/>
  <c r="AQ29" i="18" s="1"/>
  <c r="AP29" i="18" a="1"/>
  <c r="AP29" i="18" s="1"/>
  <c r="AO29" i="18" a="1"/>
  <c r="AO29" i="18" s="1"/>
  <c r="AN29" i="18" a="1"/>
  <c r="AN29" i="18" s="1"/>
  <c r="AM29" i="18" a="1"/>
  <c r="AM29" i="18" s="1"/>
  <c r="AL29" i="18" a="1"/>
  <c r="AL29" i="18" s="1"/>
  <c r="AK29" i="18" a="1"/>
  <c r="AK29" i="18" s="1"/>
  <c r="AJ29" i="18" a="1"/>
  <c r="AJ29" i="18" s="1"/>
  <c r="AI29" i="18" a="1"/>
  <c r="AI29" i="18" s="1"/>
  <c r="AH29" i="18" a="1"/>
  <c r="AH29" i="18" s="1"/>
  <c r="AG29" i="18" a="1"/>
  <c r="AG29" i="18" s="1"/>
  <c r="AF29" i="18" a="1"/>
  <c r="AF29" i="18" s="1"/>
  <c r="AE29" i="18" a="1"/>
  <c r="AE29" i="18" s="1"/>
  <c r="AD29" i="18" a="1"/>
  <c r="AD29" i="18" s="1"/>
  <c r="AC29" i="18" a="1"/>
  <c r="AC29" i="18" s="1"/>
  <c r="AB29" i="18" a="1"/>
  <c r="AB29" i="18" s="1"/>
  <c r="AA29" i="18" a="1"/>
  <c r="AA29" i="18" s="1"/>
  <c r="Z29" i="18" a="1"/>
  <c r="Z29" i="18" s="1"/>
  <c r="Y29" i="18" a="1"/>
  <c r="Y29" i="18" s="1"/>
  <c r="X29" i="18" a="1"/>
  <c r="X29" i="18" s="1"/>
  <c r="W29" i="18" a="1"/>
  <c r="W29" i="18" s="1"/>
  <c r="V29" i="18" a="1"/>
  <c r="V29" i="18" s="1"/>
  <c r="U29" i="18" a="1"/>
  <c r="U29" i="18" s="1"/>
  <c r="T29" i="18" a="1"/>
  <c r="T29" i="18" s="1"/>
  <c r="S29" i="18" a="1"/>
  <c r="S29" i="18" s="1"/>
  <c r="R29" i="18" a="1"/>
  <c r="R29" i="18" s="1"/>
  <c r="Q29" i="18" a="1"/>
  <c r="Q29" i="18" s="1"/>
  <c r="P29" i="18" a="1"/>
  <c r="P29" i="18" s="1"/>
  <c r="O29" i="18" a="1"/>
  <c r="O29" i="18" s="1"/>
  <c r="N29" i="18" a="1"/>
  <c r="N29" i="18" s="1"/>
  <c r="M29" i="18" a="1"/>
  <c r="M29" i="18" s="1"/>
  <c r="L29" i="18" a="1"/>
  <c r="L29" i="18" s="1"/>
  <c r="K29" i="18" a="1"/>
  <c r="K29" i="18" s="1"/>
  <c r="K64" i="18" s="1" a="1"/>
  <c r="K64" i="18" s="1"/>
  <c r="BR28" i="18" a="1"/>
  <c r="BR28" i="18" s="1"/>
  <c r="BQ28" i="18" a="1"/>
  <c r="BQ28" i="18" s="1"/>
  <c r="BP28" i="18" a="1"/>
  <c r="BP28" i="18" s="1"/>
  <c r="BO28" i="18" a="1"/>
  <c r="BO28" i="18" s="1"/>
  <c r="BN28" i="18" a="1"/>
  <c r="BN28" i="18" s="1"/>
  <c r="BM28" i="18" a="1"/>
  <c r="BM28" i="18" s="1"/>
  <c r="BL28" i="18" a="1"/>
  <c r="BL28" i="18" s="1"/>
  <c r="BK28" i="18" a="1"/>
  <c r="BK28" i="18" s="1"/>
  <c r="BJ28" i="18" a="1"/>
  <c r="BJ28" i="18" s="1"/>
  <c r="BI28" i="18" a="1"/>
  <c r="BI28" i="18" s="1"/>
  <c r="BH28" i="18" a="1"/>
  <c r="BH28" i="18" s="1"/>
  <c r="BG28" i="18" a="1"/>
  <c r="BG28" i="18" s="1"/>
  <c r="BF28" i="18" a="1"/>
  <c r="BF28" i="18" s="1"/>
  <c r="BE28" i="18" a="1"/>
  <c r="BE28" i="18" s="1"/>
  <c r="BD28" i="18" a="1"/>
  <c r="BD28" i="18" s="1"/>
  <c r="BC28" i="18" a="1"/>
  <c r="BC28" i="18" s="1"/>
  <c r="BB28" i="18" a="1"/>
  <c r="BB28" i="18" s="1"/>
  <c r="BA28" i="18" a="1"/>
  <c r="BA28" i="18" s="1"/>
  <c r="AZ28" i="18" a="1"/>
  <c r="AZ28" i="18" s="1"/>
  <c r="AY28" i="18" a="1"/>
  <c r="AY28" i="18" s="1"/>
  <c r="AX28" i="18" a="1"/>
  <c r="AX28" i="18" s="1"/>
  <c r="AW28" i="18" a="1"/>
  <c r="AW28" i="18" s="1"/>
  <c r="AV28" i="18" a="1"/>
  <c r="AV28" i="18" s="1"/>
  <c r="AU28" i="18" a="1"/>
  <c r="AU28" i="18" s="1"/>
  <c r="AT28" i="18" a="1"/>
  <c r="AT28" i="18" s="1"/>
  <c r="AS28" i="18" a="1"/>
  <c r="AS28" i="18" s="1"/>
  <c r="AR28" i="18" a="1"/>
  <c r="AR28" i="18" s="1"/>
  <c r="AQ28" i="18" a="1"/>
  <c r="AQ28" i="18" s="1"/>
  <c r="AP28" i="18" a="1"/>
  <c r="AP28" i="18" s="1"/>
  <c r="AO28" i="18" a="1"/>
  <c r="AO28" i="18" s="1"/>
  <c r="AN28" i="18" a="1"/>
  <c r="AN28" i="18" s="1"/>
  <c r="AM28" i="18" a="1"/>
  <c r="AM28" i="18" s="1"/>
  <c r="AL28" i="18" a="1"/>
  <c r="AL28" i="18" s="1"/>
  <c r="AK28" i="18" a="1"/>
  <c r="AK28" i="18" s="1"/>
  <c r="AJ28" i="18" a="1"/>
  <c r="AJ28" i="18" s="1"/>
  <c r="AI28" i="18" a="1"/>
  <c r="AI28" i="18" s="1"/>
  <c r="AH28" i="18" a="1"/>
  <c r="AH28" i="18" s="1"/>
  <c r="AG28" i="18" a="1"/>
  <c r="AG28" i="18" s="1"/>
  <c r="AF28" i="18" a="1"/>
  <c r="AF28" i="18" s="1"/>
  <c r="AE28" i="18" a="1"/>
  <c r="AE28" i="18" s="1"/>
  <c r="AD28" i="18" a="1"/>
  <c r="AD28" i="18" s="1"/>
  <c r="AC28" i="18" a="1"/>
  <c r="AC28" i="18" s="1"/>
  <c r="AB28" i="18" a="1"/>
  <c r="AB28" i="18" s="1"/>
  <c r="AA28" i="18" a="1"/>
  <c r="AA28" i="18" s="1"/>
  <c r="Z28" i="18" a="1"/>
  <c r="Z28" i="18" s="1"/>
  <c r="Y28" i="18" a="1"/>
  <c r="Y28" i="18" s="1"/>
  <c r="X28" i="18" a="1"/>
  <c r="X28" i="18" s="1"/>
  <c r="W28" i="18" a="1"/>
  <c r="W28" i="18" s="1"/>
  <c r="V28" i="18" a="1"/>
  <c r="V28" i="18" s="1"/>
  <c r="U28" i="18" a="1"/>
  <c r="U28" i="18" s="1"/>
  <c r="T28" i="18" a="1"/>
  <c r="T28" i="18" s="1"/>
  <c r="S28" i="18" a="1"/>
  <c r="S28" i="18" s="1"/>
  <c r="R28" i="18" a="1"/>
  <c r="R28" i="18" s="1"/>
  <c r="Q28" i="18" a="1"/>
  <c r="Q28" i="18" s="1"/>
  <c r="P28" i="18" a="1"/>
  <c r="P28" i="18" s="1"/>
  <c r="O28" i="18" a="1"/>
  <c r="O28" i="18" s="1"/>
  <c r="N28" i="18" a="1"/>
  <c r="N28" i="18" s="1"/>
  <c r="M28" i="18" a="1"/>
  <c r="M28" i="18" s="1"/>
  <c r="L28" i="18" a="1"/>
  <c r="L28" i="18" s="1"/>
  <c r="K28" i="18" a="1"/>
  <c r="K28" i="18" s="1"/>
  <c r="K63" i="18" s="1" a="1"/>
  <c r="K63" i="18" s="1"/>
  <c r="BR27" i="18" a="1"/>
  <c r="BR27" i="18" s="1"/>
  <c r="BQ27" i="18" a="1"/>
  <c r="BQ27" i="18" s="1"/>
  <c r="BP27" i="18" a="1"/>
  <c r="BP27" i="18" s="1"/>
  <c r="BO27" i="18" a="1"/>
  <c r="BO27" i="18" s="1"/>
  <c r="BN27" i="18" a="1"/>
  <c r="BN27" i="18" s="1"/>
  <c r="BM27" i="18" a="1"/>
  <c r="BM27" i="18" s="1"/>
  <c r="BL27" i="18" a="1"/>
  <c r="BL27" i="18" s="1"/>
  <c r="BK27" i="18" a="1"/>
  <c r="BK27" i="18" s="1"/>
  <c r="BJ27" i="18" a="1"/>
  <c r="BJ27" i="18" s="1"/>
  <c r="BI27" i="18" a="1"/>
  <c r="BI27" i="18" s="1"/>
  <c r="BH27" i="18" a="1"/>
  <c r="BH27" i="18" s="1"/>
  <c r="BG27" i="18" a="1"/>
  <c r="BG27" i="18" s="1"/>
  <c r="BF27" i="18" a="1"/>
  <c r="BF27" i="18" s="1"/>
  <c r="BE27" i="18" a="1"/>
  <c r="BE27" i="18" s="1"/>
  <c r="BD27" i="18" a="1"/>
  <c r="BD27" i="18" s="1"/>
  <c r="BC27" i="18" a="1"/>
  <c r="BC27" i="18" s="1"/>
  <c r="BB27" i="18" a="1"/>
  <c r="BB27" i="18" s="1"/>
  <c r="BA27" i="18" a="1"/>
  <c r="BA27" i="18" s="1"/>
  <c r="AZ27" i="18" a="1"/>
  <c r="AZ27" i="18" s="1"/>
  <c r="AY27" i="18" a="1"/>
  <c r="AY27" i="18" s="1"/>
  <c r="AX27" i="18" a="1"/>
  <c r="AX27" i="18" s="1"/>
  <c r="AW27" i="18" a="1"/>
  <c r="AW27" i="18" s="1"/>
  <c r="AV27" i="18" a="1"/>
  <c r="AV27" i="18" s="1"/>
  <c r="AU27" i="18" a="1"/>
  <c r="AU27" i="18" s="1"/>
  <c r="AT27" i="18" a="1"/>
  <c r="AT27" i="18" s="1"/>
  <c r="AS27" i="18" a="1"/>
  <c r="AS27" i="18" s="1"/>
  <c r="AR27" i="18" a="1"/>
  <c r="AR27" i="18" s="1"/>
  <c r="AQ27" i="18" a="1"/>
  <c r="AQ27" i="18" s="1"/>
  <c r="AP27" i="18" a="1"/>
  <c r="AP27" i="18" s="1"/>
  <c r="AO27" i="18" a="1"/>
  <c r="AO27" i="18" s="1"/>
  <c r="AN27" i="18" a="1"/>
  <c r="AN27" i="18" s="1"/>
  <c r="AM27" i="18" a="1"/>
  <c r="AM27" i="18" s="1"/>
  <c r="AL27" i="18" a="1"/>
  <c r="AL27" i="18" s="1"/>
  <c r="AK27" i="18" a="1"/>
  <c r="AK27" i="18" s="1"/>
  <c r="AJ27" i="18" a="1"/>
  <c r="AJ27" i="18" s="1"/>
  <c r="AI27" i="18" a="1"/>
  <c r="AI27" i="18" s="1"/>
  <c r="AH27" i="18" a="1"/>
  <c r="AH27" i="18" s="1"/>
  <c r="AG27" i="18" a="1"/>
  <c r="AG27" i="18" s="1"/>
  <c r="AF27" i="18" a="1"/>
  <c r="AF27" i="18" s="1"/>
  <c r="AE27" i="18" a="1"/>
  <c r="AE27" i="18" s="1"/>
  <c r="AD27" i="18" a="1"/>
  <c r="AD27" i="18" s="1"/>
  <c r="AC27" i="18" a="1"/>
  <c r="AC27" i="18" s="1"/>
  <c r="AB27" i="18" a="1"/>
  <c r="AB27" i="18" s="1"/>
  <c r="AA27" i="18" a="1"/>
  <c r="AA27" i="18" s="1"/>
  <c r="Z27" i="18" a="1"/>
  <c r="Z27" i="18" s="1"/>
  <c r="Y27" i="18" a="1"/>
  <c r="Y27" i="18" s="1"/>
  <c r="X27" i="18" a="1"/>
  <c r="X27" i="18" s="1"/>
  <c r="W27" i="18" a="1"/>
  <c r="W27" i="18" s="1"/>
  <c r="V27" i="18" a="1"/>
  <c r="V27" i="18" s="1"/>
  <c r="U27" i="18" a="1"/>
  <c r="U27" i="18" s="1"/>
  <c r="T27" i="18" a="1"/>
  <c r="T27" i="18" s="1"/>
  <c r="S27" i="18" a="1"/>
  <c r="S27" i="18" s="1"/>
  <c r="R27" i="18" a="1"/>
  <c r="R27" i="18" s="1"/>
  <c r="Q27" i="18" a="1"/>
  <c r="Q27" i="18" s="1"/>
  <c r="P27" i="18" a="1"/>
  <c r="P27" i="18" s="1"/>
  <c r="O27" i="18" a="1"/>
  <c r="O27" i="18" s="1"/>
  <c r="N27" i="18" a="1"/>
  <c r="N27" i="18" s="1"/>
  <c r="M27" i="18" a="1"/>
  <c r="M27" i="18" s="1"/>
  <c r="L27" i="18" a="1"/>
  <c r="L27" i="18" s="1"/>
  <c r="K27" i="18" a="1"/>
  <c r="K27" i="18" s="1"/>
  <c r="K62" i="18" s="1" a="1"/>
  <c r="K62" i="18" s="1"/>
  <c r="BR26" i="18" a="1"/>
  <c r="BR26" i="18" s="1"/>
  <c r="BQ26" i="18" a="1"/>
  <c r="BQ26" i="18" s="1"/>
  <c r="BP26" i="18" a="1"/>
  <c r="BP26" i="18" s="1"/>
  <c r="BO26" i="18" a="1"/>
  <c r="BO26" i="18" s="1"/>
  <c r="BN26" i="18" a="1"/>
  <c r="BN26" i="18" s="1"/>
  <c r="BM26" i="18" a="1"/>
  <c r="BM26" i="18" s="1"/>
  <c r="BL26" i="18" a="1"/>
  <c r="BL26" i="18" s="1"/>
  <c r="BK26" i="18" a="1"/>
  <c r="BK26" i="18" s="1"/>
  <c r="BJ26" i="18" a="1"/>
  <c r="BJ26" i="18" s="1"/>
  <c r="BI26" i="18" a="1"/>
  <c r="BI26" i="18" s="1"/>
  <c r="BH26" i="18" a="1"/>
  <c r="BH26" i="18" s="1"/>
  <c r="BG26" i="18" a="1"/>
  <c r="BG26" i="18" s="1"/>
  <c r="BF26" i="18" a="1"/>
  <c r="BF26" i="18" s="1"/>
  <c r="BE26" i="18" a="1"/>
  <c r="BE26" i="18" s="1"/>
  <c r="BD26" i="18" a="1"/>
  <c r="BD26" i="18" s="1"/>
  <c r="BC26" i="18" a="1"/>
  <c r="BC26" i="18" s="1"/>
  <c r="BB26" i="18" a="1"/>
  <c r="BB26" i="18" s="1"/>
  <c r="BA26" i="18" a="1"/>
  <c r="BA26" i="18" s="1"/>
  <c r="AZ26" i="18" a="1"/>
  <c r="AZ26" i="18" s="1"/>
  <c r="AY26" i="18" a="1"/>
  <c r="AY26" i="18" s="1"/>
  <c r="AX26" i="18" a="1"/>
  <c r="AX26" i="18" s="1"/>
  <c r="AW26" i="18" a="1"/>
  <c r="AW26" i="18" s="1"/>
  <c r="AV26" i="18" a="1"/>
  <c r="AV26" i="18" s="1"/>
  <c r="AU26" i="18" a="1"/>
  <c r="AU26" i="18" s="1"/>
  <c r="AT26" i="18" a="1"/>
  <c r="AT26" i="18" s="1"/>
  <c r="AS26" i="18" a="1"/>
  <c r="AS26" i="18" s="1"/>
  <c r="AR26" i="18" a="1"/>
  <c r="AR26" i="18" s="1"/>
  <c r="AQ26" i="18" a="1"/>
  <c r="AQ26" i="18" s="1"/>
  <c r="AP26" i="18" a="1"/>
  <c r="AP26" i="18" s="1"/>
  <c r="AO26" i="18" a="1"/>
  <c r="AO26" i="18" s="1"/>
  <c r="AN26" i="18" a="1"/>
  <c r="AN26" i="18" s="1"/>
  <c r="AM26" i="18" a="1"/>
  <c r="AM26" i="18" s="1"/>
  <c r="AL26" i="18" a="1"/>
  <c r="AL26" i="18" s="1"/>
  <c r="AK26" i="18" a="1"/>
  <c r="AK26" i="18" s="1"/>
  <c r="AJ26" i="18" a="1"/>
  <c r="AJ26" i="18" s="1"/>
  <c r="AI26" i="18" a="1"/>
  <c r="AI26" i="18" s="1"/>
  <c r="AH26" i="18" a="1"/>
  <c r="AH26" i="18" s="1"/>
  <c r="AG26" i="18" a="1"/>
  <c r="AG26" i="18" s="1"/>
  <c r="AF26" i="18" a="1"/>
  <c r="AF26" i="18" s="1"/>
  <c r="AE26" i="18" a="1"/>
  <c r="AE26" i="18" s="1"/>
  <c r="AD26" i="18" a="1"/>
  <c r="AD26" i="18" s="1"/>
  <c r="AC26" i="18" a="1"/>
  <c r="AC26" i="18" s="1"/>
  <c r="AB26" i="18" a="1"/>
  <c r="AB26" i="18" s="1"/>
  <c r="AA26" i="18" a="1"/>
  <c r="AA26" i="18" s="1"/>
  <c r="Z26" i="18" a="1"/>
  <c r="Z26" i="18" s="1"/>
  <c r="Y26" i="18" a="1"/>
  <c r="Y26" i="18" s="1"/>
  <c r="X26" i="18" a="1"/>
  <c r="X26" i="18" s="1"/>
  <c r="W26" i="18" a="1"/>
  <c r="W26" i="18" s="1"/>
  <c r="V26" i="18" a="1"/>
  <c r="V26" i="18" s="1"/>
  <c r="U26" i="18" a="1"/>
  <c r="U26" i="18" s="1"/>
  <c r="T26" i="18" a="1"/>
  <c r="T26" i="18" s="1"/>
  <c r="S26" i="18" a="1"/>
  <c r="S26" i="18" s="1"/>
  <c r="R26" i="18" a="1"/>
  <c r="R26" i="18" s="1"/>
  <c r="Q26" i="18" a="1"/>
  <c r="Q26" i="18" s="1"/>
  <c r="P26" i="18" a="1"/>
  <c r="P26" i="18" s="1"/>
  <c r="O26" i="18" a="1"/>
  <c r="O26" i="18" s="1"/>
  <c r="N26" i="18" a="1"/>
  <c r="N26" i="18" s="1"/>
  <c r="M26" i="18" a="1"/>
  <c r="M26" i="18" s="1"/>
  <c r="L26" i="18" a="1"/>
  <c r="L26" i="18" s="1"/>
  <c r="K26" i="18" a="1"/>
  <c r="K26" i="18" s="1"/>
  <c r="K61" i="18" s="1" a="1"/>
  <c r="K61" i="18" s="1"/>
  <c r="BR25" i="18" a="1"/>
  <c r="BR25" i="18" s="1"/>
  <c r="BQ25" i="18" a="1"/>
  <c r="BQ25" i="18" s="1"/>
  <c r="BP25" i="18" a="1"/>
  <c r="BP25" i="18" s="1"/>
  <c r="BO25" i="18" a="1"/>
  <c r="BO25" i="18" s="1"/>
  <c r="BN25" i="18" a="1"/>
  <c r="BN25" i="18" s="1"/>
  <c r="BM25" i="18" a="1"/>
  <c r="BM25" i="18" s="1"/>
  <c r="BL25" i="18" a="1"/>
  <c r="BL25" i="18" s="1"/>
  <c r="BK25" i="18" a="1"/>
  <c r="BK25" i="18" s="1"/>
  <c r="BJ25" i="18" a="1"/>
  <c r="BJ25" i="18" s="1"/>
  <c r="BI25" i="18" a="1"/>
  <c r="BI25" i="18" s="1"/>
  <c r="BH25" i="18" a="1"/>
  <c r="BH25" i="18" s="1"/>
  <c r="BG25" i="18" a="1"/>
  <c r="BG25" i="18" s="1"/>
  <c r="BF25" i="18" a="1"/>
  <c r="BF25" i="18" s="1"/>
  <c r="BE25" i="18" a="1"/>
  <c r="BE25" i="18" s="1"/>
  <c r="BD25" i="18" a="1"/>
  <c r="BD25" i="18" s="1"/>
  <c r="BC25" i="18" a="1"/>
  <c r="BC25" i="18" s="1"/>
  <c r="BB25" i="18" a="1"/>
  <c r="BB25" i="18" s="1"/>
  <c r="BA25" i="18" a="1"/>
  <c r="BA25" i="18" s="1"/>
  <c r="AZ25" i="18" a="1"/>
  <c r="AZ25" i="18" s="1"/>
  <c r="AY25" i="18" a="1"/>
  <c r="AY25" i="18" s="1"/>
  <c r="AX25" i="18" a="1"/>
  <c r="AX25" i="18" s="1"/>
  <c r="AW25" i="18" a="1"/>
  <c r="AW25" i="18" s="1"/>
  <c r="AV25" i="18" a="1"/>
  <c r="AV25" i="18" s="1"/>
  <c r="AU25" i="18" a="1"/>
  <c r="AU25" i="18" s="1"/>
  <c r="AT25" i="18" a="1"/>
  <c r="AT25" i="18" s="1"/>
  <c r="AS25" i="18" a="1"/>
  <c r="AS25" i="18" s="1"/>
  <c r="AR25" i="18" a="1"/>
  <c r="AR25" i="18" s="1"/>
  <c r="AQ25" i="18" a="1"/>
  <c r="AQ25" i="18" s="1"/>
  <c r="AP25" i="18" a="1"/>
  <c r="AP25" i="18" s="1"/>
  <c r="AO25" i="18" a="1"/>
  <c r="AO25" i="18" s="1"/>
  <c r="AN25" i="18" a="1"/>
  <c r="AN25" i="18" s="1"/>
  <c r="AM25" i="18" a="1"/>
  <c r="AM25" i="18" s="1"/>
  <c r="AL25" i="18" a="1"/>
  <c r="AL25" i="18" s="1"/>
  <c r="AK25" i="18" a="1"/>
  <c r="AK25" i="18" s="1"/>
  <c r="AJ25" i="18" a="1"/>
  <c r="AJ25" i="18" s="1"/>
  <c r="AI25" i="18" a="1"/>
  <c r="AI25" i="18" s="1"/>
  <c r="AH25" i="18" a="1"/>
  <c r="AH25" i="18" s="1"/>
  <c r="AG25" i="18" a="1"/>
  <c r="AG25" i="18" s="1"/>
  <c r="AF25" i="18" a="1"/>
  <c r="AF25" i="18" s="1"/>
  <c r="AE25" i="18" a="1"/>
  <c r="AE25" i="18" s="1"/>
  <c r="AD25" i="18" a="1"/>
  <c r="AD25" i="18" s="1"/>
  <c r="AC25" i="18" a="1"/>
  <c r="AC25" i="18" s="1"/>
  <c r="AB25" i="18" a="1"/>
  <c r="AB25" i="18" s="1"/>
  <c r="AA25" i="18" a="1"/>
  <c r="AA25" i="18" s="1"/>
  <c r="Z25" i="18" a="1"/>
  <c r="Z25" i="18" s="1"/>
  <c r="Y25" i="18" a="1"/>
  <c r="Y25" i="18" s="1"/>
  <c r="X25" i="18" a="1"/>
  <c r="X25" i="18" s="1"/>
  <c r="W25" i="18" a="1"/>
  <c r="W25" i="18" s="1"/>
  <c r="V25" i="18" a="1"/>
  <c r="V25" i="18" s="1"/>
  <c r="U25" i="18" a="1"/>
  <c r="U25" i="18" s="1"/>
  <c r="T25" i="18" a="1"/>
  <c r="T25" i="18" s="1"/>
  <c r="S25" i="18" a="1"/>
  <c r="S25" i="18" s="1"/>
  <c r="R25" i="18" a="1"/>
  <c r="R25" i="18" s="1"/>
  <c r="Q25" i="18" a="1"/>
  <c r="Q25" i="18" s="1"/>
  <c r="P25" i="18" a="1"/>
  <c r="P25" i="18" s="1"/>
  <c r="O25" i="18" a="1"/>
  <c r="O25" i="18" s="1"/>
  <c r="N25" i="18" a="1"/>
  <c r="N25" i="18" s="1"/>
  <c r="M25" i="18" a="1"/>
  <c r="M25" i="18" s="1"/>
  <c r="L25" i="18" a="1"/>
  <c r="L25" i="18" s="1"/>
  <c r="K25" i="18" a="1"/>
  <c r="K25" i="18" s="1"/>
  <c r="K60" i="18" s="1" a="1"/>
  <c r="K60" i="18" s="1"/>
  <c r="BR24" i="18" a="1"/>
  <c r="BR24" i="18" s="1"/>
  <c r="BQ24" i="18" a="1"/>
  <c r="BQ24" i="18" s="1"/>
  <c r="BP24" i="18" a="1"/>
  <c r="BP24" i="18" s="1"/>
  <c r="BO24" i="18" a="1"/>
  <c r="BO24" i="18" s="1"/>
  <c r="BN24" i="18" a="1"/>
  <c r="BN24" i="18" s="1"/>
  <c r="BM24" i="18" a="1"/>
  <c r="BM24" i="18" s="1"/>
  <c r="BL24" i="18" a="1"/>
  <c r="BL24" i="18" s="1"/>
  <c r="BK24" i="18" a="1"/>
  <c r="BK24" i="18" s="1"/>
  <c r="BJ24" i="18" a="1"/>
  <c r="BJ24" i="18" s="1"/>
  <c r="BI24" i="18" a="1"/>
  <c r="BI24" i="18" s="1"/>
  <c r="BH24" i="18" a="1"/>
  <c r="BH24" i="18" s="1"/>
  <c r="BG24" i="18" a="1"/>
  <c r="BG24" i="18" s="1"/>
  <c r="BF24" i="18" a="1"/>
  <c r="BF24" i="18" s="1"/>
  <c r="BE24" i="18" a="1"/>
  <c r="BE24" i="18" s="1"/>
  <c r="BD24" i="18" a="1"/>
  <c r="BD24" i="18" s="1"/>
  <c r="BC24" i="18" a="1"/>
  <c r="BC24" i="18" s="1"/>
  <c r="BB24" i="18" a="1"/>
  <c r="BB24" i="18" s="1"/>
  <c r="BA24" i="18" a="1"/>
  <c r="BA24" i="18" s="1"/>
  <c r="AZ24" i="18" a="1"/>
  <c r="AZ24" i="18" s="1"/>
  <c r="AY24" i="18" a="1"/>
  <c r="AY24" i="18" s="1"/>
  <c r="AX24" i="18" a="1"/>
  <c r="AX24" i="18" s="1"/>
  <c r="AW24" i="18" a="1"/>
  <c r="AW24" i="18" s="1"/>
  <c r="AV24" i="18" a="1"/>
  <c r="AV24" i="18" s="1"/>
  <c r="AU24" i="18" a="1"/>
  <c r="AU24" i="18" s="1"/>
  <c r="AT24" i="18" a="1"/>
  <c r="AT24" i="18" s="1"/>
  <c r="AS24" i="18" a="1"/>
  <c r="AS24" i="18" s="1"/>
  <c r="AR24" i="18" a="1"/>
  <c r="AR24" i="18" s="1"/>
  <c r="AQ24" i="18" a="1"/>
  <c r="AQ24" i="18" s="1"/>
  <c r="AP24" i="18" a="1"/>
  <c r="AP24" i="18" s="1"/>
  <c r="AO24" i="18" a="1"/>
  <c r="AO24" i="18" s="1"/>
  <c r="AN24" i="18" a="1"/>
  <c r="AN24" i="18" s="1"/>
  <c r="AM24" i="18" a="1"/>
  <c r="AM24" i="18" s="1"/>
  <c r="AL24" i="18" a="1"/>
  <c r="AL24" i="18" s="1"/>
  <c r="AK24" i="18" a="1"/>
  <c r="AK24" i="18" s="1"/>
  <c r="AJ24" i="18" a="1"/>
  <c r="AJ24" i="18" s="1"/>
  <c r="AI24" i="18" a="1"/>
  <c r="AI24" i="18" s="1"/>
  <c r="AH24" i="18" a="1"/>
  <c r="AH24" i="18" s="1"/>
  <c r="AG24" i="18" a="1"/>
  <c r="AG24" i="18" s="1"/>
  <c r="AF24" i="18" a="1"/>
  <c r="AF24" i="18" s="1"/>
  <c r="AE24" i="18" a="1"/>
  <c r="AE24" i="18" s="1"/>
  <c r="AD24" i="18" a="1"/>
  <c r="AD24" i="18" s="1"/>
  <c r="AC24" i="18" a="1"/>
  <c r="AC24" i="18" s="1"/>
  <c r="AB24" i="18" a="1"/>
  <c r="AB24" i="18" s="1"/>
  <c r="AA24" i="18" a="1"/>
  <c r="AA24" i="18" s="1"/>
  <c r="Z24" i="18" a="1"/>
  <c r="Z24" i="18" s="1"/>
  <c r="Y24" i="18" a="1"/>
  <c r="Y24" i="18" s="1"/>
  <c r="X24" i="18" a="1"/>
  <c r="X24" i="18" s="1"/>
  <c r="W24" i="18" a="1"/>
  <c r="W24" i="18" s="1"/>
  <c r="V24" i="18" a="1"/>
  <c r="V24" i="18" s="1"/>
  <c r="U24" i="18" a="1"/>
  <c r="U24" i="18" s="1"/>
  <c r="T24" i="18" a="1"/>
  <c r="T24" i="18" s="1"/>
  <c r="S24" i="18" a="1"/>
  <c r="S24" i="18" s="1"/>
  <c r="R24" i="18" a="1"/>
  <c r="R24" i="18" s="1"/>
  <c r="Q24" i="18" a="1"/>
  <c r="Q24" i="18" s="1"/>
  <c r="P24" i="18" a="1"/>
  <c r="P24" i="18" s="1"/>
  <c r="O24" i="18" a="1"/>
  <c r="O24" i="18" s="1"/>
  <c r="N24" i="18" a="1"/>
  <c r="N24" i="18" s="1"/>
  <c r="M24" i="18" a="1"/>
  <c r="M24" i="18" s="1"/>
  <c r="L24" i="18" a="1"/>
  <c r="L24" i="18" s="1"/>
  <c r="K24" i="18" a="1"/>
  <c r="K24" i="18" s="1"/>
  <c r="K59" i="18" s="1" a="1"/>
  <c r="K59" i="18" s="1"/>
  <c r="BR23" i="18" a="1"/>
  <c r="BR23" i="18" s="1"/>
  <c r="BQ23" i="18" a="1"/>
  <c r="BQ23" i="18" s="1"/>
  <c r="BP23" i="18" a="1"/>
  <c r="BP23" i="18" s="1"/>
  <c r="BO23" i="18" a="1"/>
  <c r="BO23" i="18" s="1"/>
  <c r="BN23" i="18" a="1"/>
  <c r="BN23" i="18" s="1"/>
  <c r="BM23" i="18" a="1"/>
  <c r="BM23" i="18" s="1"/>
  <c r="BL23" i="18" a="1"/>
  <c r="BL23" i="18" s="1"/>
  <c r="BK23" i="18" a="1"/>
  <c r="BK23" i="18" s="1"/>
  <c r="BJ23" i="18" a="1"/>
  <c r="BJ23" i="18" s="1"/>
  <c r="BI23" i="18" a="1"/>
  <c r="BI23" i="18" s="1"/>
  <c r="BH23" i="18" a="1"/>
  <c r="BH23" i="18" s="1"/>
  <c r="BG23" i="18" a="1"/>
  <c r="BG23" i="18" s="1"/>
  <c r="BF23" i="18" a="1"/>
  <c r="BF23" i="18" s="1"/>
  <c r="BE23" i="18" a="1"/>
  <c r="BE23" i="18" s="1"/>
  <c r="BD23" i="18" a="1"/>
  <c r="BD23" i="18" s="1"/>
  <c r="BC23" i="18" a="1"/>
  <c r="BC23" i="18" s="1"/>
  <c r="BB23" i="18" a="1"/>
  <c r="BB23" i="18" s="1"/>
  <c r="BA23" i="18" a="1"/>
  <c r="BA23" i="18" s="1"/>
  <c r="AZ23" i="18" a="1"/>
  <c r="AZ23" i="18" s="1"/>
  <c r="AY23" i="18" a="1"/>
  <c r="AY23" i="18" s="1"/>
  <c r="AX23" i="18" a="1"/>
  <c r="AX23" i="18" s="1"/>
  <c r="AW23" i="18" a="1"/>
  <c r="AW23" i="18" s="1"/>
  <c r="AV23" i="18" a="1"/>
  <c r="AV23" i="18" s="1"/>
  <c r="AU23" i="18" a="1"/>
  <c r="AU23" i="18" s="1"/>
  <c r="AT23" i="18" a="1"/>
  <c r="AT23" i="18" s="1"/>
  <c r="AS23" i="18" a="1"/>
  <c r="AS23" i="18" s="1"/>
  <c r="AR23" i="18" a="1"/>
  <c r="AR23" i="18" s="1"/>
  <c r="AQ23" i="18" a="1"/>
  <c r="AQ23" i="18" s="1"/>
  <c r="AP23" i="18" a="1"/>
  <c r="AP23" i="18" s="1"/>
  <c r="AO23" i="18" a="1"/>
  <c r="AO23" i="18" s="1"/>
  <c r="AN23" i="18" a="1"/>
  <c r="AN23" i="18" s="1"/>
  <c r="AM23" i="18" a="1"/>
  <c r="AM23" i="18" s="1"/>
  <c r="AL23" i="18" a="1"/>
  <c r="AL23" i="18" s="1"/>
  <c r="AK23" i="18" a="1"/>
  <c r="AK23" i="18" s="1"/>
  <c r="AJ23" i="18" a="1"/>
  <c r="AJ23" i="18" s="1"/>
  <c r="AI23" i="18" a="1"/>
  <c r="AI23" i="18" s="1"/>
  <c r="AH23" i="18" a="1"/>
  <c r="AH23" i="18" s="1"/>
  <c r="AG23" i="18" a="1"/>
  <c r="AG23" i="18" s="1"/>
  <c r="AF23" i="18" a="1"/>
  <c r="AF23" i="18" s="1"/>
  <c r="AE23" i="18" a="1"/>
  <c r="AE23" i="18" s="1"/>
  <c r="AD23" i="18" a="1"/>
  <c r="AD23" i="18" s="1"/>
  <c r="AC23" i="18" a="1"/>
  <c r="AC23" i="18" s="1"/>
  <c r="AB23" i="18" a="1"/>
  <c r="AB23" i="18" s="1"/>
  <c r="AA23" i="18" a="1"/>
  <c r="AA23" i="18" s="1"/>
  <c r="Z23" i="18" a="1"/>
  <c r="Z23" i="18" s="1"/>
  <c r="Y23" i="18" a="1"/>
  <c r="Y23" i="18" s="1"/>
  <c r="X23" i="18" a="1"/>
  <c r="X23" i="18" s="1"/>
  <c r="W23" i="18" a="1"/>
  <c r="W23" i="18" s="1"/>
  <c r="V23" i="18" a="1"/>
  <c r="V23" i="18" s="1"/>
  <c r="U23" i="18" a="1"/>
  <c r="U23" i="18" s="1"/>
  <c r="T23" i="18" a="1"/>
  <c r="T23" i="18" s="1"/>
  <c r="S23" i="18" a="1"/>
  <c r="S23" i="18" s="1"/>
  <c r="R23" i="18" a="1"/>
  <c r="R23" i="18" s="1"/>
  <c r="Q23" i="18" a="1"/>
  <c r="Q23" i="18" s="1"/>
  <c r="P23" i="18" a="1"/>
  <c r="P23" i="18" s="1"/>
  <c r="O23" i="18" a="1"/>
  <c r="O23" i="18" s="1"/>
  <c r="N23" i="18" a="1"/>
  <c r="N23" i="18" s="1"/>
  <c r="M23" i="18" a="1"/>
  <c r="M23" i="18" s="1"/>
  <c r="L23" i="18" a="1"/>
  <c r="L23" i="18" s="1"/>
  <c r="K23" i="18" a="1"/>
  <c r="K23" i="18" s="1"/>
  <c r="K58" i="18" s="1" a="1"/>
  <c r="K58" i="18" s="1"/>
  <c r="BR22" i="18" a="1"/>
  <c r="BR22" i="18" s="1"/>
  <c r="BQ22" i="18" a="1"/>
  <c r="BQ22" i="18" s="1"/>
  <c r="BP22" i="18" a="1"/>
  <c r="BP22" i="18" s="1"/>
  <c r="BO22" i="18" a="1"/>
  <c r="BO22" i="18" s="1"/>
  <c r="BN22" i="18" a="1"/>
  <c r="BN22" i="18" s="1"/>
  <c r="BM22" i="18" a="1"/>
  <c r="BM22" i="18" s="1"/>
  <c r="BL22" i="18" a="1"/>
  <c r="BL22" i="18" s="1"/>
  <c r="BK22" i="18" a="1"/>
  <c r="BK22" i="18" s="1"/>
  <c r="BJ22" i="18" a="1"/>
  <c r="BJ22" i="18" s="1"/>
  <c r="BI22" i="18" a="1"/>
  <c r="BI22" i="18" s="1"/>
  <c r="BH22" i="18" a="1"/>
  <c r="BH22" i="18" s="1"/>
  <c r="BG22" i="18" a="1"/>
  <c r="BG22" i="18" s="1"/>
  <c r="BF22" i="18" a="1"/>
  <c r="BF22" i="18" s="1"/>
  <c r="BE22" i="18" a="1"/>
  <c r="BE22" i="18" s="1"/>
  <c r="BD22" i="18" a="1"/>
  <c r="BD22" i="18" s="1"/>
  <c r="BC22" i="18" a="1"/>
  <c r="BC22" i="18" s="1"/>
  <c r="BB22" i="18" a="1"/>
  <c r="BB22" i="18" s="1"/>
  <c r="BA22" i="18" a="1"/>
  <c r="BA22" i="18" s="1"/>
  <c r="AZ22" i="18" a="1"/>
  <c r="AZ22" i="18" s="1"/>
  <c r="AY22" i="18" a="1"/>
  <c r="AY22" i="18" s="1"/>
  <c r="AX22" i="18" a="1"/>
  <c r="AX22" i="18" s="1"/>
  <c r="AW22" i="18" a="1"/>
  <c r="AW22" i="18" s="1"/>
  <c r="AV22" i="18" a="1"/>
  <c r="AV22" i="18" s="1"/>
  <c r="AU22" i="18" a="1"/>
  <c r="AU22" i="18" s="1"/>
  <c r="AT22" i="18" a="1"/>
  <c r="AT22" i="18" s="1"/>
  <c r="AS22" i="18" a="1"/>
  <c r="AS22" i="18" s="1"/>
  <c r="AR22" i="18" a="1"/>
  <c r="AR22" i="18" s="1"/>
  <c r="AQ22" i="18" a="1"/>
  <c r="AQ22" i="18" s="1"/>
  <c r="AP22" i="18" a="1"/>
  <c r="AP22" i="18" s="1"/>
  <c r="AO22" i="18" a="1"/>
  <c r="AO22" i="18" s="1"/>
  <c r="AN22" i="18" a="1"/>
  <c r="AN22" i="18" s="1"/>
  <c r="AM22" i="18" a="1"/>
  <c r="AM22" i="18" s="1"/>
  <c r="AL22" i="18" a="1"/>
  <c r="AL22" i="18" s="1"/>
  <c r="AK22" i="18" a="1"/>
  <c r="AK22" i="18" s="1"/>
  <c r="AJ22" i="18" a="1"/>
  <c r="AJ22" i="18" s="1"/>
  <c r="AI22" i="18" a="1"/>
  <c r="AI22" i="18" s="1"/>
  <c r="AH22" i="18" a="1"/>
  <c r="AH22" i="18" s="1"/>
  <c r="AG22" i="18" a="1"/>
  <c r="AG22" i="18" s="1"/>
  <c r="AF22" i="18" a="1"/>
  <c r="AF22" i="18" s="1"/>
  <c r="AE22" i="18" a="1"/>
  <c r="AE22" i="18" s="1"/>
  <c r="AD22" i="18" a="1"/>
  <c r="AD22" i="18" s="1"/>
  <c r="AC22" i="18" a="1"/>
  <c r="AC22" i="18" s="1"/>
  <c r="AB22" i="18" a="1"/>
  <c r="AB22" i="18" s="1"/>
  <c r="AA22" i="18" a="1"/>
  <c r="AA22" i="18" s="1"/>
  <c r="Z22" i="18" a="1"/>
  <c r="Z22" i="18" s="1"/>
  <c r="Y22" i="18" a="1"/>
  <c r="Y22" i="18" s="1"/>
  <c r="X22" i="18" a="1"/>
  <c r="X22" i="18" s="1"/>
  <c r="W22" i="18" a="1"/>
  <c r="W22" i="18" s="1"/>
  <c r="V22" i="18" a="1"/>
  <c r="V22" i="18" s="1"/>
  <c r="U22" i="18" a="1"/>
  <c r="U22" i="18" s="1"/>
  <c r="T22" i="18" a="1"/>
  <c r="T22" i="18" s="1"/>
  <c r="S22" i="18" a="1"/>
  <c r="S22" i="18" s="1"/>
  <c r="R22" i="18" a="1"/>
  <c r="R22" i="18" s="1"/>
  <c r="Q22" i="18" a="1"/>
  <c r="Q22" i="18" s="1"/>
  <c r="P22" i="18" a="1"/>
  <c r="P22" i="18" s="1"/>
  <c r="O22" i="18" a="1"/>
  <c r="O22" i="18" s="1"/>
  <c r="N22" i="18" a="1"/>
  <c r="N22" i="18" s="1"/>
  <c r="M22" i="18" a="1"/>
  <c r="M22" i="18" s="1"/>
  <c r="L22" i="18" a="1"/>
  <c r="L22" i="18" s="1"/>
  <c r="K22" i="18" a="1"/>
  <c r="K22" i="18" s="1"/>
  <c r="K57" i="18" s="1" a="1"/>
  <c r="K57" i="18" s="1"/>
  <c r="BR21" i="18" a="1"/>
  <c r="BR21" i="18" s="1"/>
  <c r="BQ21" i="18" a="1"/>
  <c r="BQ21" i="18" s="1"/>
  <c r="BP21" i="18" a="1"/>
  <c r="BP21" i="18" s="1"/>
  <c r="BO21" i="18" a="1"/>
  <c r="BO21" i="18" s="1"/>
  <c r="BN21" i="18" a="1"/>
  <c r="BN21" i="18" s="1"/>
  <c r="BM21" i="18" a="1"/>
  <c r="BM21" i="18" s="1"/>
  <c r="BL21" i="18" a="1"/>
  <c r="BL21" i="18" s="1"/>
  <c r="BK21" i="18" a="1"/>
  <c r="BK21" i="18" s="1"/>
  <c r="BJ21" i="18" a="1"/>
  <c r="BJ21" i="18" s="1"/>
  <c r="BI21" i="18" a="1"/>
  <c r="BI21" i="18" s="1"/>
  <c r="BH21" i="18" a="1"/>
  <c r="BH21" i="18" s="1"/>
  <c r="BG21" i="18" a="1"/>
  <c r="BG21" i="18" s="1"/>
  <c r="BF21" i="18" a="1"/>
  <c r="BF21" i="18" s="1"/>
  <c r="BE21" i="18" a="1"/>
  <c r="BE21" i="18" s="1"/>
  <c r="BD21" i="18" a="1"/>
  <c r="BD21" i="18" s="1"/>
  <c r="BC21" i="18" a="1"/>
  <c r="BC21" i="18" s="1"/>
  <c r="BB21" i="18" a="1"/>
  <c r="BB21" i="18" s="1"/>
  <c r="BA21" i="18" a="1"/>
  <c r="BA21" i="18" s="1"/>
  <c r="AZ21" i="18" a="1"/>
  <c r="AZ21" i="18" s="1"/>
  <c r="AY21" i="18" a="1"/>
  <c r="AY21" i="18" s="1"/>
  <c r="AX21" i="18" a="1"/>
  <c r="AX21" i="18" s="1"/>
  <c r="AW21" i="18" a="1"/>
  <c r="AW21" i="18" s="1"/>
  <c r="AV21" i="18" a="1"/>
  <c r="AV21" i="18" s="1"/>
  <c r="AU21" i="18" a="1"/>
  <c r="AU21" i="18" s="1"/>
  <c r="AT21" i="18" a="1"/>
  <c r="AT21" i="18" s="1"/>
  <c r="AS21" i="18" a="1"/>
  <c r="AS21" i="18" s="1"/>
  <c r="AR21" i="18" a="1"/>
  <c r="AR21" i="18" s="1"/>
  <c r="AQ21" i="18" a="1"/>
  <c r="AQ21" i="18" s="1"/>
  <c r="AP21" i="18" a="1"/>
  <c r="AP21" i="18" s="1"/>
  <c r="AO21" i="18" a="1"/>
  <c r="AO21" i="18" s="1"/>
  <c r="AN21" i="18" a="1"/>
  <c r="AN21" i="18" s="1"/>
  <c r="AM21" i="18" a="1"/>
  <c r="AM21" i="18" s="1"/>
  <c r="AL21" i="18" a="1"/>
  <c r="AL21" i="18" s="1"/>
  <c r="AK21" i="18" a="1"/>
  <c r="AK21" i="18" s="1"/>
  <c r="AJ21" i="18" a="1"/>
  <c r="AJ21" i="18" s="1"/>
  <c r="AI21" i="18" a="1"/>
  <c r="AI21" i="18" s="1"/>
  <c r="AH21" i="18" a="1"/>
  <c r="AH21" i="18" s="1"/>
  <c r="AG21" i="18" a="1"/>
  <c r="AG21" i="18" s="1"/>
  <c r="AF21" i="18" a="1"/>
  <c r="AF21" i="18" s="1"/>
  <c r="AE21" i="18" a="1"/>
  <c r="AE21" i="18" s="1"/>
  <c r="AD21" i="18" a="1"/>
  <c r="AD21" i="18" s="1"/>
  <c r="AC21" i="18" a="1"/>
  <c r="AC21" i="18" s="1"/>
  <c r="AB21" i="18" a="1"/>
  <c r="AB21" i="18" s="1"/>
  <c r="AA21" i="18" a="1"/>
  <c r="AA21" i="18" s="1"/>
  <c r="Z21" i="18" a="1"/>
  <c r="Z21" i="18" s="1"/>
  <c r="Y21" i="18" a="1"/>
  <c r="Y21" i="18" s="1"/>
  <c r="X21" i="18" a="1"/>
  <c r="X21" i="18" s="1"/>
  <c r="W21" i="18" a="1"/>
  <c r="W21" i="18" s="1"/>
  <c r="V21" i="18" a="1"/>
  <c r="V21" i="18" s="1"/>
  <c r="U21" i="18" a="1"/>
  <c r="U21" i="18" s="1"/>
  <c r="T21" i="18" a="1"/>
  <c r="T21" i="18" s="1"/>
  <c r="S21" i="18" a="1"/>
  <c r="S21" i="18" s="1"/>
  <c r="R21" i="18" a="1"/>
  <c r="R21" i="18" s="1"/>
  <c r="Q21" i="18" a="1"/>
  <c r="Q21" i="18" s="1"/>
  <c r="P21" i="18" a="1"/>
  <c r="P21" i="18" s="1"/>
  <c r="O21" i="18" a="1"/>
  <c r="O21" i="18" s="1"/>
  <c r="N21" i="18" a="1"/>
  <c r="N21" i="18" s="1"/>
  <c r="M21" i="18" a="1"/>
  <c r="M21" i="18" s="1"/>
  <c r="L21" i="18" a="1"/>
  <c r="L21" i="18" s="1"/>
  <c r="K21" i="18" a="1"/>
  <c r="K21" i="18" s="1"/>
  <c r="K56" i="18" s="1" a="1"/>
  <c r="K56" i="18" s="1"/>
  <c r="BR20" i="18" a="1"/>
  <c r="BR20" i="18" s="1"/>
  <c r="BQ20" i="18" a="1"/>
  <c r="BQ20" i="18" s="1"/>
  <c r="BP20" i="18" a="1"/>
  <c r="BP20" i="18" s="1"/>
  <c r="BO20" i="18" a="1"/>
  <c r="BO20" i="18" s="1"/>
  <c r="BN20" i="18" a="1"/>
  <c r="BN20" i="18" s="1"/>
  <c r="BM20" i="18" a="1"/>
  <c r="BM20" i="18" s="1"/>
  <c r="BL20" i="18" a="1"/>
  <c r="BL20" i="18" s="1"/>
  <c r="BK20" i="18" a="1"/>
  <c r="BK20" i="18" s="1"/>
  <c r="BJ20" i="18" a="1"/>
  <c r="BJ20" i="18" s="1"/>
  <c r="BI20" i="18" a="1"/>
  <c r="BI20" i="18" s="1"/>
  <c r="BH20" i="18" a="1"/>
  <c r="BH20" i="18" s="1"/>
  <c r="BG20" i="18" a="1"/>
  <c r="BG20" i="18" s="1"/>
  <c r="BF20" i="18" a="1"/>
  <c r="BF20" i="18" s="1"/>
  <c r="BE20" i="18" a="1"/>
  <c r="BE20" i="18" s="1"/>
  <c r="BD20" i="18" a="1"/>
  <c r="BD20" i="18" s="1"/>
  <c r="BC20" i="18" a="1"/>
  <c r="BC20" i="18" s="1"/>
  <c r="BB20" i="18" a="1"/>
  <c r="BB20" i="18" s="1"/>
  <c r="BA20" i="18" a="1"/>
  <c r="BA20" i="18" s="1"/>
  <c r="AZ20" i="18" a="1"/>
  <c r="AZ20" i="18" s="1"/>
  <c r="AY20" i="18" a="1"/>
  <c r="AY20" i="18" s="1"/>
  <c r="AX20" i="18" a="1"/>
  <c r="AX20" i="18" s="1"/>
  <c r="AW20" i="18" a="1"/>
  <c r="AW20" i="18" s="1"/>
  <c r="AV20" i="18" a="1"/>
  <c r="AV20" i="18" s="1"/>
  <c r="AU20" i="18" a="1"/>
  <c r="AU20" i="18" s="1"/>
  <c r="AT20" i="18" a="1"/>
  <c r="AT20" i="18" s="1"/>
  <c r="AS20" i="18" a="1"/>
  <c r="AS20" i="18" s="1"/>
  <c r="AR20" i="18" a="1"/>
  <c r="AR20" i="18" s="1"/>
  <c r="AQ20" i="18" a="1"/>
  <c r="AQ20" i="18" s="1"/>
  <c r="AP20" i="18" a="1"/>
  <c r="AP20" i="18" s="1"/>
  <c r="AO20" i="18" a="1"/>
  <c r="AO20" i="18" s="1"/>
  <c r="AN20" i="18" a="1"/>
  <c r="AN20" i="18" s="1"/>
  <c r="AM20" i="18" a="1"/>
  <c r="AM20" i="18" s="1"/>
  <c r="AL20" i="18" a="1"/>
  <c r="AL20" i="18" s="1"/>
  <c r="AK20" i="18" a="1"/>
  <c r="AK20" i="18" s="1"/>
  <c r="AJ20" i="18" a="1"/>
  <c r="AJ20" i="18" s="1"/>
  <c r="AI20" i="18" a="1"/>
  <c r="AI20" i="18" s="1"/>
  <c r="AH20" i="18" a="1"/>
  <c r="AH20" i="18" s="1"/>
  <c r="AG20" i="18" a="1"/>
  <c r="AG20" i="18" s="1"/>
  <c r="AF20" i="18" a="1"/>
  <c r="AF20" i="18" s="1"/>
  <c r="AE20" i="18" a="1"/>
  <c r="AE20" i="18" s="1"/>
  <c r="AD20" i="18" a="1"/>
  <c r="AD20" i="18" s="1"/>
  <c r="AC20" i="18" a="1"/>
  <c r="AC20" i="18" s="1"/>
  <c r="AB20" i="18" a="1"/>
  <c r="AB20" i="18" s="1"/>
  <c r="AA20" i="18" a="1"/>
  <c r="AA20" i="18" s="1"/>
  <c r="Z20" i="18" a="1"/>
  <c r="Z20" i="18" s="1"/>
  <c r="Y20" i="18" a="1"/>
  <c r="Y20" i="18" s="1"/>
  <c r="X20" i="18" a="1"/>
  <c r="X20" i="18" s="1"/>
  <c r="W20" i="18" a="1"/>
  <c r="W20" i="18" s="1"/>
  <c r="V20" i="18" a="1"/>
  <c r="V20" i="18" s="1"/>
  <c r="U20" i="18" a="1"/>
  <c r="U20" i="18" s="1"/>
  <c r="T20" i="18" a="1"/>
  <c r="T20" i="18" s="1"/>
  <c r="S20" i="18" a="1"/>
  <c r="S20" i="18" s="1"/>
  <c r="R20" i="18" a="1"/>
  <c r="R20" i="18" s="1"/>
  <c r="Q20" i="18" a="1"/>
  <c r="Q20" i="18" s="1"/>
  <c r="P20" i="18" a="1"/>
  <c r="P20" i="18" s="1"/>
  <c r="O20" i="18" a="1"/>
  <c r="O20" i="18" s="1"/>
  <c r="N20" i="18" a="1"/>
  <c r="N20" i="18" s="1"/>
  <c r="M20" i="18" a="1"/>
  <c r="M20" i="18" s="1"/>
  <c r="L20" i="18" a="1"/>
  <c r="L20" i="18" s="1"/>
  <c r="K20" i="18" a="1"/>
  <c r="K20" i="18" s="1"/>
  <c r="K55" i="18" s="1" a="1"/>
  <c r="K55" i="18" s="1"/>
  <c r="BR19" i="18" a="1"/>
  <c r="BR19" i="18" s="1"/>
  <c r="BQ19" i="18" a="1"/>
  <c r="BQ19" i="18" s="1"/>
  <c r="BP19" i="18" a="1"/>
  <c r="BP19" i="18" s="1"/>
  <c r="BO19" i="18" a="1"/>
  <c r="BO19" i="18" s="1"/>
  <c r="BN19" i="18" a="1"/>
  <c r="BN19" i="18" s="1"/>
  <c r="BM19" i="18" a="1"/>
  <c r="BM19" i="18" s="1"/>
  <c r="BL19" i="18" a="1"/>
  <c r="BL19" i="18" s="1"/>
  <c r="BK19" i="18" a="1"/>
  <c r="BK19" i="18" s="1"/>
  <c r="BJ19" i="18" a="1"/>
  <c r="BJ19" i="18" s="1"/>
  <c r="BI19" i="18" a="1"/>
  <c r="BI19" i="18" s="1"/>
  <c r="BH19" i="18" a="1"/>
  <c r="BH19" i="18" s="1"/>
  <c r="BG19" i="18" a="1"/>
  <c r="BG19" i="18" s="1"/>
  <c r="BF19" i="18" a="1"/>
  <c r="BF19" i="18" s="1"/>
  <c r="BE19" i="18" a="1"/>
  <c r="BE19" i="18" s="1"/>
  <c r="BD19" i="18" a="1"/>
  <c r="BD19" i="18" s="1"/>
  <c r="BC19" i="18" a="1"/>
  <c r="BC19" i="18" s="1"/>
  <c r="BB19" i="18" a="1"/>
  <c r="BB19" i="18" s="1"/>
  <c r="BA19" i="18" a="1"/>
  <c r="BA19" i="18" s="1"/>
  <c r="AZ19" i="18" a="1"/>
  <c r="AZ19" i="18" s="1"/>
  <c r="AY19" i="18" a="1"/>
  <c r="AY19" i="18" s="1"/>
  <c r="AX19" i="18" a="1"/>
  <c r="AX19" i="18" s="1"/>
  <c r="AW19" i="18" a="1"/>
  <c r="AW19" i="18" s="1"/>
  <c r="AV19" i="18" a="1"/>
  <c r="AV19" i="18" s="1"/>
  <c r="AU19" i="18" a="1"/>
  <c r="AU19" i="18" s="1"/>
  <c r="AT19" i="18" a="1"/>
  <c r="AT19" i="18" s="1"/>
  <c r="AS19" i="18" a="1"/>
  <c r="AS19" i="18" s="1"/>
  <c r="AR19" i="18" a="1"/>
  <c r="AR19" i="18" s="1"/>
  <c r="AQ19" i="18" a="1"/>
  <c r="AQ19" i="18" s="1"/>
  <c r="AP19" i="18" a="1"/>
  <c r="AP19" i="18" s="1"/>
  <c r="AO19" i="18" a="1"/>
  <c r="AO19" i="18" s="1"/>
  <c r="AN19" i="18" a="1"/>
  <c r="AN19" i="18" s="1"/>
  <c r="AM19" i="18" a="1"/>
  <c r="AM19" i="18" s="1"/>
  <c r="AL19" i="18" a="1"/>
  <c r="AL19" i="18" s="1"/>
  <c r="AK19" i="18" a="1"/>
  <c r="AK19" i="18" s="1"/>
  <c r="AJ19" i="18" a="1"/>
  <c r="AJ19" i="18" s="1"/>
  <c r="AI19" i="18" a="1"/>
  <c r="AI19" i="18" s="1"/>
  <c r="AH19" i="18" a="1"/>
  <c r="AH19" i="18" s="1"/>
  <c r="AG19" i="18" a="1"/>
  <c r="AG19" i="18" s="1"/>
  <c r="AF19" i="18" a="1"/>
  <c r="AF19" i="18" s="1"/>
  <c r="AE19" i="18" a="1"/>
  <c r="AE19" i="18" s="1"/>
  <c r="AD19" i="18" a="1"/>
  <c r="AD19" i="18" s="1"/>
  <c r="AC19" i="18" a="1"/>
  <c r="AC19" i="18" s="1"/>
  <c r="AB19" i="18" a="1"/>
  <c r="AB19" i="18" s="1"/>
  <c r="AA19" i="18" a="1"/>
  <c r="AA19" i="18" s="1"/>
  <c r="Z19" i="18" a="1"/>
  <c r="Z19" i="18" s="1"/>
  <c r="Y19" i="18" a="1"/>
  <c r="Y19" i="18" s="1"/>
  <c r="X19" i="18" a="1"/>
  <c r="X19" i="18" s="1"/>
  <c r="W19" i="18" a="1"/>
  <c r="W19" i="18" s="1"/>
  <c r="V19" i="18" a="1"/>
  <c r="V19" i="18" s="1"/>
  <c r="U19" i="18" a="1"/>
  <c r="U19" i="18" s="1"/>
  <c r="T19" i="18" a="1"/>
  <c r="T19" i="18" s="1"/>
  <c r="S19" i="18" a="1"/>
  <c r="S19" i="18" s="1"/>
  <c r="R19" i="18" a="1"/>
  <c r="R19" i="18" s="1"/>
  <c r="Q19" i="18" a="1"/>
  <c r="Q19" i="18" s="1"/>
  <c r="P19" i="18" a="1"/>
  <c r="P19" i="18" s="1"/>
  <c r="O19" i="18" a="1"/>
  <c r="O19" i="18" s="1"/>
  <c r="N19" i="18" a="1"/>
  <c r="N19" i="18" s="1"/>
  <c r="M19" i="18" a="1"/>
  <c r="M19" i="18" s="1"/>
  <c r="L19" i="18" a="1"/>
  <c r="L19" i="18" s="1"/>
  <c r="K19" i="18" a="1"/>
  <c r="K19" i="18" s="1"/>
  <c r="K54" i="18" s="1" a="1"/>
  <c r="K54" i="18" s="1"/>
  <c r="BR18" i="18" a="1"/>
  <c r="BR18" i="18" s="1"/>
  <c r="BQ18" i="18" a="1"/>
  <c r="BQ18" i="18" s="1"/>
  <c r="BP18" i="18" a="1"/>
  <c r="BP18" i="18" s="1"/>
  <c r="BO18" i="18" a="1"/>
  <c r="BO18" i="18" s="1"/>
  <c r="BN18" i="18" a="1"/>
  <c r="BN18" i="18" s="1"/>
  <c r="BM18" i="18" a="1"/>
  <c r="BM18" i="18" s="1"/>
  <c r="BL18" i="18" a="1"/>
  <c r="BL18" i="18" s="1"/>
  <c r="BK18" i="18" a="1"/>
  <c r="BK18" i="18" s="1"/>
  <c r="BJ18" i="18" a="1"/>
  <c r="BJ18" i="18" s="1"/>
  <c r="BI18" i="18" a="1"/>
  <c r="BI18" i="18" s="1"/>
  <c r="BH18" i="18" a="1"/>
  <c r="BH18" i="18" s="1"/>
  <c r="BG18" i="18" a="1"/>
  <c r="BG18" i="18" s="1"/>
  <c r="BF18" i="18" a="1"/>
  <c r="BF18" i="18" s="1"/>
  <c r="BE18" i="18" a="1"/>
  <c r="BE18" i="18" s="1"/>
  <c r="BD18" i="18" a="1"/>
  <c r="BD18" i="18" s="1"/>
  <c r="BC18" i="18" a="1"/>
  <c r="BC18" i="18" s="1"/>
  <c r="BB18" i="18" a="1"/>
  <c r="BB18" i="18" s="1"/>
  <c r="BA18" i="18" a="1"/>
  <c r="BA18" i="18" s="1"/>
  <c r="AZ18" i="18" a="1"/>
  <c r="AZ18" i="18" s="1"/>
  <c r="AY18" i="18" a="1"/>
  <c r="AY18" i="18" s="1"/>
  <c r="AX18" i="18" a="1"/>
  <c r="AX18" i="18" s="1"/>
  <c r="AW18" i="18" a="1"/>
  <c r="AW18" i="18" s="1"/>
  <c r="AV18" i="18" a="1"/>
  <c r="AV18" i="18" s="1"/>
  <c r="AU18" i="18" a="1"/>
  <c r="AU18" i="18" s="1"/>
  <c r="AT18" i="18" a="1"/>
  <c r="AT18" i="18" s="1"/>
  <c r="AS18" i="18" a="1"/>
  <c r="AS18" i="18" s="1"/>
  <c r="AR18" i="18" a="1"/>
  <c r="AR18" i="18" s="1"/>
  <c r="AQ18" i="18" a="1"/>
  <c r="AQ18" i="18" s="1"/>
  <c r="AP18" i="18" a="1"/>
  <c r="AP18" i="18" s="1"/>
  <c r="AO18" i="18" a="1"/>
  <c r="AO18" i="18" s="1"/>
  <c r="AN18" i="18" a="1"/>
  <c r="AN18" i="18" s="1"/>
  <c r="AM18" i="18" a="1"/>
  <c r="AM18" i="18" s="1"/>
  <c r="AL18" i="18" a="1"/>
  <c r="AL18" i="18" s="1"/>
  <c r="AK18" i="18" a="1"/>
  <c r="AK18" i="18" s="1"/>
  <c r="AJ18" i="18" a="1"/>
  <c r="AJ18" i="18" s="1"/>
  <c r="AI18" i="18" a="1"/>
  <c r="AI18" i="18" s="1"/>
  <c r="AH18" i="18" a="1"/>
  <c r="AH18" i="18" s="1"/>
  <c r="AG18" i="18" a="1"/>
  <c r="AG18" i="18" s="1"/>
  <c r="AF18" i="18" a="1"/>
  <c r="AF18" i="18" s="1"/>
  <c r="AE18" i="18" a="1"/>
  <c r="AE18" i="18" s="1"/>
  <c r="AD18" i="18" a="1"/>
  <c r="AD18" i="18" s="1"/>
  <c r="AC18" i="18" a="1"/>
  <c r="AC18" i="18" s="1"/>
  <c r="AB18" i="18" a="1"/>
  <c r="AB18" i="18" s="1"/>
  <c r="AA18" i="18" a="1"/>
  <c r="AA18" i="18" s="1"/>
  <c r="Z18" i="18" a="1"/>
  <c r="Z18" i="18" s="1"/>
  <c r="Y18" i="18" a="1"/>
  <c r="Y18" i="18" s="1"/>
  <c r="X18" i="18" a="1"/>
  <c r="X18" i="18" s="1"/>
  <c r="W18" i="18" a="1"/>
  <c r="W18" i="18" s="1"/>
  <c r="V18" i="18" a="1"/>
  <c r="V18" i="18" s="1"/>
  <c r="U18" i="18" a="1"/>
  <c r="U18" i="18" s="1"/>
  <c r="T18" i="18" a="1"/>
  <c r="T18" i="18" s="1"/>
  <c r="S18" i="18" a="1"/>
  <c r="S18" i="18" s="1"/>
  <c r="R18" i="18" a="1"/>
  <c r="R18" i="18" s="1"/>
  <c r="Q18" i="18" a="1"/>
  <c r="Q18" i="18" s="1"/>
  <c r="P18" i="18" a="1"/>
  <c r="P18" i="18" s="1"/>
  <c r="O18" i="18" a="1"/>
  <c r="O18" i="18" s="1"/>
  <c r="N18" i="18" a="1"/>
  <c r="N18" i="18" s="1"/>
  <c r="M18" i="18" a="1"/>
  <c r="M18" i="18" s="1"/>
  <c r="L18" i="18" a="1"/>
  <c r="L18" i="18" s="1"/>
  <c r="K18" i="18" a="1"/>
  <c r="K18" i="18" s="1"/>
  <c r="K53" i="18" s="1" a="1"/>
  <c r="K53" i="18" s="1"/>
  <c r="BR17" i="18" a="1"/>
  <c r="BR17" i="18" s="1"/>
  <c r="BQ17" i="18" a="1"/>
  <c r="BQ17" i="18" s="1"/>
  <c r="BP17" i="18" a="1"/>
  <c r="BP17" i="18" s="1"/>
  <c r="BO17" i="18" a="1"/>
  <c r="BO17" i="18" s="1"/>
  <c r="BN17" i="18" a="1"/>
  <c r="BN17" i="18" s="1"/>
  <c r="BM17" i="18" a="1"/>
  <c r="BM17" i="18" s="1"/>
  <c r="BL17" i="18" a="1"/>
  <c r="BL17" i="18" s="1"/>
  <c r="BK17" i="18" a="1"/>
  <c r="BK17" i="18" s="1"/>
  <c r="BJ17" i="18" a="1"/>
  <c r="BJ17" i="18" s="1"/>
  <c r="BI17" i="18" a="1"/>
  <c r="BI17" i="18" s="1"/>
  <c r="BH17" i="18" a="1"/>
  <c r="BH17" i="18" s="1"/>
  <c r="BG17" i="18" a="1"/>
  <c r="BG17" i="18" s="1"/>
  <c r="BF17" i="18" a="1"/>
  <c r="BF17" i="18" s="1"/>
  <c r="BE17" i="18" a="1"/>
  <c r="BE17" i="18" s="1"/>
  <c r="BD17" i="18" a="1"/>
  <c r="BD17" i="18" s="1"/>
  <c r="BC17" i="18" a="1"/>
  <c r="BC17" i="18" s="1"/>
  <c r="BB17" i="18" a="1"/>
  <c r="BB17" i="18" s="1"/>
  <c r="BA17" i="18" a="1"/>
  <c r="BA17" i="18" s="1"/>
  <c r="AZ17" i="18" a="1"/>
  <c r="AZ17" i="18" s="1"/>
  <c r="AY17" i="18" a="1"/>
  <c r="AY17" i="18" s="1"/>
  <c r="AX17" i="18" a="1"/>
  <c r="AX17" i="18" s="1"/>
  <c r="AW17" i="18" a="1"/>
  <c r="AW17" i="18" s="1"/>
  <c r="AV17" i="18" a="1"/>
  <c r="AV17" i="18" s="1"/>
  <c r="AU17" i="18" a="1"/>
  <c r="AU17" i="18" s="1"/>
  <c r="AT17" i="18" a="1"/>
  <c r="AT17" i="18" s="1"/>
  <c r="AS17" i="18" a="1"/>
  <c r="AS17" i="18" s="1"/>
  <c r="AR17" i="18" a="1"/>
  <c r="AR17" i="18" s="1"/>
  <c r="AQ17" i="18" a="1"/>
  <c r="AQ17" i="18" s="1"/>
  <c r="AP17" i="18" a="1"/>
  <c r="AP17" i="18" s="1"/>
  <c r="AO17" i="18" a="1"/>
  <c r="AO17" i="18" s="1"/>
  <c r="AN17" i="18" a="1"/>
  <c r="AN17" i="18" s="1"/>
  <c r="AM17" i="18" a="1"/>
  <c r="AM17" i="18" s="1"/>
  <c r="AL17" i="18" a="1"/>
  <c r="AL17" i="18" s="1"/>
  <c r="AK17" i="18" a="1"/>
  <c r="AK17" i="18" s="1"/>
  <c r="AJ17" i="18" a="1"/>
  <c r="AJ17" i="18" s="1"/>
  <c r="AI17" i="18" a="1"/>
  <c r="AI17" i="18" s="1"/>
  <c r="AH17" i="18" a="1"/>
  <c r="AH17" i="18" s="1"/>
  <c r="AG17" i="18" a="1"/>
  <c r="AG17" i="18" s="1"/>
  <c r="AF17" i="18" a="1"/>
  <c r="AF17" i="18" s="1"/>
  <c r="AE17" i="18" a="1"/>
  <c r="AE17" i="18" s="1"/>
  <c r="AD17" i="18" a="1"/>
  <c r="AD17" i="18" s="1"/>
  <c r="AC17" i="18" a="1"/>
  <c r="AC17" i="18" s="1"/>
  <c r="AB17" i="18" a="1"/>
  <c r="AB17" i="18" s="1"/>
  <c r="AA17" i="18" a="1"/>
  <c r="AA17" i="18" s="1"/>
  <c r="Z17" i="18" a="1"/>
  <c r="Z17" i="18" s="1"/>
  <c r="Y17" i="18" a="1"/>
  <c r="Y17" i="18" s="1"/>
  <c r="X17" i="18" a="1"/>
  <c r="X17" i="18" s="1"/>
  <c r="W17" i="18" a="1"/>
  <c r="W17" i="18" s="1"/>
  <c r="V17" i="18" a="1"/>
  <c r="V17" i="18" s="1"/>
  <c r="U17" i="18" a="1"/>
  <c r="U17" i="18" s="1"/>
  <c r="T17" i="18" a="1"/>
  <c r="T17" i="18" s="1"/>
  <c r="S17" i="18" a="1"/>
  <c r="S17" i="18" s="1"/>
  <c r="R17" i="18" a="1"/>
  <c r="R17" i="18" s="1"/>
  <c r="Q17" i="18" a="1"/>
  <c r="Q17" i="18" s="1"/>
  <c r="P17" i="18" a="1"/>
  <c r="P17" i="18" s="1"/>
  <c r="O17" i="18" a="1"/>
  <c r="O17" i="18" s="1"/>
  <c r="N17" i="18" a="1"/>
  <c r="N17" i="18" s="1"/>
  <c r="M17" i="18" a="1"/>
  <c r="M17" i="18" s="1"/>
  <c r="L17" i="18" a="1"/>
  <c r="L17" i="18" s="1"/>
  <c r="K17" i="18" a="1"/>
  <c r="K17" i="18" s="1"/>
  <c r="K52" i="18" s="1" a="1"/>
  <c r="K52" i="18" s="1"/>
  <c r="BR16" i="18" a="1"/>
  <c r="BR16" i="18" s="1"/>
  <c r="BQ16" i="18" a="1"/>
  <c r="BQ16" i="18" s="1"/>
  <c r="BP16" i="18" a="1"/>
  <c r="BP16" i="18" s="1"/>
  <c r="BO16" i="18" a="1"/>
  <c r="BO16" i="18" s="1"/>
  <c r="BN16" i="18" a="1"/>
  <c r="BN16" i="18" s="1"/>
  <c r="BM16" i="18" a="1"/>
  <c r="BM16" i="18" s="1"/>
  <c r="BL16" i="18" a="1"/>
  <c r="BL16" i="18" s="1"/>
  <c r="BK16" i="18" a="1"/>
  <c r="BK16" i="18" s="1"/>
  <c r="BJ16" i="18" a="1"/>
  <c r="BJ16" i="18" s="1"/>
  <c r="BI16" i="18" a="1"/>
  <c r="BI16" i="18" s="1"/>
  <c r="BH16" i="18" a="1"/>
  <c r="BH16" i="18" s="1"/>
  <c r="BG16" i="18" a="1"/>
  <c r="BG16" i="18" s="1"/>
  <c r="BF16" i="18" a="1"/>
  <c r="BF16" i="18" s="1"/>
  <c r="BE16" i="18" a="1"/>
  <c r="BE16" i="18" s="1"/>
  <c r="BD16" i="18" a="1"/>
  <c r="BD16" i="18" s="1"/>
  <c r="BC16" i="18" a="1"/>
  <c r="BC16" i="18" s="1"/>
  <c r="BB16" i="18" a="1"/>
  <c r="BB16" i="18" s="1"/>
  <c r="BA16" i="18" a="1"/>
  <c r="BA16" i="18" s="1"/>
  <c r="AZ16" i="18" a="1"/>
  <c r="AZ16" i="18" s="1"/>
  <c r="AY16" i="18" a="1"/>
  <c r="AY16" i="18" s="1"/>
  <c r="AX16" i="18" a="1"/>
  <c r="AX16" i="18" s="1"/>
  <c r="AW16" i="18" a="1"/>
  <c r="AW16" i="18" s="1"/>
  <c r="AV16" i="18" a="1"/>
  <c r="AV16" i="18" s="1"/>
  <c r="AU16" i="18" a="1"/>
  <c r="AU16" i="18" s="1"/>
  <c r="AT16" i="18" a="1"/>
  <c r="AT16" i="18" s="1"/>
  <c r="AS16" i="18" a="1"/>
  <c r="AS16" i="18" s="1"/>
  <c r="AR16" i="18" a="1"/>
  <c r="AR16" i="18" s="1"/>
  <c r="AQ16" i="18" a="1"/>
  <c r="AQ16" i="18" s="1"/>
  <c r="AP16" i="18" a="1"/>
  <c r="AP16" i="18" s="1"/>
  <c r="AO16" i="18" a="1"/>
  <c r="AO16" i="18" s="1"/>
  <c r="AN16" i="18" a="1"/>
  <c r="AN16" i="18" s="1"/>
  <c r="AM16" i="18" a="1"/>
  <c r="AM16" i="18" s="1"/>
  <c r="AL16" i="18" a="1"/>
  <c r="AL16" i="18" s="1"/>
  <c r="AK16" i="18" a="1"/>
  <c r="AK16" i="18" s="1"/>
  <c r="AJ16" i="18" a="1"/>
  <c r="AJ16" i="18" s="1"/>
  <c r="AI16" i="18" a="1"/>
  <c r="AI16" i="18" s="1"/>
  <c r="AH16" i="18" a="1"/>
  <c r="AH16" i="18" s="1"/>
  <c r="AG16" i="18" a="1"/>
  <c r="AG16" i="18" s="1"/>
  <c r="AF16" i="18" a="1"/>
  <c r="AF16" i="18" s="1"/>
  <c r="AE16" i="18" a="1"/>
  <c r="AE16" i="18" s="1"/>
  <c r="AD16" i="18" a="1"/>
  <c r="AD16" i="18" s="1"/>
  <c r="AC16" i="18" a="1"/>
  <c r="AC16" i="18" s="1"/>
  <c r="AB16" i="18" a="1"/>
  <c r="AB16" i="18" s="1"/>
  <c r="AA16" i="18" a="1"/>
  <c r="AA16" i="18" s="1"/>
  <c r="Z16" i="18" a="1"/>
  <c r="Z16" i="18" s="1"/>
  <c r="Y16" i="18" a="1"/>
  <c r="Y16" i="18" s="1"/>
  <c r="X16" i="18" a="1"/>
  <c r="X16" i="18" s="1"/>
  <c r="W16" i="18" a="1"/>
  <c r="W16" i="18" s="1"/>
  <c r="V16" i="18" a="1"/>
  <c r="V16" i="18" s="1"/>
  <c r="U16" i="18" a="1"/>
  <c r="U16" i="18" s="1"/>
  <c r="T16" i="18" a="1"/>
  <c r="T16" i="18" s="1"/>
  <c r="S16" i="18" a="1"/>
  <c r="S16" i="18" s="1"/>
  <c r="R16" i="18" a="1"/>
  <c r="R16" i="18" s="1"/>
  <c r="Q16" i="18" a="1"/>
  <c r="Q16" i="18" s="1"/>
  <c r="P16" i="18" a="1"/>
  <c r="P16" i="18" s="1"/>
  <c r="O16" i="18" a="1"/>
  <c r="O16" i="18" s="1"/>
  <c r="N16" i="18" a="1"/>
  <c r="N16" i="18" s="1"/>
  <c r="M16" i="18" a="1"/>
  <c r="M16" i="18" s="1"/>
  <c r="L16" i="18" a="1"/>
  <c r="L16" i="18" s="1"/>
  <c r="K16" i="18" a="1"/>
  <c r="K16" i="18" s="1"/>
  <c r="K51" i="18" s="1" a="1"/>
  <c r="K51" i="18" s="1"/>
  <c r="BR15" i="18" a="1"/>
  <c r="BR15" i="18" s="1"/>
  <c r="BQ15" i="18" a="1"/>
  <c r="BQ15" i="18" s="1"/>
  <c r="BP15" i="18" a="1"/>
  <c r="BP15" i="18" s="1"/>
  <c r="BO15" i="18" a="1"/>
  <c r="BO15" i="18" s="1"/>
  <c r="BN15" i="18" a="1"/>
  <c r="BN15" i="18" s="1"/>
  <c r="BM15" i="18" a="1"/>
  <c r="BM15" i="18" s="1"/>
  <c r="BL15" i="18" a="1"/>
  <c r="BL15" i="18" s="1"/>
  <c r="BK15" i="18" a="1"/>
  <c r="BK15" i="18" s="1"/>
  <c r="BJ15" i="18" a="1"/>
  <c r="BJ15" i="18" s="1"/>
  <c r="BI15" i="18" a="1"/>
  <c r="BI15" i="18" s="1"/>
  <c r="BH15" i="18" a="1"/>
  <c r="BH15" i="18" s="1"/>
  <c r="BG15" i="18" a="1"/>
  <c r="BG15" i="18" s="1"/>
  <c r="BF15" i="18" a="1"/>
  <c r="BF15" i="18" s="1"/>
  <c r="BE15" i="18" a="1"/>
  <c r="BE15" i="18" s="1"/>
  <c r="BD15" i="18" a="1"/>
  <c r="BD15" i="18" s="1"/>
  <c r="BC15" i="18" a="1"/>
  <c r="BC15" i="18" s="1"/>
  <c r="BB15" i="18" a="1"/>
  <c r="BB15" i="18" s="1"/>
  <c r="BA15" i="18" a="1"/>
  <c r="BA15" i="18" s="1"/>
  <c r="AZ15" i="18" a="1"/>
  <c r="AZ15" i="18" s="1"/>
  <c r="AY15" i="18" a="1"/>
  <c r="AY15" i="18" s="1"/>
  <c r="AX15" i="18" a="1"/>
  <c r="AX15" i="18" s="1"/>
  <c r="AW15" i="18" a="1"/>
  <c r="AW15" i="18" s="1"/>
  <c r="AV15" i="18" a="1"/>
  <c r="AV15" i="18" s="1"/>
  <c r="AU15" i="18" a="1"/>
  <c r="AU15" i="18" s="1"/>
  <c r="AT15" i="18" a="1"/>
  <c r="AT15" i="18" s="1"/>
  <c r="AS15" i="18" a="1"/>
  <c r="AS15" i="18" s="1"/>
  <c r="AR15" i="18" a="1"/>
  <c r="AR15" i="18" s="1"/>
  <c r="AQ15" i="18" a="1"/>
  <c r="AQ15" i="18" s="1"/>
  <c r="AP15" i="18" a="1"/>
  <c r="AP15" i="18" s="1"/>
  <c r="AO15" i="18" a="1"/>
  <c r="AO15" i="18" s="1"/>
  <c r="AN15" i="18" a="1"/>
  <c r="AN15" i="18" s="1"/>
  <c r="AM15" i="18" a="1"/>
  <c r="AM15" i="18" s="1"/>
  <c r="AL15" i="18" a="1"/>
  <c r="AL15" i="18" s="1"/>
  <c r="AK15" i="18" a="1"/>
  <c r="AK15" i="18" s="1"/>
  <c r="AJ15" i="18" a="1"/>
  <c r="AJ15" i="18" s="1"/>
  <c r="AI15" i="18" a="1"/>
  <c r="AI15" i="18" s="1"/>
  <c r="AH15" i="18" a="1"/>
  <c r="AH15" i="18" s="1"/>
  <c r="AG15" i="18" a="1"/>
  <c r="AG15" i="18" s="1"/>
  <c r="AF15" i="18" a="1"/>
  <c r="AF15" i="18" s="1"/>
  <c r="AE15" i="18" a="1"/>
  <c r="AE15" i="18" s="1"/>
  <c r="AD15" i="18" a="1"/>
  <c r="AD15" i="18" s="1"/>
  <c r="AC15" i="18" a="1"/>
  <c r="AC15" i="18" s="1"/>
  <c r="AB15" i="18" a="1"/>
  <c r="AB15" i="18" s="1"/>
  <c r="AA15" i="18" a="1"/>
  <c r="AA15" i="18" s="1"/>
  <c r="Z15" i="18" a="1"/>
  <c r="Z15" i="18" s="1"/>
  <c r="Y15" i="18" a="1"/>
  <c r="Y15" i="18" s="1"/>
  <c r="X15" i="18" a="1"/>
  <c r="X15" i="18" s="1"/>
  <c r="W15" i="18" a="1"/>
  <c r="W15" i="18" s="1"/>
  <c r="V15" i="18" a="1"/>
  <c r="V15" i="18" s="1"/>
  <c r="U15" i="18" a="1"/>
  <c r="U15" i="18" s="1"/>
  <c r="T15" i="18" a="1"/>
  <c r="T15" i="18" s="1"/>
  <c r="S15" i="18" a="1"/>
  <c r="S15" i="18" s="1"/>
  <c r="R15" i="18" a="1"/>
  <c r="R15" i="18" s="1"/>
  <c r="Q15" i="18" a="1"/>
  <c r="Q15" i="18" s="1"/>
  <c r="P15" i="18" a="1"/>
  <c r="P15" i="18" s="1"/>
  <c r="O15" i="18" a="1"/>
  <c r="O15" i="18" s="1"/>
  <c r="N15" i="18" a="1"/>
  <c r="N15" i="18" s="1"/>
  <c r="M15" i="18" a="1"/>
  <c r="M15" i="18" s="1"/>
  <c r="L15" i="18" a="1"/>
  <c r="L15" i="18" s="1"/>
  <c r="K15" i="18" a="1"/>
  <c r="K15" i="18" s="1"/>
  <c r="K50" i="18" s="1" a="1"/>
  <c r="K50" i="18" s="1"/>
  <c r="BR14" i="18" a="1"/>
  <c r="BR14" i="18" s="1"/>
  <c r="BQ14" i="18" a="1"/>
  <c r="BQ14" i="18" s="1"/>
  <c r="BP14" i="18" a="1"/>
  <c r="BP14" i="18" s="1"/>
  <c r="BO14" i="18" a="1"/>
  <c r="BO14" i="18" s="1"/>
  <c r="BN14" i="18" a="1"/>
  <c r="BN14" i="18" s="1"/>
  <c r="BM14" i="18" a="1"/>
  <c r="BM14" i="18" s="1"/>
  <c r="BL14" i="18" a="1"/>
  <c r="BL14" i="18" s="1"/>
  <c r="BK14" i="18" a="1"/>
  <c r="BK14" i="18" s="1"/>
  <c r="BJ14" i="18" a="1"/>
  <c r="BJ14" i="18" s="1"/>
  <c r="BI14" i="18" a="1"/>
  <c r="BI14" i="18" s="1"/>
  <c r="BH14" i="18" a="1"/>
  <c r="BH14" i="18" s="1"/>
  <c r="BG14" i="18" a="1"/>
  <c r="BG14" i="18" s="1"/>
  <c r="BF14" i="18" a="1"/>
  <c r="BF14" i="18" s="1"/>
  <c r="BE14" i="18" a="1"/>
  <c r="BE14" i="18" s="1"/>
  <c r="BD14" i="18" a="1"/>
  <c r="BD14" i="18" s="1"/>
  <c r="BC14" i="18" a="1"/>
  <c r="BC14" i="18" s="1"/>
  <c r="BB14" i="18" a="1"/>
  <c r="BB14" i="18" s="1"/>
  <c r="BA14" i="18" a="1"/>
  <c r="BA14" i="18" s="1"/>
  <c r="AZ14" i="18" a="1"/>
  <c r="AZ14" i="18" s="1"/>
  <c r="AY14" i="18" a="1"/>
  <c r="AY14" i="18" s="1"/>
  <c r="AX14" i="18" a="1"/>
  <c r="AX14" i="18" s="1"/>
  <c r="AW14" i="18" a="1"/>
  <c r="AW14" i="18" s="1"/>
  <c r="AV14" i="18" a="1"/>
  <c r="AV14" i="18" s="1"/>
  <c r="AU14" i="18" a="1"/>
  <c r="AU14" i="18" s="1"/>
  <c r="AT14" i="18" a="1"/>
  <c r="AT14" i="18" s="1"/>
  <c r="AS14" i="18" a="1"/>
  <c r="AS14" i="18" s="1"/>
  <c r="AR14" i="18" a="1"/>
  <c r="AR14" i="18" s="1"/>
  <c r="AQ14" i="18" a="1"/>
  <c r="AQ14" i="18" s="1"/>
  <c r="AP14" i="18" a="1"/>
  <c r="AP14" i="18" s="1"/>
  <c r="AO14" i="18" a="1"/>
  <c r="AO14" i="18" s="1"/>
  <c r="AN14" i="18" a="1"/>
  <c r="AN14" i="18" s="1"/>
  <c r="AM14" i="18" a="1"/>
  <c r="AM14" i="18" s="1"/>
  <c r="AL14" i="18" a="1"/>
  <c r="AL14" i="18" s="1"/>
  <c r="AK14" i="18" a="1"/>
  <c r="AK14" i="18" s="1"/>
  <c r="AJ14" i="18" a="1"/>
  <c r="AJ14" i="18" s="1"/>
  <c r="AI14" i="18" a="1"/>
  <c r="AI14" i="18" s="1"/>
  <c r="AH14" i="18" a="1"/>
  <c r="AH14" i="18" s="1"/>
  <c r="AG14" i="18" a="1"/>
  <c r="AG14" i="18" s="1"/>
  <c r="AF14" i="18" a="1"/>
  <c r="AF14" i="18" s="1"/>
  <c r="AE14" i="18" a="1"/>
  <c r="AE14" i="18" s="1"/>
  <c r="AD14" i="18" a="1"/>
  <c r="AD14" i="18" s="1"/>
  <c r="AC14" i="18" a="1"/>
  <c r="AC14" i="18" s="1"/>
  <c r="AB14" i="18" a="1"/>
  <c r="AB14" i="18" s="1"/>
  <c r="AA14" i="18" a="1"/>
  <c r="AA14" i="18" s="1"/>
  <c r="Z14" i="18" a="1"/>
  <c r="Z14" i="18" s="1"/>
  <c r="Y14" i="18" a="1"/>
  <c r="Y14" i="18" s="1"/>
  <c r="X14" i="18" a="1"/>
  <c r="X14" i="18" s="1"/>
  <c r="W14" i="18" a="1"/>
  <c r="W14" i="18" s="1"/>
  <c r="V14" i="18" a="1"/>
  <c r="V14" i="18" s="1"/>
  <c r="U14" i="18" a="1"/>
  <c r="U14" i="18" s="1"/>
  <c r="T14" i="18" a="1"/>
  <c r="T14" i="18" s="1"/>
  <c r="S14" i="18" a="1"/>
  <c r="S14" i="18" s="1"/>
  <c r="R14" i="18" a="1"/>
  <c r="R14" i="18" s="1"/>
  <c r="Q14" i="18" a="1"/>
  <c r="Q14" i="18" s="1"/>
  <c r="P14" i="18" a="1"/>
  <c r="P14" i="18" s="1"/>
  <c r="O14" i="18" a="1"/>
  <c r="O14" i="18" s="1"/>
  <c r="N14" i="18" a="1"/>
  <c r="N14" i="18" s="1"/>
  <c r="M14" i="18" a="1"/>
  <c r="M14" i="18" s="1"/>
  <c r="L14" i="18" a="1"/>
  <c r="L14" i="18" s="1"/>
  <c r="K14" i="18" a="1"/>
  <c r="K14" i="18" s="1"/>
  <c r="K49" i="18" s="1" a="1"/>
  <c r="K49" i="18" s="1"/>
  <c r="BR13" i="18" a="1"/>
  <c r="BR13" i="18" s="1"/>
  <c r="BQ13" i="18" a="1"/>
  <c r="BQ13" i="18" s="1"/>
  <c r="BP13" i="18" a="1"/>
  <c r="BP13" i="18" s="1"/>
  <c r="BO13" i="18" a="1"/>
  <c r="BO13" i="18" s="1"/>
  <c r="BN13" i="18" a="1"/>
  <c r="BN13" i="18" s="1"/>
  <c r="BM13" i="18" a="1"/>
  <c r="BM13" i="18" s="1"/>
  <c r="BL13" i="18" a="1"/>
  <c r="BL13" i="18" s="1"/>
  <c r="BK13" i="18" a="1"/>
  <c r="BK13" i="18" s="1"/>
  <c r="BJ13" i="18" a="1"/>
  <c r="BJ13" i="18" s="1"/>
  <c r="BI13" i="18" a="1"/>
  <c r="BI13" i="18" s="1"/>
  <c r="BH13" i="18" a="1"/>
  <c r="BH13" i="18" s="1"/>
  <c r="BG13" i="18" a="1"/>
  <c r="BG13" i="18" s="1"/>
  <c r="BF13" i="18" a="1"/>
  <c r="BF13" i="18" s="1"/>
  <c r="BE13" i="18" a="1"/>
  <c r="BE13" i="18" s="1"/>
  <c r="BD13" i="18" a="1"/>
  <c r="BD13" i="18" s="1"/>
  <c r="BC13" i="18" a="1"/>
  <c r="BC13" i="18" s="1"/>
  <c r="BB13" i="18" a="1"/>
  <c r="BB13" i="18" s="1"/>
  <c r="BA13" i="18" a="1"/>
  <c r="BA13" i="18" s="1"/>
  <c r="AZ13" i="18" a="1"/>
  <c r="AZ13" i="18" s="1"/>
  <c r="AY13" i="18" a="1"/>
  <c r="AY13" i="18" s="1"/>
  <c r="AX13" i="18" a="1"/>
  <c r="AX13" i="18" s="1"/>
  <c r="AW13" i="18" a="1"/>
  <c r="AW13" i="18" s="1"/>
  <c r="AV13" i="18" a="1"/>
  <c r="AV13" i="18" s="1"/>
  <c r="AU13" i="18" a="1"/>
  <c r="AU13" i="18" s="1"/>
  <c r="AT13" i="18" a="1"/>
  <c r="AT13" i="18" s="1"/>
  <c r="AS13" i="18" a="1"/>
  <c r="AS13" i="18" s="1"/>
  <c r="AR13" i="18" a="1"/>
  <c r="AR13" i="18" s="1"/>
  <c r="AQ13" i="18" a="1"/>
  <c r="AQ13" i="18" s="1"/>
  <c r="AP13" i="18" a="1"/>
  <c r="AP13" i="18" s="1"/>
  <c r="AO13" i="18" a="1"/>
  <c r="AO13" i="18" s="1"/>
  <c r="AN13" i="18" a="1"/>
  <c r="AN13" i="18" s="1"/>
  <c r="AM13" i="18" a="1"/>
  <c r="AM13" i="18" s="1"/>
  <c r="AL13" i="18" a="1"/>
  <c r="AL13" i="18" s="1"/>
  <c r="AK13" i="18" a="1"/>
  <c r="AK13" i="18" s="1"/>
  <c r="AJ13" i="18" a="1"/>
  <c r="AJ13" i="18" s="1"/>
  <c r="AI13" i="18" a="1"/>
  <c r="AI13" i="18" s="1"/>
  <c r="AH13" i="18" a="1"/>
  <c r="AH13" i="18" s="1"/>
  <c r="AG13" i="18" a="1"/>
  <c r="AG13" i="18" s="1"/>
  <c r="AF13" i="18" a="1"/>
  <c r="AF13" i="18" s="1"/>
  <c r="AE13" i="18" a="1"/>
  <c r="AE13" i="18" s="1"/>
  <c r="AD13" i="18" a="1"/>
  <c r="AD13" i="18" s="1"/>
  <c r="AC13" i="18" a="1"/>
  <c r="AC13" i="18" s="1"/>
  <c r="AB13" i="18" a="1"/>
  <c r="AB13" i="18" s="1"/>
  <c r="AA13" i="18" a="1"/>
  <c r="AA13" i="18" s="1"/>
  <c r="Z13" i="18" a="1"/>
  <c r="Z13" i="18" s="1"/>
  <c r="Y13" i="18" a="1"/>
  <c r="Y13" i="18" s="1"/>
  <c r="X13" i="18" a="1"/>
  <c r="X13" i="18" s="1"/>
  <c r="W13" i="18" a="1"/>
  <c r="W13" i="18" s="1"/>
  <c r="V13" i="18" a="1"/>
  <c r="V13" i="18" s="1"/>
  <c r="U13" i="18" a="1"/>
  <c r="U13" i="18" s="1"/>
  <c r="T13" i="18" a="1"/>
  <c r="T13" i="18" s="1"/>
  <c r="S13" i="18" a="1"/>
  <c r="S13" i="18" s="1"/>
  <c r="R13" i="18" a="1"/>
  <c r="R13" i="18" s="1"/>
  <c r="Q13" i="18" a="1"/>
  <c r="Q13" i="18" s="1"/>
  <c r="P13" i="18" a="1"/>
  <c r="P13" i="18" s="1"/>
  <c r="O13" i="18" a="1"/>
  <c r="O13" i="18" s="1"/>
  <c r="N13" i="18" a="1"/>
  <c r="N13" i="18" s="1"/>
  <c r="M13" i="18" a="1"/>
  <c r="M13" i="18" s="1"/>
  <c r="L13" i="18" a="1"/>
  <c r="L13" i="18" s="1"/>
  <c r="K13" i="18" a="1"/>
  <c r="K13" i="18" s="1"/>
  <c r="K48" i="18" s="1" a="1"/>
  <c r="K48" i="18" s="1"/>
  <c r="BR12" i="18" a="1"/>
  <c r="BR12" i="18" s="1"/>
  <c r="BQ12" i="18" a="1"/>
  <c r="BQ12" i="18" s="1"/>
  <c r="BP12" i="18" a="1"/>
  <c r="BP12" i="18" s="1"/>
  <c r="BO12" i="18" a="1"/>
  <c r="BO12" i="18" s="1"/>
  <c r="BN12" i="18" a="1"/>
  <c r="BN12" i="18" s="1"/>
  <c r="BM12" i="18" a="1"/>
  <c r="BM12" i="18" s="1"/>
  <c r="BL12" i="18" a="1"/>
  <c r="BL12" i="18" s="1"/>
  <c r="BK12" i="18" a="1"/>
  <c r="BK12" i="18" s="1"/>
  <c r="BJ12" i="18" a="1"/>
  <c r="BJ12" i="18" s="1"/>
  <c r="BI12" i="18" a="1"/>
  <c r="BI12" i="18" s="1"/>
  <c r="BH12" i="18" a="1"/>
  <c r="BH12" i="18" s="1"/>
  <c r="BG12" i="18" a="1"/>
  <c r="BG12" i="18" s="1"/>
  <c r="BF12" i="18" a="1"/>
  <c r="BF12" i="18" s="1"/>
  <c r="BE12" i="18" a="1"/>
  <c r="BE12" i="18" s="1"/>
  <c r="BD12" i="18" a="1"/>
  <c r="BD12" i="18" s="1"/>
  <c r="BC12" i="18" a="1"/>
  <c r="BC12" i="18" s="1"/>
  <c r="BB12" i="18" a="1"/>
  <c r="BB12" i="18" s="1"/>
  <c r="BA12" i="18" a="1"/>
  <c r="BA12" i="18" s="1"/>
  <c r="AZ12" i="18" a="1"/>
  <c r="AZ12" i="18" s="1"/>
  <c r="AY12" i="18" a="1"/>
  <c r="AY12" i="18" s="1"/>
  <c r="AX12" i="18" a="1"/>
  <c r="AX12" i="18" s="1"/>
  <c r="AW12" i="18" a="1"/>
  <c r="AW12" i="18" s="1"/>
  <c r="AV12" i="18" a="1"/>
  <c r="AV12" i="18" s="1"/>
  <c r="AU12" i="18" a="1"/>
  <c r="AU12" i="18" s="1"/>
  <c r="AT12" i="18" a="1"/>
  <c r="AT12" i="18" s="1"/>
  <c r="AS12" i="18" a="1"/>
  <c r="AS12" i="18" s="1"/>
  <c r="AR12" i="18" a="1"/>
  <c r="AR12" i="18" s="1"/>
  <c r="AQ12" i="18" a="1"/>
  <c r="AQ12" i="18" s="1"/>
  <c r="AP12" i="18" a="1"/>
  <c r="AP12" i="18" s="1"/>
  <c r="AO12" i="18" a="1"/>
  <c r="AO12" i="18" s="1"/>
  <c r="AN12" i="18" a="1"/>
  <c r="AN12" i="18" s="1"/>
  <c r="AM12" i="18" a="1"/>
  <c r="AM12" i="18" s="1"/>
  <c r="AL12" i="18" a="1"/>
  <c r="AL12" i="18" s="1"/>
  <c r="AK12" i="18" a="1"/>
  <c r="AK12" i="18" s="1"/>
  <c r="AJ12" i="18" a="1"/>
  <c r="AJ12" i="18" s="1"/>
  <c r="AI12" i="18" a="1"/>
  <c r="AI12" i="18" s="1"/>
  <c r="AH12" i="18" a="1"/>
  <c r="AH12" i="18" s="1"/>
  <c r="AG12" i="18" a="1"/>
  <c r="AG12" i="18" s="1"/>
  <c r="AF12" i="18" a="1"/>
  <c r="AF12" i="18" s="1"/>
  <c r="AE12" i="18" a="1"/>
  <c r="AE12" i="18" s="1"/>
  <c r="AD12" i="18" a="1"/>
  <c r="AD12" i="18" s="1"/>
  <c r="AC12" i="18" a="1"/>
  <c r="AC12" i="18" s="1"/>
  <c r="AB12" i="18" a="1"/>
  <c r="AB12" i="18" s="1"/>
  <c r="AA12" i="18" a="1"/>
  <c r="AA12" i="18" s="1"/>
  <c r="Z12" i="18" a="1"/>
  <c r="Z12" i="18" s="1"/>
  <c r="Y12" i="18" a="1"/>
  <c r="Y12" i="18" s="1"/>
  <c r="X12" i="18" a="1"/>
  <c r="X12" i="18" s="1"/>
  <c r="W12" i="18" a="1"/>
  <c r="W12" i="18" s="1"/>
  <c r="V12" i="18" a="1"/>
  <c r="V12" i="18" s="1"/>
  <c r="U12" i="18" a="1"/>
  <c r="U12" i="18" s="1"/>
  <c r="T12" i="18" a="1"/>
  <c r="T12" i="18" s="1"/>
  <c r="S12" i="18" a="1"/>
  <c r="S12" i="18" s="1"/>
  <c r="R12" i="18" a="1"/>
  <c r="R12" i="18" s="1"/>
  <c r="Q12" i="18" a="1"/>
  <c r="Q12" i="18" s="1"/>
  <c r="P12" i="18" a="1"/>
  <c r="P12" i="18" s="1"/>
  <c r="O12" i="18" a="1"/>
  <c r="O12" i="18" s="1"/>
  <c r="N12" i="18" a="1"/>
  <c r="N12" i="18" s="1"/>
  <c r="M12" i="18" a="1"/>
  <c r="M12" i="18" s="1"/>
  <c r="L12" i="18" a="1"/>
  <c r="L12" i="18" s="1"/>
  <c r="K12" i="18" a="1"/>
  <c r="K12" i="18" s="1"/>
  <c r="K47" i="18" s="1" a="1"/>
  <c r="K47" i="18" s="1"/>
  <c r="BR11" i="18" a="1"/>
  <c r="BR11" i="18" s="1"/>
  <c r="BQ11" i="18" a="1"/>
  <c r="BQ11" i="18" s="1"/>
  <c r="BP11" i="18" a="1"/>
  <c r="BP11" i="18" s="1"/>
  <c r="BO11" i="18" a="1"/>
  <c r="BO11" i="18" s="1"/>
  <c r="BN11" i="18" a="1"/>
  <c r="BN11" i="18" s="1"/>
  <c r="BM11" i="18" a="1"/>
  <c r="BM11" i="18" s="1"/>
  <c r="BL11" i="18" a="1"/>
  <c r="BL11" i="18" s="1"/>
  <c r="BK11" i="18" a="1"/>
  <c r="BK11" i="18" s="1"/>
  <c r="BJ11" i="18" a="1"/>
  <c r="BJ11" i="18" s="1"/>
  <c r="BI11" i="18" a="1"/>
  <c r="BI11" i="18" s="1"/>
  <c r="BH11" i="18" a="1"/>
  <c r="BH11" i="18" s="1"/>
  <c r="BG11" i="18" a="1"/>
  <c r="BG11" i="18" s="1"/>
  <c r="BF11" i="18" a="1"/>
  <c r="BF11" i="18" s="1"/>
  <c r="BE11" i="18" a="1"/>
  <c r="BE11" i="18" s="1"/>
  <c r="BD11" i="18" a="1"/>
  <c r="BD11" i="18" s="1"/>
  <c r="BC11" i="18" a="1"/>
  <c r="BC11" i="18" s="1"/>
  <c r="BB11" i="18" a="1"/>
  <c r="BB11" i="18" s="1"/>
  <c r="BA11" i="18" a="1"/>
  <c r="BA11" i="18" s="1"/>
  <c r="AZ11" i="18" a="1"/>
  <c r="AZ11" i="18" s="1"/>
  <c r="AY11" i="18" a="1"/>
  <c r="AY11" i="18" s="1"/>
  <c r="AX11" i="18" a="1"/>
  <c r="AX11" i="18" s="1"/>
  <c r="AW11" i="18" a="1"/>
  <c r="AW11" i="18" s="1"/>
  <c r="AV11" i="18" a="1"/>
  <c r="AV11" i="18" s="1"/>
  <c r="AU11" i="18" a="1"/>
  <c r="AU11" i="18" s="1"/>
  <c r="AT11" i="18" a="1"/>
  <c r="AT11" i="18" s="1"/>
  <c r="AS11" i="18" a="1"/>
  <c r="AS11" i="18" s="1"/>
  <c r="AR11" i="18" a="1"/>
  <c r="AR11" i="18" s="1"/>
  <c r="AQ11" i="18" a="1"/>
  <c r="AQ11" i="18" s="1"/>
  <c r="AP11" i="18" a="1"/>
  <c r="AP11" i="18" s="1"/>
  <c r="AO11" i="18" a="1"/>
  <c r="AO11" i="18" s="1"/>
  <c r="AN11" i="18" a="1"/>
  <c r="AN11" i="18" s="1"/>
  <c r="AM11" i="18" a="1"/>
  <c r="AM11" i="18" s="1"/>
  <c r="AL11" i="18" a="1"/>
  <c r="AL11" i="18" s="1"/>
  <c r="AK11" i="18" a="1"/>
  <c r="AK11" i="18" s="1"/>
  <c r="AJ11" i="18" a="1"/>
  <c r="AJ11" i="18" s="1"/>
  <c r="AI11" i="18" a="1"/>
  <c r="AI11" i="18" s="1"/>
  <c r="AH11" i="18" a="1"/>
  <c r="AH11" i="18" s="1"/>
  <c r="AG11" i="18" a="1"/>
  <c r="AG11" i="18" s="1"/>
  <c r="AF11" i="18" a="1"/>
  <c r="AF11" i="18" s="1"/>
  <c r="AE11" i="18" a="1"/>
  <c r="AE11" i="18" s="1"/>
  <c r="AD11" i="18" a="1"/>
  <c r="AD11" i="18" s="1"/>
  <c r="AC11" i="18" a="1"/>
  <c r="AC11" i="18" s="1"/>
  <c r="AB11" i="18" a="1"/>
  <c r="AB11" i="18" s="1"/>
  <c r="AA11" i="18" a="1"/>
  <c r="AA11" i="18" s="1"/>
  <c r="Z11" i="18" a="1"/>
  <c r="Z11" i="18" s="1"/>
  <c r="Y11" i="18" a="1"/>
  <c r="Y11" i="18" s="1"/>
  <c r="X11" i="18" a="1"/>
  <c r="X11" i="18" s="1"/>
  <c r="W11" i="18" a="1"/>
  <c r="W11" i="18" s="1"/>
  <c r="V11" i="18" a="1"/>
  <c r="V11" i="18" s="1"/>
  <c r="U11" i="18" a="1"/>
  <c r="U11" i="18" s="1"/>
  <c r="T11" i="18" a="1"/>
  <c r="T11" i="18" s="1"/>
  <c r="S11" i="18" a="1"/>
  <c r="S11" i="18" s="1"/>
  <c r="R11" i="18" a="1"/>
  <c r="R11" i="18" s="1"/>
  <c r="Q11" i="18" a="1"/>
  <c r="Q11" i="18" s="1"/>
  <c r="P11" i="18" a="1"/>
  <c r="P11" i="18" s="1"/>
  <c r="O11" i="18" a="1"/>
  <c r="O11" i="18" s="1"/>
  <c r="N11" i="18" a="1"/>
  <c r="N11" i="18" s="1"/>
  <c r="M11" i="18" a="1"/>
  <c r="M11" i="18" s="1"/>
  <c r="L11" i="18" a="1"/>
  <c r="L11" i="18" s="1"/>
  <c r="K11" i="18" a="1"/>
  <c r="K11" i="18" s="1"/>
  <c r="K46" i="18" s="1" a="1"/>
  <c r="K46" i="18" s="1"/>
  <c r="BR10" i="18" a="1"/>
  <c r="BR10" i="18" s="1"/>
  <c r="BQ10" i="18" a="1"/>
  <c r="BQ10" i="18" s="1"/>
  <c r="BP10" i="18" a="1"/>
  <c r="BP10" i="18" s="1"/>
  <c r="BO10" i="18" a="1"/>
  <c r="BO10" i="18" s="1"/>
  <c r="BN10" i="18" a="1"/>
  <c r="BN10" i="18" s="1"/>
  <c r="BM10" i="18" a="1"/>
  <c r="BM10" i="18" s="1"/>
  <c r="BL10" i="18" a="1"/>
  <c r="BL10" i="18" s="1"/>
  <c r="BK10" i="18" a="1"/>
  <c r="BK10" i="18" s="1"/>
  <c r="BJ10" i="18" a="1"/>
  <c r="BJ10" i="18" s="1"/>
  <c r="BI10" i="18" a="1"/>
  <c r="BI10" i="18" s="1"/>
  <c r="BH10" i="18" a="1"/>
  <c r="BH10" i="18" s="1"/>
  <c r="BG10" i="18" a="1"/>
  <c r="BG10" i="18" s="1"/>
  <c r="BF10" i="18" a="1"/>
  <c r="BF10" i="18" s="1"/>
  <c r="BE10" i="18" a="1"/>
  <c r="BE10" i="18" s="1"/>
  <c r="BD10" i="18" a="1"/>
  <c r="BD10" i="18" s="1"/>
  <c r="BC10" i="18" a="1"/>
  <c r="BC10" i="18" s="1"/>
  <c r="BB10" i="18" a="1"/>
  <c r="BB10" i="18" s="1"/>
  <c r="BA10" i="18" a="1"/>
  <c r="BA10" i="18" s="1"/>
  <c r="AZ10" i="18" a="1"/>
  <c r="AZ10" i="18" s="1"/>
  <c r="AY10" i="18" a="1"/>
  <c r="AY10" i="18" s="1"/>
  <c r="AX10" i="18" a="1"/>
  <c r="AX10" i="18" s="1"/>
  <c r="AW10" i="18" a="1"/>
  <c r="AW10" i="18" s="1"/>
  <c r="AV10" i="18" a="1"/>
  <c r="AV10" i="18" s="1"/>
  <c r="AU10" i="18" a="1"/>
  <c r="AU10" i="18" s="1"/>
  <c r="AT10" i="18" a="1"/>
  <c r="AT10" i="18" s="1"/>
  <c r="AS10" i="18" a="1"/>
  <c r="AS10" i="18" s="1"/>
  <c r="AR10" i="18" a="1"/>
  <c r="AR10" i="18" s="1"/>
  <c r="AQ10" i="18" a="1"/>
  <c r="AQ10" i="18" s="1"/>
  <c r="AP10" i="18" a="1"/>
  <c r="AP10" i="18" s="1"/>
  <c r="AO10" i="18" a="1"/>
  <c r="AO10" i="18" s="1"/>
  <c r="AN10" i="18" a="1"/>
  <c r="AN10" i="18" s="1"/>
  <c r="AM10" i="18" a="1"/>
  <c r="AM10" i="18" s="1"/>
  <c r="AL10" i="18" a="1"/>
  <c r="AL10" i="18" s="1"/>
  <c r="AK10" i="18" a="1"/>
  <c r="AK10" i="18" s="1"/>
  <c r="AJ10" i="18" a="1"/>
  <c r="AJ10" i="18" s="1"/>
  <c r="AI10" i="18" a="1"/>
  <c r="AI10" i="18" s="1"/>
  <c r="AH10" i="18" a="1"/>
  <c r="AH10" i="18" s="1"/>
  <c r="AG10" i="18" a="1"/>
  <c r="AG10" i="18" s="1"/>
  <c r="AF10" i="18" a="1"/>
  <c r="AF10" i="18" s="1"/>
  <c r="AE10" i="18" a="1"/>
  <c r="AE10" i="18" s="1"/>
  <c r="AD10" i="18" a="1"/>
  <c r="AD10" i="18" s="1"/>
  <c r="AC10" i="18" a="1"/>
  <c r="AC10" i="18" s="1"/>
  <c r="AB10" i="18" a="1"/>
  <c r="AB10" i="18" s="1"/>
  <c r="AA10" i="18" a="1"/>
  <c r="AA10" i="18" s="1"/>
  <c r="Z10" i="18" a="1"/>
  <c r="Z10" i="18" s="1"/>
  <c r="Y10" i="18" a="1"/>
  <c r="Y10" i="18" s="1"/>
  <c r="X10" i="18" a="1"/>
  <c r="X10" i="18" s="1"/>
  <c r="W10" i="18" a="1"/>
  <c r="W10" i="18" s="1"/>
  <c r="V10" i="18" a="1"/>
  <c r="V10" i="18" s="1"/>
  <c r="U10" i="18" a="1"/>
  <c r="U10" i="18" s="1"/>
  <c r="T10" i="18" a="1"/>
  <c r="T10" i="18" s="1"/>
  <c r="S10" i="18" a="1"/>
  <c r="S10" i="18" s="1"/>
  <c r="R10" i="18" a="1"/>
  <c r="R10" i="18" s="1"/>
  <c r="Q10" i="18" a="1"/>
  <c r="Q10" i="18" s="1"/>
  <c r="P10" i="18" a="1"/>
  <c r="P10" i="18" s="1"/>
  <c r="O10" i="18" a="1"/>
  <c r="O10" i="18" s="1"/>
  <c r="N10" i="18" a="1"/>
  <c r="N10" i="18" s="1"/>
  <c r="M10" i="18" a="1"/>
  <c r="M10" i="18" s="1"/>
  <c r="L10" i="18" a="1"/>
  <c r="L10" i="18" s="1"/>
  <c r="K10" i="18" a="1"/>
  <c r="K10" i="18" s="1"/>
  <c r="K45" i="18" s="1" a="1"/>
  <c r="K45" i="18" s="1"/>
  <c r="BR9" i="18" a="1"/>
  <c r="BR9" i="18" s="1"/>
  <c r="BR36" i="18" s="1"/>
  <c r="BQ9" i="18" a="1"/>
  <c r="BQ9" i="18" s="1"/>
  <c r="BQ36" i="18" s="1"/>
  <c r="BP9" i="18" a="1"/>
  <c r="BP9" i="18" s="1"/>
  <c r="BP36" i="18" s="1"/>
  <c r="BO9" i="18" a="1"/>
  <c r="BO9" i="18" s="1"/>
  <c r="BO36" i="18" s="1"/>
  <c r="BN9" i="18" a="1"/>
  <c r="BN9" i="18" s="1"/>
  <c r="BN36" i="18" s="1"/>
  <c r="BM9" i="18" a="1"/>
  <c r="BM9" i="18" s="1"/>
  <c r="BM36" i="18" s="1"/>
  <c r="BL9" i="18" a="1"/>
  <c r="BL9" i="18" s="1"/>
  <c r="BL36" i="18" s="1"/>
  <c r="BK9" i="18" a="1"/>
  <c r="BK9" i="18" s="1"/>
  <c r="BK36" i="18" s="1"/>
  <c r="BJ9" i="18" a="1"/>
  <c r="BJ9" i="18" s="1"/>
  <c r="BJ36" i="18" s="1"/>
  <c r="BI9" i="18" a="1"/>
  <c r="BI9" i="18" s="1"/>
  <c r="BI36" i="18" s="1"/>
  <c r="BH9" i="18" a="1"/>
  <c r="BH9" i="18" s="1"/>
  <c r="BH36" i="18" s="1"/>
  <c r="BG9" i="18" a="1"/>
  <c r="BG9" i="18" s="1"/>
  <c r="BG36" i="18" s="1"/>
  <c r="BF9" i="18" a="1"/>
  <c r="BF9" i="18" s="1"/>
  <c r="BF36" i="18" s="1"/>
  <c r="BE9" i="18" a="1"/>
  <c r="BE9" i="18" s="1"/>
  <c r="BE36" i="18" s="1"/>
  <c r="BD9" i="18" a="1"/>
  <c r="BD9" i="18" s="1"/>
  <c r="BD36" i="18" s="1"/>
  <c r="BC9" i="18" a="1"/>
  <c r="BC9" i="18" s="1"/>
  <c r="BC36" i="18" s="1"/>
  <c r="BB9" i="18" a="1"/>
  <c r="BB9" i="18" s="1"/>
  <c r="BB36" i="18" s="1"/>
  <c r="BA9" i="18" a="1"/>
  <c r="BA9" i="18" s="1"/>
  <c r="BA36" i="18" s="1"/>
  <c r="AZ9" i="18" a="1"/>
  <c r="AZ9" i="18" s="1"/>
  <c r="AZ36" i="18" s="1"/>
  <c r="AY9" i="18" a="1"/>
  <c r="AY9" i="18" s="1"/>
  <c r="AY36" i="18" s="1"/>
  <c r="AX9" i="18" a="1"/>
  <c r="AX9" i="18" s="1"/>
  <c r="AX36" i="18" s="1"/>
  <c r="AW9" i="18" a="1"/>
  <c r="AW9" i="18" s="1"/>
  <c r="AW36" i="18" s="1"/>
  <c r="AV9" i="18" a="1"/>
  <c r="AV9" i="18" s="1"/>
  <c r="AV36" i="18" s="1"/>
  <c r="AU9" i="18" a="1"/>
  <c r="AU9" i="18" s="1"/>
  <c r="AU36" i="18" s="1"/>
  <c r="AT9" i="18" a="1"/>
  <c r="AT9" i="18" s="1"/>
  <c r="AT36" i="18" s="1"/>
  <c r="AS9" i="18" a="1"/>
  <c r="AS9" i="18" s="1"/>
  <c r="AS36" i="18" s="1"/>
  <c r="AR9" i="18" a="1"/>
  <c r="AR9" i="18" s="1"/>
  <c r="AR36" i="18" s="1"/>
  <c r="AQ9" i="18" a="1"/>
  <c r="AQ9" i="18" s="1"/>
  <c r="AQ36" i="18" s="1"/>
  <c r="AP9" i="18" a="1"/>
  <c r="AP9" i="18" s="1"/>
  <c r="AP36" i="18" s="1"/>
  <c r="AO9" i="18" a="1"/>
  <c r="AO9" i="18" s="1"/>
  <c r="AO36" i="18" s="1"/>
  <c r="AN9" i="18" a="1"/>
  <c r="AN9" i="18" s="1"/>
  <c r="AN36" i="18" s="1"/>
  <c r="AM9" i="18" a="1"/>
  <c r="AM9" i="18" s="1"/>
  <c r="AM36" i="18" s="1"/>
  <c r="AL9" i="18" a="1"/>
  <c r="AL9" i="18" s="1"/>
  <c r="AL36" i="18" s="1"/>
  <c r="AK9" i="18" a="1"/>
  <c r="AK9" i="18" s="1"/>
  <c r="AK36" i="18" s="1"/>
  <c r="AJ9" i="18" a="1"/>
  <c r="AJ9" i="18" s="1"/>
  <c r="AJ36" i="18" s="1"/>
  <c r="AI9" i="18" a="1"/>
  <c r="AI9" i="18" s="1"/>
  <c r="AI36" i="18" s="1"/>
  <c r="AH9" i="18" a="1"/>
  <c r="AH9" i="18" s="1"/>
  <c r="AH36" i="18" s="1"/>
  <c r="AG9" i="18" a="1"/>
  <c r="AG9" i="18" s="1"/>
  <c r="AG36" i="18" s="1"/>
  <c r="AF9" i="18" a="1"/>
  <c r="AF9" i="18" s="1"/>
  <c r="AF36" i="18" s="1"/>
  <c r="AE9" i="18" a="1"/>
  <c r="AE9" i="18" s="1"/>
  <c r="AE36" i="18" s="1"/>
  <c r="AD9" i="18" a="1"/>
  <c r="AD9" i="18" s="1"/>
  <c r="AD36" i="18" s="1"/>
  <c r="AC9" i="18" a="1"/>
  <c r="AC9" i="18" s="1"/>
  <c r="AC36" i="18" s="1"/>
  <c r="AB9" i="18" a="1"/>
  <c r="AB9" i="18" s="1"/>
  <c r="AB36" i="18" s="1"/>
  <c r="AA9" i="18" a="1"/>
  <c r="AA9" i="18" s="1"/>
  <c r="AA36" i="18" s="1"/>
  <c r="Z9" i="18" a="1"/>
  <c r="Z9" i="18" s="1"/>
  <c r="Z36" i="18" s="1"/>
  <c r="Y9" i="18" a="1"/>
  <c r="Y9" i="18" s="1"/>
  <c r="Y36" i="18" s="1"/>
  <c r="X9" i="18" a="1"/>
  <c r="X9" i="18" s="1"/>
  <c r="X36" i="18" s="1"/>
  <c r="W9" i="18" a="1"/>
  <c r="W9" i="18" s="1"/>
  <c r="W36" i="18" s="1"/>
  <c r="V9" i="18" a="1"/>
  <c r="V9" i="18" s="1"/>
  <c r="V36" i="18" s="1"/>
  <c r="U9" i="18" a="1"/>
  <c r="U9" i="18" s="1"/>
  <c r="U36" i="18" s="1"/>
  <c r="T9" i="18" a="1"/>
  <c r="T9" i="18" s="1"/>
  <c r="T36" i="18" s="1"/>
  <c r="S9" i="18" a="1"/>
  <c r="S9" i="18" s="1"/>
  <c r="S36" i="18" s="1"/>
  <c r="R9" i="18" a="1"/>
  <c r="R9" i="18" s="1"/>
  <c r="R36" i="18" s="1"/>
  <c r="Q9" i="18" a="1"/>
  <c r="Q9" i="18" s="1"/>
  <c r="Q36" i="18" s="1"/>
  <c r="P9" i="18" a="1"/>
  <c r="P9" i="18" s="1"/>
  <c r="P36" i="18" s="1"/>
  <c r="O9" i="18" a="1"/>
  <c r="O9" i="18" s="1"/>
  <c r="O36" i="18" s="1"/>
  <c r="N9" i="18" a="1"/>
  <c r="N9" i="18" s="1"/>
  <c r="N36" i="18" s="1"/>
  <c r="M9" i="18" a="1"/>
  <c r="M9" i="18" s="1"/>
  <c r="L9" i="18" a="1"/>
  <c r="L9" i="18" s="1"/>
  <c r="K9" i="18" a="1"/>
  <c r="K9" i="18" s="1"/>
  <c r="K44" i="18" s="1" a="1"/>
  <c r="K44" i="18" s="1"/>
  <c r="BR8" i="18" a="1"/>
  <c r="BR8" i="18" s="1"/>
  <c r="BR34" i="18" s="1"/>
  <c r="BQ8" i="18" a="1"/>
  <c r="BQ8" i="18" s="1"/>
  <c r="BQ34" i="18" s="1"/>
  <c r="BP8" i="18" a="1"/>
  <c r="BP8" i="18" s="1"/>
  <c r="BO8" i="18" a="1"/>
  <c r="BO8" i="18" s="1"/>
  <c r="BN8" i="18" a="1"/>
  <c r="BN8" i="18" s="1"/>
  <c r="BM8" i="18" a="1"/>
  <c r="BM8" i="18" s="1"/>
  <c r="BL8" i="18" a="1"/>
  <c r="BL8" i="18" s="1"/>
  <c r="BK8" i="18" a="1"/>
  <c r="BK8" i="18" s="1"/>
  <c r="BK34" i="18" s="1"/>
  <c r="BJ8" i="18" a="1"/>
  <c r="BJ8" i="18" s="1"/>
  <c r="BJ34" i="18" s="1"/>
  <c r="BI8" i="18" a="1"/>
  <c r="BI8" i="18" s="1"/>
  <c r="BI34" i="18" s="1"/>
  <c r="BH8" i="18" a="1"/>
  <c r="BH8" i="18" s="1"/>
  <c r="BG8" i="18" a="1"/>
  <c r="BG8" i="18" s="1"/>
  <c r="BG34" i="18" s="1"/>
  <c r="BF8" i="18" a="1"/>
  <c r="BF8" i="18" s="1"/>
  <c r="BE8" i="18" a="1"/>
  <c r="BE8" i="18" s="1"/>
  <c r="BD8" i="18" a="1"/>
  <c r="BD8" i="18" s="1"/>
  <c r="BC8" i="18" a="1"/>
  <c r="BC8" i="18" s="1"/>
  <c r="BC34" i="18" s="1"/>
  <c r="BB8" i="18" a="1"/>
  <c r="BB8" i="18" s="1"/>
  <c r="BB34" i="18" s="1"/>
  <c r="BA8" i="18" a="1"/>
  <c r="BA8" i="18" s="1"/>
  <c r="BA34" i="18" s="1"/>
  <c r="AZ8" i="18" a="1"/>
  <c r="AZ8" i="18" s="1"/>
  <c r="AY8" i="18" a="1"/>
  <c r="AY8" i="18" s="1"/>
  <c r="AX8" i="18" a="1"/>
  <c r="AX8" i="18" s="1"/>
  <c r="AW8" i="18" a="1"/>
  <c r="AW8" i="18" s="1"/>
  <c r="AV8" i="18" a="1"/>
  <c r="AV8" i="18" s="1"/>
  <c r="AU8" i="18" a="1"/>
  <c r="AU8" i="18" s="1"/>
  <c r="AU34" i="18" s="1"/>
  <c r="AT8" i="18" a="1"/>
  <c r="AT8" i="18" s="1"/>
  <c r="AT34" i="18" s="1"/>
  <c r="AS8" i="18" a="1"/>
  <c r="AS8" i="18" s="1"/>
  <c r="AS34" i="18" s="1"/>
  <c r="AR8" i="18" a="1"/>
  <c r="AR8" i="18" s="1"/>
  <c r="AQ8" i="18" a="1"/>
  <c r="AQ8" i="18" s="1"/>
  <c r="AQ34" i="18" s="1"/>
  <c r="AP8" i="18" a="1"/>
  <c r="AP8" i="18" s="1"/>
  <c r="AO8" i="18" a="1"/>
  <c r="AO8" i="18" s="1"/>
  <c r="AN8" i="18" a="1"/>
  <c r="AN8" i="18" s="1"/>
  <c r="AM8" i="18" a="1"/>
  <c r="AM8" i="18" s="1"/>
  <c r="AM34" i="18" s="1"/>
  <c r="AL8" i="18" a="1"/>
  <c r="AL8" i="18" s="1"/>
  <c r="AL34" i="18" s="1"/>
  <c r="AK8" i="18" a="1"/>
  <c r="AK8" i="18" s="1"/>
  <c r="AK34" i="18" s="1"/>
  <c r="AJ8" i="18" a="1"/>
  <c r="AJ8" i="18" s="1"/>
  <c r="AI8" i="18" a="1"/>
  <c r="AI8" i="18" s="1"/>
  <c r="AH8" i="18" a="1"/>
  <c r="AH8" i="18" s="1"/>
  <c r="AG8" i="18" a="1"/>
  <c r="AG8" i="18" s="1"/>
  <c r="AF8" i="18" a="1"/>
  <c r="AF8" i="18" s="1"/>
  <c r="AE8" i="18" a="1"/>
  <c r="AE8" i="18" s="1"/>
  <c r="AE34" i="18" s="1"/>
  <c r="AD8" i="18" a="1"/>
  <c r="AD8" i="18" s="1"/>
  <c r="AD34" i="18" s="1"/>
  <c r="AC8" i="18" a="1"/>
  <c r="AC8" i="18" s="1"/>
  <c r="AC34" i="18" s="1"/>
  <c r="AB8" i="18" a="1"/>
  <c r="AB8" i="18" s="1"/>
  <c r="AA8" i="18" a="1"/>
  <c r="AA8" i="18" s="1"/>
  <c r="AA34" i="18" s="1"/>
  <c r="Z8" i="18" a="1"/>
  <c r="Z8" i="18" s="1"/>
  <c r="Y8" i="18" a="1"/>
  <c r="Y8" i="18" s="1"/>
  <c r="X8" i="18" a="1"/>
  <c r="X8" i="18" s="1"/>
  <c r="W8" i="18" a="1"/>
  <c r="W8" i="18" s="1"/>
  <c r="W34" i="18" s="1"/>
  <c r="V8" i="18" a="1"/>
  <c r="V8" i="18" s="1"/>
  <c r="V34" i="18" s="1"/>
  <c r="U8" i="18" a="1"/>
  <c r="U8" i="18" s="1"/>
  <c r="U34" i="18" s="1"/>
  <c r="T8" i="18" a="1"/>
  <c r="T8" i="18" s="1"/>
  <c r="S8" i="18" a="1"/>
  <c r="S8" i="18" s="1"/>
  <c r="R8" i="18" a="1"/>
  <c r="R8" i="18" s="1"/>
  <c r="Q8" i="18" a="1"/>
  <c r="Q8" i="18" s="1"/>
  <c r="P8" i="18" a="1"/>
  <c r="P8" i="18" s="1"/>
  <c r="O8" i="18" a="1"/>
  <c r="O8" i="18" s="1"/>
  <c r="O34" i="18" s="1"/>
  <c r="N8" i="18" a="1"/>
  <c r="N8" i="18" s="1"/>
  <c r="N34" i="18" s="1"/>
  <c r="M8" i="18" a="1"/>
  <c r="M8" i="18" s="1"/>
  <c r="M34" i="18" s="1"/>
  <c r="L8" i="18" a="1"/>
  <c r="L8" i="18" s="1"/>
  <c r="K8" i="18" a="1"/>
  <c r="K8" i="18" s="1"/>
  <c r="K43" i="18" s="1" a="1"/>
  <c r="K43" i="18" s="1"/>
  <c r="BR7" i="18" a="1"/>
  <c r="BR7" i="18" s="1"/>
  <c r="BQ7" i="18" a="1"/>
  <c r="BQ7" i="18" s="1"/>
  <c r="BP7" i="18" a="1"/>
  <c r="BP7" i="18" s="1"/>
  <c r="BO7" i="18" a="1"/>
  <c r="BO7" i="18" s="1"/>
  <c r="BN7" i="18" a="1"/>
  <c r="BN7" i="18" s="1"/>
  <c r="BM7" i="18" a="1"/>
  <c r="BM7" i="18" s="1"/>
  <c r="BL7" i="18" a="1"/>
  <c r="BL7" i="18" s="1"/>
  <c r="BK7" i="18" a="1"/>
  <c r="BK7" i="18" s="1"/>
  <c r="BJ7" i="18" a="1"/>
  <c r="BJ7" i="18" s="1"/>
  <c r="BI7" i="18" a="1"/>
  <c r="BI7" i="18" s="1"/>
  <c r="BH7" i="18" a="1"/>
  <c r="BH7" i="18" s="1"/>
  <c r="BG7" i="18" a="1"/>
  <c r="BG7" i="18" s="1"/>
  <c r="BF7" i="18" a="1"/>
  <c r="BF7" i="18" s="1"/>
  <c r="BE7" i="18" a="1"/>
  <c r="BE7" i="18" s="1"/>
  <c r="BD7" i="18" a="1"/>
  <c r="BD7" i="18" s="1"/>
  <c r="BC7" i="18" a="1"/>
  <c r="BC7" i="18" s="1"/>
  <c r="BB7" i="18" a="1"/>
  <c r="BB7" i="18" s="1"/>
  <c r="BA7" i="18" a="1"/>
  <c r="BA7" i="18" s="1"/>
  <c r="AZ7" i="18" a="1"/>
  <c r="AZ7" i="18" s="1"/>
  <c r="AY7" i="18" a="1"/>
  <c r="AY7" i="18" s="1"/>
  <c r="AX7" i="18" a="1"/>
  <c r="AX7" i="18" s="1"/>
  <c r="AW7" i="18" a="1"/>
  <c r="AW7" i="18" s="1"/>
  <c r="AV7" i="18" a="1"/>
  <c r="AV7" i="18" s="1"/>
  <c r="AU7" i="18" a="1"/>
  <c r="AU7" i="18" s="1"/>
  <c r="AT7" i="18" a="1"/>
  <c r="AT7" i="18" s="1"/>
  <c r="AS7" i="18" a="1"/>
  <c r="AS7" i="18" s="1"/>
  <c r="AR7" i="18" a="1"/>
  <c r="AR7" i="18" s="1"/>
  <c r="AQ7" i="18" a="1"/>
  <c r="AQ7" i="18" s="1"/>
  <c r="AP7" i="18" a="1"/>
  <c r="AP7" i="18" s="1"/>
  <c r="AO7" i="18" a="1"/>
  <c r="AO7" i="18" s="1"/>
  <c r="AN7" i="18" a="1"/>
  <c r="AN7" i="18" s="1"/>
  <c r="AM7" i="18" a="1"/>
  <c r="AM7" i="18" s="1"/>
  <c r="AL7" i="18" a="1"/>
  <c r="AL7" i="18" s="1"/>
  <c r="AK7" i="18" a="1"/>
  <c r="AK7" i="18" s="1"/>
  <c r="AJ7" i="18" a="1"/>
  <c r="AJ7" i="18" s="1"/>
  <c r="AI7" i="18" a="1"/>
  <c r="AI7" i="18" s="1"/>
  <c r="AH7" i="18" a="1"/>
  <c r="AH7" i="18" s="1"/>
  <c r="AG7" i="18" a="1"/>
  <c r="AG7" i="18" s="1"/>
  <c r="AF7" i="18" a="1"/>
  <c r="AF7" i="18" s="1"/>
  <c r="AE7" i="18" a="1"/>
  <c r="AE7" i="18" s="1"/>
  <c r="AD7" i="18" a="1"/>
  <c r="AD7" i="18" s="1"/>
  <c r="AC7" i="18" a="1"/>
  <c r="AC7" i="18" s="1"/>
  <c r="AB7" i="18" a="1"/>
  <c r="AB7" i="18" s="1"/>
  <c r="AA7" i="18" a="1"/>
  <c r="AA7" i="18" s="1"/>
  <c r="Z7" i="18" a="1"/>
  <c r="Z7" i="18" s="1"/>
  <c r="Y7" i="18" a="1"/>
  <c r="Y7" i="18" s="1"/>
  <c r="X7" i="18" a="1"/>
  <c r="X7" i="18" s="1"/>
  <c r="W7" i="18" a="1"/>
  <c r="W7" i="18" s="1"/>
  <c r="V7" i="18" a="1"/>
  <c r="V7" i="18" s="1"/>
  <c r="U7" i="18" a="1"/>
  <c r="U7" i="18" s="1"/>
  <c r="T7" i="18" a="1"/>
  <c r="T7" i="18" s="1"/>
  <c r="S7" i="18" a="1"/>
  <c r="S7" i="18" s="1"/>
  <c r="R7" i="18" a="1"/>
  <c r="R7" i="18" s="1"/>
  <c r="Q7" i="18" a="1"/>
  <c r="Q7" i="18" s="1"/>
  <c r="P7" i="18" a="1"/>
  <c r="P7" i="18" s="1"/>
  <c r="O7" i="18" a="1"/>
  <c r="O7" i="18" s="1"/>
  <c r="N7" i="18" a="1"/>
  <c r="N7" i="18" s="1"/>
  <c r="M7" i="18" a="1"/>
  <c r="M7" i="18" s="1"/>
  <c r="L7" i="18" a="1"/>
  <c r="L7" i="18" s="1"/>
  <c r="K7" i="18" a="1"/>
  <c r="K7" i="18" s="1"/>
  <c r="K42" i="18" s="1" a="1"/>
  <c r="K42" i="18" s="1"/>
  <c r="BR208" i="18"/>
  <c r="BQ208" i="18"/>
  <c r="BP208" i="18"/>
  <c r="BO208" i="18"/>
  <c r="BN208" i="18"/>
  <c r="BM208" i="18"/>
  <c r="BL208" i="18"/>
  <c r="BK208" i="18"/>
  <c r="BJ208" i="18"/>
  <c r="BI208" i="18"/>
  <c r="BH208" i="18"/>
  <c r="BG208" i="18"/>
  <c r="BF208" i="18"/>
  <c r="BE208" i="18"/>
  <c r="BD208" i="18"/>
  <c r="BC208" i="18"/>
  <c r="BB208" i="18"/>
  <c r="BA208" i="18"/>
  <c r="AZ208" i="18"/>
  <c r="AY208" i="18"/>
  <c r="AX208" i="18"/>
  <c r="AW208" i="18"/>
  <c r="AV208" i="18"/>
  <c r="AU208" i="18"/>
  <c r="AT208" i="18"/>
  <c r="AS208" i="18"/>
  <c r="AR208" i="18"/>
  <c r="AQ208" i="18"/>
  <c r="AP208" i="18"/>
  <c r="AO208" i="18"/>
  <c r="AN208" i="18"/>
  <c r="AM208" i="18"/>
  <c r="AL208" i="18"/>
  <c r="AK208" i="18"/>
  <c r="AJ208" i="18"/>
  <c r="AI208" i="18"/>
  <c r="AH208" i="18"/>
  <c r="AG208" i="18"/>
  <c r="AF208" i="18"/>
  <c r="AE208" i="18"/>
  <c r="AD208" i="18"/>
  <c r="AC208" i="18"/>
  <c r="AB208" i="18"/>
  <c r="AA208" i="18"/>
  <c r="Z208" i="18"/>
  <c r="Y208" i="18"/>
  <c r="X208" i="18"/>
  <c r="W208" i="18"/>
  <c r="V208" i="18"/>
  <c r="U208" i="18"/>
  <c r="T208" i="18"/>
  <c r="S208" i="18"/>
  <c r="R208" i="18"/>
  <c r="Q208" i="18"/>
  <c r="P208" i="18"/>
  <c r="O208" i="18"/>
  <c r="N208" i="18"/>
  <c r="M208" i="18"/>
  <c r="BN207" i="18"/>
  <c r="BG207" i="18"/>
  <c r="AQ207" i="18"/>
  <c r="Z207" i="18"/>
  <c r="BM209" i="18"/>
  <c r="BD209" i="18"/>
  <c r="AS206" i="18"/>
  <c r="BR173" i="18"/>
  <c r="BQ173" i="18"/>
  <c r="BP173" i="18"/>
  <c r="BO173" i="18"/>
  <c r="BN173" i="18"/>
  <c r="BM173" i="18"/>
  <c r="BL173" i="18"/>
  <c r="BK173" i="18"/>
  <c r="BJ173" i="18"/>
  <c r="BI173" i="18"/>
  <c r="BH173" i="18"/>
  <c r="BG173" i="18"/>
  <c r="BF173" i="18"/>
  <c r="BE173" i="18"/>
  <c r="BD173" i="18"/>
  <c r="BC173" i="18"/>
  <c r="BB173" i="18"/>
  <c r="BA173" i="18"/>
  <c r="AZ173" i="18"/>
  <c r="AY173" i="18"/>
  <c r="AX173" i="18"/>
  <c r="AW173" i="18"/>
  <c r="AV173" i="18"/>
  <c r="AU173" i="18"/>
  <c r="AT173" i="18"/>
  <c r="AS173" i="18"/>
  <c r="AR173" i="18"/>
  <c r="AQ173" i="18"/>
  <c r="AP173" i="18"/>
  <c r="AO173" i="18"/>
  <c r="AN173" i="18"/>
  <c r="AM173" i="18"/>
  <c r="AL173" i="18"/>
  <c r="AK173" i="18"/>
  <c r="AJ173" i="18"/>
  <c r="AI173" i="18"/>
  <c r="AH173" i="18"/>
  <c r="AG173" i="18"/>
  <c r="AF173" i="18"/>
  <c r="AE173" i="18"/>
  <c r="AD173" i="18"/>
  <c r="AC173" i="18"/>
  <c r="AB173" i="18"/>
  <c r="AA173" i="18"/>
  <c r="Z173" i="18"/>
  <c r="Y173" i="18"/>
  <c r="X173" i="18"/>
  <c r="W173" i="18"/>
  <c r="V173" i="18"/>
  <c r="U173" i="18"/>
  <c r="T173" i="18"/>
  <c r="S173" i="18"/>
  <c r="R173" i="18"/>
  <c r="Q173" i="18"/>
  <c r="P173" i="18"/>
  <c r="O173" i="18"/>
  <c r="N173" i="18"/>
  <c r="M173" i="18"/>
  <c r="AY172" i="18"/>
  <c r="AQ172" i="18"/>
  <c r="BI174" i="18"/>
  <c r="BB174" i="18"/>
  <c r="BC171" i="18"/>
  <c r="AC171" i="18"/>
  <c r="BR139" i="18"/>
  <c r="BQ139" i="18"/>
  <c r="BP139" i="18"/>
  <c r="BO139" i="18"/>
  <c r="BN139" i="18"/>
  <c r="BM139" i="18"/>
  <c r="BL139" i="18"/>
  <c r="BK139" i="18"/>
  <c r="BJ139" i="18"/>
  <c r="BI139" i="18"/>
  <c r="BH139" i="18"/>
  <c r="BG139" i="18"/>
  <c r="BF139" i="18"/>
  <c r="BE139" i="18"/>
  <c r="BD139" i="18"/>
  <c r="BC139" i="18"/>
  <c r="BB139" i="18"/>
  <c r="BA139" i="18"/>
  <c r="AZ139" i="18"/>
  <c r="AY139" i="18"/>
  <c r="AX139" i="18"/>
  <c r="AW139" i="18"/>
  <c r="AV139" i="18"/>
  <c r="AU139" i="18"/>
  <c r="AT139" i="18"/>
  <c r="AS139" i="18"/>
  <c r="AR139" i="18"/>
  <c r="AQ139" i="18"/>
  <c r="AP139" i="18"/>
  <c r="AO139" i="18"/>
  <c r="AN139" i="18"/>
  <c r="AM139" i="18"/>
  <c r="AL139" i="18"/>
  <c r="AK139" i="18"/>
  <c r="AJ139" i="18"/>
  <c r="AI139" i="18"/>
  <c r="AH139" i="18"/>
  <c r="AG139" i="18"/>
  <c r="AF139" i="18"/>
  <c r="AE139" i="18"/>
  <c r="AD139" i="18"/>
  <c r="AC139" i="18"/>
  <c r="AB139" i="18"/>
  <c r="AA139" i="18"/>
  <c r="Z139" i="18"/>
  <c r="Y139" i="18"/>
  <c r="X139" i="18"/>
  <c r="W139" i="18"/>
  <c r="V139" i="18"/>
  <c r="U139" i="18"/>
  <c r="T139" i="18"/>
  <c r="S139" i="18"/>
  <c r="R139" i="18"/>
  <c r="Q139" i="18"/>
  <c r="P139" i="18"/>
  <c r="O139" i="18"/>
  <c r="N139" i="18"/>
  <c r="M139" i="18"/>
  <c r="BL138" i="18"/>
  <c r="BD138" i="18"/>
  <c r="AV138" i="18"/>
  <c r="BA137" i="18"/>
  <c r="BG136" i="18"/>
  <c r="BR105" i="18"/>
  <c r="BQ105" i="18"/>
  <c r="BP105" i="18"/>
  <c r="BO105" i="18"/>
  <c r="BN105" i="18"/>
  <c r="BM105" i="18"/>
  <c r="BL105" i="18"/>
  <c r="BK105" i="18"/>
  <c r="BJ105" i="18"/>
  <c r="BI105" i="18"/>
  <c r="BH105" i="18"/>
  <c r="BG105" i="18"/>
  <c r="BF105" i="18"/>
  <c r="BE105" i="18"/>
  <c r="BD105" i="18"/>
  <c r="BC105" i="18"/>
  <c r="BB105" i="18"/>
  <c r="BA105" i="18"/>
  <c r="AZ105" i="18"/>
  <c r="AY105" i="18"/>
  <c r="AX105" i="18"/>
  <c r="AW105" i="18"/>
  <c r="AV105" i="18"/>
  <c r="AU105" i="18"/>
  <c r="AT105" i="18"/>
  <c r="AS105" i="18"/>
  <c r="AR105" i="18"/>
  <c r="AQ105" i="18"/>
  <c r="AP105" i="18"/>
  <c r="AO105" i="18"/>
  <c r="AN105" i="18"/>
  <c r="AM105" i="18"/>
  <c r="AL105" i="18"/>
  <c r="AK105" i="18"/>
  <c r="AJ105" i="18"/>
  <c r="AI105" i="18"/>
  <c r="AH105" i="18"/>
  <c r="AG105" i="18"/>
  <c r="AF105" i="18"/>
  <c r="AE105" i="18"/>
  <c r="AD105" i="18"/>
  <c r="AC105" i="18"/>
  <c r="AB105" i="18"/>
  <c r="AA105" i="18"/>
  <c r="Z105" i="18"/>
  <c r="Y105" i="18"/>
  <c r="X105" i="18"/>
  <c r="W105" i="18"/>
  <c r="V105" i="18"/>
  <c r="U105" i="18"/>
  <c r="T105" i="18"/>
  <c r="S105" i="18"/>
  <c r="R105" i="18"/>
  <c r="Q105" i="18"/>
  <c r="P105" i="18"/>
  <c r="O105" i="18"/>
  <c r="N105" i="18"/>
  <c r="M105" i="18"/>
  <c r="BF102" i="18"/>
  <c r="AX102" i="18"/>
  <c r="BR70" i="18"/>
  <c r="BR12" i="8" s="1"/>
  <c r="I12" i="8" s="1"/>
  <c r="BQ70" i="18"/>
  <c r="BQ12" i="8" s="1"/>
  <c r="BP70" i="18"/>
  <c r="BP12" i="8" s="1"/>
  <c r="BO70" i="18"/>
  <c r="BO12" i="8" s="1"/>
  <c r="BN70" i="18"/>
  <c r="BN12" i="8" s="1"/>
  <c r="BM70" i="18"/>
  <c r="BM12" i="8" s="1"/>
  <c r="BL70" i="18"/>
  <c r="BL12" i="8" s="1"/>
  <c r="BK70" i="18"/>
  <c r="BK12" i="8" s="1"/>
  <c r="BJ70" i="18"/>
  <c r="BJ12" i="8" s="1"/>
  <c r="BI70" i="18"/>
  <c r="BI12" i="8" s="1"/>
  <c r="BH70" i="18"/>
  <c r="BH12" i="8" s="1"/>
  <c r="BG70" i="18"/>
  <c r="BG12" i="8" s="1"/>
  <c r="BF70" i="18"/>
  <c r="BF12" i="8" s="1"/>
  <c r="H12" i="8" s="1"/>
  <c r="BE70" i="18"/>
  <c r="BE12" i="8" s="1"/>
  <c r="BD70" i="18"/>
  <c r="BD12" i="8" s="1"/>
  <c r="BC70" i="18"/>
  <c r="BC12" i="8" s="1"/>
  <c r="BB70" i="18"/>
  <c r="BB12" i="8" s="1"/>
  <c r="BA70" i="18"/>
  <c r="BA12" i="8" s="1"/>
  <c r="AZ70" i="18"/>
  <c r="AZ12" i="8" s="1"/>
  <c r="AY70" i="18"/>
  <c r="AY12" i="8" s="1"/>
  <c r="AX70" i="18"/>
  <c r="AX12" i="8" s="1"/>
  <c r="AW70" i="18"/>
  <c r="AW12" i="8" s="1"/>
  <c r="AV70" i="18"/>
  <c r="AV12" i="8" s="1"/>
  <c r="AU70" i="18"/>
  <c r="AU12" i="8" s="1"/>
  <c r="AT70" i="18"/>
  <c r="AT12" i="8" s="1"/>
  <c r="G12" i="8" s="1"/>
  <c r="AS70" i="18"/>
  <c r="AS12" i="8" s="1"/>
  <c r="AR70" i="18"/>
  <c r="AR12" i="8" s="1"/>
  <c r="AQ70" i="18"/>
  <c r="AQ12" i="8" s="1"/>
  <c r="AP70" i="18"/>
  <c r="AP12" i="8" s="1"/>
  <c r="AO70" i="18"/>
  <c r="AO12" i="8" s="1"/>
  <c r="AN70" i="18"/>
  <c r="AN12" i="8" s="1"/>
  <c r="AM70" i="18"/>
  <c r="AM12" i="8" s="1"/>
  <c r="AL70" i="18"/>
  <c r="AL12" i="8" s="1"/>
  <c r="AK70" i="18"/>
  <c r="AK12" i="8" s="1"/>
  <c r="AJ70" i="18"/>
  <c r="AJ12" i="8" s="1"/>
  <c r="AI70" i="18"/>
  <c r="AI12" i="8" s="1"/>
  <c r="AH70" i="18"/>
  <c r="AH12" i="8" s="1"/>
  <c r="F12" i="8" s="1"/>
  <c r="AG70" i="18"/>
  <c r="AG12" i="8" s="1"/>
  <c r="AF70" i="18"/>
  <c r="AF12" i="8" s="1"/>
  <c r="AE70" i="18"/>
  <c r="AE12" i="8" s="1"/>
  <c r="AD70" i="18"/>
  <c r="AD12" i="8" s="1"/>
  <c r="AC70" i="18"/>
  <c r="AC12" i="8" s="1"/>
  <c r="AB70" i="18"/>
  <c r="AB12" i="8" s="1"/>
  <c r="AA70" i="18"/>
  <c r="AA12" i="8" s="1"/>
  <c r="Z70" i="18"/>
  <c r="Z12" i="8" s="1"/>
  <c r="Y70" i="18"/>
  <c r="Y12" i="8" s="1"/>
  <c r="X70" i="18"/>
  <c r="X12" i="8" s="1"/>
  <c r="W70" i="18"/>
  <c r="W12" i="8" s="1"/>
  <c r="V70" i="18"/>
  <c r="V12" i="8" s="1"/>
  <c r="E12" i="8" s="1"/>
  <c r="U70" i="18"/>
  <c r="U12" i="8" s="1"/>
  <c r="T70" i="18"/>
  <c r="T12" i="8" s="1"/>
  <c r="S70" i="18"/>
  <c r="S12" i="8" s="1"/>
  <c r="R70" i="18"/>
  <c r="R12" i="8" s="1"/>
  <c r="Q70" i="18"/>
  <c r="Q12" i="8" s="1"/>
  <c r="P70" i="18"/>
  <c r="P12" i="8" s="1"/>
  <c r="O70" i="18"/>
  <c r="O12" i="8" s="1"/>
  <c r="N70" i="18"/>
  <c r="N12" i="8" s="1"/>
  <c r="M70" i="18"/>
  <c r="M12" i="8" s="1"/>
  <c r="BR35" i="18"/>
  <c r="BQ35" i="18"/>
  <c r="BP35" i="18"/>
  <c r="BO35" i="18"/>
  <c r="BN35" i="18"/>
  <c r="BM35" i="18"/>
  <c r="BL35" i="18"/>
  <c r="BK35" i="18"/>
  <c r="BJ35" i="18"/>
  <c r="BI35" i="18"/>
  <c r="BH35" i="18"/>
  <c r="BG35" i="18"/>
  <c r="BF35" i="18"/>
  <c r="BE35" i="18"/>
  <c r="BD35" i="18"/>
  <c r="BC35" i="18"/>
  <c r="BB35" i="18"/>
  <c r="BA35" i="18"/>
  <c r="AZ35" i="18"/>
  <c r="AY35" i="18"/>
  <c r="AX35" i="18"/>
  <c r="AW35" i="18"/>
  <c r="AV35" i="18"/>
  <c r="AU35" i="18"/>
  <c r="AT35" i="18"/>
  <c r="AS35" i="18"/>
  <c r="AR35" i="18"/>
  <c r="AQ35" i="18"/>
  <c r="AP35" i="18"/>
  <c r="AO35" i="18"/>
  <c r="AN35" i="18"/>
  <c r="AM35" i="18"/>
  <c r="AL35" i="18"/>
  <c r="AK35" i="18"/>
  <c r="AJ35" i="18"/>
  <c r="AI35" i="18"/>
  <c r="AH35" i="18"/>
  <c r="AG35" i="18"/>
  <c r="AF35" i="18"/>
  <c r="AE35" i="18"/>
  <c r="AD35" i="18"/>
  <c r="AC35" i="18"/>
  <c r="AB35" i="18"/>
  <c r="AA35" i="18"/>
  <c r="Z35" i="18"/>
  <c r="Y35" i="18"/>
  <c r="X35" i="18"/>
  <c r="W35" i="18"/>
  <c r="V35" i="18"/>
  <c r="U35" i="18"/>
  <c r="T35" i="18"/>
  <c r="S35" i="18"/>
  <c r="R35" i="18"/>
  <c r="Q35" i="18"/>
  <c r="P35" i="18"/>
  <c r="O35" i="18"/>
  <c r="N35" i="18"/>
  <c r="M35" i="18"/>
  <c r="N171" i="18" l="1"/>
  <c r="V171" i="18"/>
  <c r="AD171" i="18"/>
  <c r="AL171" i="18"/>
  <c r="AT171" i="18"/>
  <c r="BB171" i="18"/>
  <c r="BJ171" i="18"/>
  <c r="O209" i="18"/>
  <c r="W209" i="18"/>
  <c r="AE209" i="18"/>
  <c r="AM209" i="18"/>
  <c r="AU209" i="18"/>
  <c r="BC209" i="18"/>
  <c r="BK209" i="18"/>
  <c r="T209" i="18"/>
  <c r="AB209" i="18"/>
  <c r="AJ209" i="18"/>
  <c r="AR209" i="18"/>
  <c r="AZ209" i="18"/>
  <c r="BH209" i="18"/>
  <c r="M209" i="18"/>
  <c r="U209" i="18"/>
  <c r="AC209" i="18"/>
  <c r="AK209" i="18"/>
  <c r="AS209" i="18"/>
  <c r="BA209" i="18"/>
  <c r="BI209" i="18"/>
  <c r="BQ71" i="18"/>
  <c r="BQ13" i="8" s="1"/>
  <c r="BB68" i="18"/>
  <c r="BB10" i="8" s="1"/>
  <c r="BJ68" i="18"/>
  <c r="BJ10" i="8" s="1"/>
  <c r="BR68" i="18"/>
  <c r="BR10" i="8" s="1"/>
  <c r="BC68" i="18"/>
  <c r="BC10" i="8" s="1"/>
  <c r="BK68" i="18"/>
  <c r="BK10" i="8" s="1"/>
  <c r="BB137" i="18"/>
  <c r="AG103" i="18"/>
  <c r="AG106" i="18" s="1"/>
  <c r="AG107" i="18" s="1"/>
  <c r="BL171" i="18"/>
  <c r="BD171" i="18"/>
  <c r="BD175" i="18" s="1"/>
  <c r="BD176" i="18" s="1"/>
  <c r="P206" i="18"/>
  <c r="AW206" i="18"/>
  <c r="P171" i="18"/>
  <c r="X171" i="18"/>
  <c r="AN171" i="18"/>
  <c r="AV171" i="18"/>
  <c r="BJ137" i="18"/>
  <c r="AW103" i="18"/>
  <c r="BE103" i="18"/>
  <c r="BM103" i="18"/>
  <c r="AA171" i="18"/>
  <c r="AQ171" i="18"/>
  <c r="BG171" i="18"/>
  <c r="BK171" i="18"/>
  <c r="BK175" i="18" s="1"/>
  <c r="BK176" i="18" s="1"/>
  <c r="AV172" i="18"/>
  <c r="BR171" i="18"/>
  <c r="AA172" i="18"/>
  <c r="AN172" i="18"/>
  <c r="P172" i="18"/>
  <c r="S171" i="18"/>
  <c r="AI171" i="18"/>
  <c r="AY171" i="18"/>
  <c r="BO171" i="18"/>
  <c r="BG172" i="18"/>
  <c r="AS171" i="18"/>
  <c r="BA171" i="18"/>
  <c r="O171" i="18"/>
  <c r="AE171" i="18"/>
  <c r="X206" i="18"/>
  <c r="AF206" i="18"/>
  <c r="AN206" i="18"/>
  <c r="BE206" i="18"/>
  <c r="BM206" i="18"/>
  <c r="AO171" i="18"/>
  <c r="Y171" i="18"/>
  <c r="BE171" i="18"/>
  <c r="BM171" i="18"/>
  <c r="R171" i="18"/>
  <c r="Z171" i="18"/>
  <c r="AH171" i="18"/>
  <c r="Q171" i="18"/>
  <c r="AG171" i="18"/>
  <c r="AS172" i="18"/>
  <c r="BA172" i="18"/>
  <c r="AW171" i="18"/>
  <c r="N172" i="18"/>
  <c r="V172" i="18"/>
  <c r="AD172" i="18"/>
  <c r="AL172" i="18"/>
  <c r="AT172" i="18"/>
  <c r="BB172" i="18"/>
  <c r="BJ172" i="18"/>
  <c r="BR172" i="18"/>
  <c r="T171" i="18"/>
  <c r="AB171" i="18"/>
  <c r="AJ171" i="18"/>
  <c r="AR171" i="18"/>
  <c r="AZ171" i="18"/>
  <c r="BH171" i="18"/>
  <c r="BP171" i="18"/>
  <c r="AG33" i="18"/>
  <c r="BE33" i="18"/>
  <c r="P103" i="18"/>
  <c r="R33" i="18"/>
  <c r="Z33" i="18"/>
  <c r="AH33" i="18"/>
  <c r="AP33" i="18"/>
  <c r="AX33" i="18"/>
  <c r="BF33" i="18"/>
  <c r="BN33" i="18"/>
  <c r="BD68" i="18"/>
  <c r="BD10" i="8" s="1"/>
  <c r="BL68" i="18"/>
  <c r="BL10" i="8" s="1"/>
  <c r="Q103" i="18"/>
  <c r="Y103" i="18"/>
  <c r="AO103" i="18"/>
  <c r="Q33" i="18"/>
  <c r="AO33" i="18"/>
  <c r="BM33" i="18"/>
  <c r="AF103" i="18"/>
  <c r="BD103" i="18"/>
  <c r="AW207" i="18"/>
  <c r="S33" i="18"/>
  <c r="AA33" i="18"/>
  <c r="AI33" i="18"/>
  <c r="AQ33" i="18"/>
  <c r="AY33" i="18"/>
  <c r="BG33" i="18"/>
  <c r="BO33" i="18"/>
  <c r="Y33" i="18"/>
  <c r="AW33" i="18"/>
  <c r="X103" i="18"/>
  <c r="AV103" i="18"/>
  <c r="AX68" i="18"/>
  <c r="AX10" i="8" s="1"/>
  <c r="BF68" i="18"/>
  <c r="BF10" i="8" s="1"/>
  <c r="BN68" i="18"/>
  <c r="BN10" i="8" s="1"/>
  <c r="X207" i="18"/>
  <c r="BJ138" i="18"/>
  <c r="BE207" i="18"/>
  <c r="P33" i="18"/>
  <c r="X33" i="18"/>
  <c r="AF33" i="18"/>
  <c r="AN33" i="18"/>
  <c r="AV33" i="18"/>
  <c r="BD33" i="18"/>
  <c r="BL33" i="18"/>
  <c r="O103" i="18"/>
  <c r="AE103" i="18"/>
  <c r="AU103" i="18"/>
  <c r="BC103" i="18"/>
  <c r="BK103" i="18"/>
  <c r="BI137" i="18"/>
  <c r="BQ137" i="18"/>
  <c r="O206" i="18"/>
  <c r="W206" i="18"/>
  <c r="AE206" i="18"/>
  <c r="AM206" i="18"/>
  <c r="AV206" i="18"/>
  <c r="BD206" i="18"/>
  <c r="BL206" i="18"/>
  <c r="AF207" i="18"/>
  <c r="BC69" i="18"/>
  <c r="BC11" i="8" s="1"/>
  <c r="S34" i="18"/>
  <c r="AI34" i="18"/>
  <c r="AY34" i="18"/>
  <c r="BO34" i="18"/>
  <c r="P207" i="18"/>
  <c r="AN207" i="18"/>
  <c r="BK69" i="18"/>
  <c r="BK11" i="8" s="1"/>
  <c r="BM207" i="18"/>
  <c r="BB69" i="18"/>
  <c r="BB11" i="8" s="1"/>
  <c r="BJ69" i="18"/>
  <c r="BJ11" i="8" s="1"/>
  <c r="BC137" i="18"/>
  <c r="BK137" i="18"/>
  <c r="Q206" i="18"/>
  <c r="Y206" i="18"/>
  <c r="AG206" i="18"/>
  <c r="AO206" i="18"/>
  <c r="BF206" i="18"/>
  <c r="BN206" i="18"/>
  <c r="P34" i="18"/>
  <c r="X34" i="18"/>
  <c r="AF34" i="18"/>
  <c r="AN34" i="18"/>
  <c r="AV34" i="18"/>
  <c r="BD34" i="18"/>
  <c r="BL34" i="18"/>
  <c r="AV69" i="18"/>
  <c r="AV11" i="8" s="1"/>
  <c r="BD69" i="18"/>
  <c r="BD11" i="8" s="1"/>
  <c r="BL69" i="18"/>
  <c r="BL11" i="8" s="1"/>
  <c r="BE68" i="18"/>
  <c r="BE10" i="8" s="1"/>
  <c r="BM68" i="18"/>
  <c r="BM10" i="8" s="1"/>
  <c r="R103" i="18"/>
  <c r="Z103" i="18"/>
  <c r="Z106" i="18" s="1"/>
  <c r="Z107" i="18" s="1"/>
  <c r="AH103" i="18"/>
  <c r="AP103" i="18"/>
  <c r="AX103" i="18"/>
  <c r="AX106" i="18" s="1"/>
  <c r="AX107" i="18" s="1"/>
  <c r="BF103" i="18"/>
  <c r="BF106" i="18" s="1"/>
  <c r="BF107" i="18" s="1"/>
  <c r="BN103" i="18"/>
  <c r="BD137" i="18"/>
  <c r="BL137" i="18"/>
  <c r="R206" i="18"/>
  <c r="Z206" i="18"/>
  <c r="AH206" i="18"/>
  <c r="AQ206" i="18"/>
  <c r="AY206" i="18"/>
  <c r="BG206" i="18"/>
  <c r="BO206" i="18"/>
  <c r="S206" i="18"/>
  <c r="AA206" i="18"/>
  <c r="AI206" i="18"/>
  <c r="AR206" i="18"/>
  <c r="AZ206" i="18"/>
  <c r="BH206" i="18"/>
  <c r="BP206" i="18"/>
  <c r="AG34" i="18"/>
  <c r="BE34" i="18"/>
  <c r="O104" i="18"/>
  <c r="BK104" i="18"/>
  <c r="T33" i="18"/>
  <c r="AR33" i="18"/>
  <c r="AA103" i="18"/>
  <c r="AY103" i="18"/>
  <c r="R34" i="18"/>
  <c r="Z34" i="18"/>
  <c r="AH34" i="18"/>
  <c r="AP34" i="18"/>
  <c r="AX34" i="18"/>
  <c r="BF34" i="18"/>
  <c r="BN34" i="18"/>
  <c r="AX69" i="18"/>
  <c r="AX11" i="8" s="1"/>
  <c r="BF69" i="18"/>
  <c r="BF11" i="8" s="1"/>
  <c r="H11" i="8" s="1"/>
  <c r="BN69" i="18"/>
  <c r="BN11" i="8" s="1"/>
  <c r="P104" i="18"/>
  <c r="X104" i="18"/>
  <c r="AF104" i="18"/>
  <c r="AV104" i="18"/>
  <c r="BD104" i="18"/>
  <c r="BI138" i="18"/>
  <c r="BQ138" i="18"/>
  <c r="O207" i="18"/>
  <c r="W207" i="18"/>
  <c r="AE207" i="18"/>
  <c r="AM207" i="18"/>
  <c r="U33" i="18"/>
  <c r="AC33" i="18"/>
  <c r="AK33" i="18"/>
  <c r="AS33" i="18"/>
  <c r="BA33" i="18"/>
  <c r="BI33" i="18"/>
  <c r="BQ33" i="18"/>
  <c r="BG68" i="18"/>
  <c r="BG10" i="8" s="1"/>
  <c r="BO68" i="18"/>
  <c r="BO10" i="8" s="1"/>
  <c r="T103" i="18"/>
  <c r="AB103" i="18"/>
  <c r="AR103" i="18"/>
  <c r="AZ103" i="18"/>
  <c r="BH103" i="18"/>
  <c r="BP103" i="18"/>
  <c r="AX137" i="18"/>
  <c r="BF137" i="18"/>
  <c r="BN137" i="18"/>
  <c r="AB206" i="18"/>
  <c r="AJ206" i="18"/>
  <c r="BI206" i="18"/>
  <c r="BQ206" i="18"/>
  <c r="AT69" i="18"/>
  <c r="AT11" i="8" s="1"/>
  <c r="G11" i="8" s="1"/>
  <c r="Q34" i="18"/>
  <c r="AO34" i="18"/>
  <c r="AE104" i="18"/>
  <c r="BC104" i="18"/>
  <c r="AJ33" i="18"/>
  <c r="BH33" i="18"/>
  <c r="AQ103" i="18"/>
  <c r="BO103" i="18"/>
  <c r="Q104" i="18"/>
  <c r="AW104" i="18"/>
  <c r="AV207" i="18"/>
  <c r="BL207" i="18"/>
  <c r="N33" i="18"/>
  <c r="V33" i="18"/>
  <c r="AD33" i="18"/>
  <c r="AL33" i="18"/>
  <c r="AT33" i="18"/>
  <c r="BB33" i="18"/>
  <c r="BJ33" i="18"/>
  <c r="BR33" i="18"/>
  <c r="AZ68" i="18"/>
  <c r="AZ10" i="8" s="1"/>
  <c r="BH68" i="18"/>
  <c r="BH10" i="8" s="1"/>
  <c r="BP68" i="18"/>
  <c r="BP10" i="8" s="1"/>
  <c r="U103" i="18"/>
  <c r="AC103" i="18"/>
  <c r="AK103" i="18"/>
  <c r="AS103" i="18"/>
  <c r="BA103" i="18"/>
  <c r="BI103" i="18"/>
  <c r="BQ103" i="18"/>
  <c r="AY137" i="18"/>
  <c r="BO137" i="18"/>
  <c r="AC206" i="18"/>
  <c r="AK206" i="18"/>
  <c r="AT206" i="18"/>
  <c r="BB206" i="18"/>
  <c r="BJ206" i="18"/>
  <c r="BR69" i="18"/>
  <c r="BR11" i="8" s="1"/>
  <c r="I11" i="8" s="1"/>
  <c r="Y34" i="18"/>
  <c r="AW34" i="18"/>
  <c r="BM34" i="18"/>
  <c r="AU104" i="18"/>
  <c r="AB33" i="18"/>
  <c r="AZ33" i="18"/>
  <c r="BP33" i="18"/>
  <c r="AI103" i="18"/>
  <c r="BG103" i="18"/>
  <c r="Y104" i="18"/>
  <c r="AO104" i="18"/>
  <c r="BE104" i="18"/>
  <c r="BM104" i="18"/>
  <c r="BD207" i="18"/>
  <c r="T34" i="18"/>
  <c r="AB34" i="18"/>
  <c r="AJ34" i="18"/>
  <c r="AR34" i="18"/>
  <c r="AZ34" i="18"/>
  <c r="BH34" i="18"/>
  <c r="BP34" i="18"/>
  <c r="O33" i="18"/>
  <c r="W33" i="18"/>
  <c r="AE33" i="18"/>
  <c r="AM33" i="18"/>
  <c r="AU33" i="18"/>
  <c r="BC33" i="18"/>
  <c r="BK33" i="18"/>
  <c r="BA68" i="18"/>
  <c r="BA10" i="8" s="1"/>
  <c r="BI68" i="18"/>
  <c r="BI10" i="8" s="1"/>
  <c r="BQ68" i="18"/>
  <c r="BQ10" i="8" s="1"/>
  <c r="AL103" i="18"/>
  <c r="AT103" i="18"/>
  <c r="BR103" i="18"/>
  <c r="BH137" i="18"/>
  <c r="BP137" i="18"/>
  <c r="N206" i="18"/>
  <c r="V206" i="18"/>
  <c r="AD206" i="18"/>
  <c r="AL206" i="18"/>
  <c r="AU206" i="18"/>
  <c r="BC206" i="18"/>
  <c r="BK206" i="18"/>
  <c r="L51" i="18" a="1"/>
  <c r="L51" i="18" s="1"/>
  <c r="M51" i="18" s="1" a="1"/>
  <c r="M51" i="18" s="1"/>
  <c r="N51" i="18" s="1" a="1"/>
  <c r="N51" i="18" s="1"/>
  <c r="O51" i="18" s="1" a="1"/>
  <c r="O51" i="18" s="1"/>
  <c r="P51" i="18" s="1" a="1"/>
  <c r="P51" i="18" s="1"/>
  <c r="Q51" i="18" s="1" a="1"/>
  <c r="Q51" i="18" s="1"/>
  <c r="R51" i="18" s="1" a="1"/>
  <c r="R51" i="18" s="1"/>
  <c r="S51" i="18" s="1" a="1"/>
  <c r="S51" i="18" s="1"/>
  <c r="T51" i="18" s="1" a="1"/>
  <c r="T51" i="18" s="1"/>
  <c r="U51" i="18" s="1" a="1"/>
  <c r="U51" i="18" s="1"/>
  <c r="V51" i="18" s="1" a="1"/>
  <c r="V51" i="18" s="1"/>
  <c r="W51" i="18" s="1" a="1"/>
  <c r="W51" i="18" s="1"/>
  <c r="X51" i="18" s="1" a="1"/>
  <c r="X51" i="18" s="1"/>
  <c r="Y51" i="18" s="1" a="1"/>
  <c r="Y51" i="18" s="1"/>
  <c r="Z51" i="18" s="1" a="1"/>
  <c r="Z51" i="18" s="1"/>
  <c r="AA51" i="18" s="1" a="1"/>
  <c r="AA51" i="18" s="1"/>
  <c r="AB51" i="18" s="1" a="1"/>
  <c r="AB51" i="18" s="1"/>
  <c r="AC51" i="18" s="1" a="1"/>
  <c r="AC51" i="18" s="1"/>
  <c r="AD51" i="18" s="1" a="1"/>
  <c r="AD51" i="18" s="1"/>
  <c r="AE51" i="18" s="1" a="1"/>
  <c r="AE51" i="18" s="1"/>
  <c r="AF51" i="18" s="1" a="1"/>
  <c r="AF51" i="18" s="1"/>
  <c r="AG51" i="18" s="1" a="1"/>
  <c r="AG51" i="18" s="1"/>
  <c r="AH51" i="18" s="1" a="1"/>
  <c r="AH51" i="18" s="1"/>
  <c r="AI51" i="18" s="1" a="1"/>
  <c r="AI51" i="18" s="1"/>
  <c r="AJ51" i="18" s="1" a="1"/>
  <c r="AJ51" i="18" s="1"/>
  <c r="AK51" i="18" s="1" a="1"/>
  <c r="AK51" i="18" s="1"/>
  <c r="AL51" i="18" s="1" a="1"/>
  <c r="AL51" i="18" s="1"/>
  <c r="AM51" i="18" s="1" a="1"/>
  <c r="AM51" i="18" s="1"/>
  <c r="AN51" i="18" s="1" a="1"/>
  <c r="AN51" i="18" s="1"/>
  <c r="AO51" i="18" s="1" a="1"/>
  <c r="AO51" i="18" s="1"/>
  <c r="AP51" i="18" s="1" a="1"/>
  <c r="AP51" i="18" s="1"/>
  <c r="AQ51" i="18" s="1" a="1"/>
  <c r="AQ51" i="18" s="1"/>
  <c r="AR51" i="18" s="1" a="1"/>
  <c r="AR51" i="18" s="1"/>
  <c r="AS51" i="18" s="1" a="1"/>
  <c r="AS51" i="18" s="1"/>
  <c r="AT51" i="18" s="1" a="1"/>
  <c r="AT51" i="18" s="1"/>
  <c r="AU51" i="18" s="1" a="1"/>
  <c r="AU51" i="18" s="1"/>
  <c r="AV51" i="18" s="1" a="1"/>
  <c r="AV51" i="18" s="1"/>
  <c r="AW51" i="18" s="1" a="1"/>
  <c r="AW51" i="18" s="1"/>
  <c r="AX51" i="18" s="1" a="1"/>
  <c r="AX51" i="18" s="1"/>
  <c r="AY51" i="18" s="1" a="1"/>
  <c r="AY51" i="18" s="1"/>
  <c r="AZ51" i="18" s="1" a="1"/>
  <c r="AZ51" i="18" s="1"/>
  <c r="BA51" i="18" s="1" a="1"/>
  <c r="BA51" i="18" s="1"/>
  <c r="BB51" i="18" s="1" a="1"/>
  <c r="BB51" i="18" s="1"/>
  <c r="BC51" i="18" s="1" a="1"/>
  <c r="BC51" i="18" s="1"/>
  <c r="BD51" i="18" s="1" a="1"/>
  <c r="BD51" i="18" s="1"/>
  <c r="BE51" i="18" s="1" a="1"/>
  <c r="BE51" i="18" s="1"/>
  <c r="BF51" i="18" s="1" a="1"/>
  <c r="BF51" i="18" s="1"/>
  <c r="BG51" i="18" s="1" a="1"/>
  <c r="BG51" i="18" s="1"/>
  <c r="BH51" i="18" s="1" a="1"/>
  <c r="BH51" i="18" s="1"/>
  <c r="BI51" i="18" s="1" a="1"/>
  <c r="BI51" i="18" s="1"/>
  <c r="BJ51" i="18" s="1" a="1"/>
  <c r="BJ51" i="18" s="1"/>
  <c r="BK51" i="18" s="1" a="1"/>
  <c r="BK51" i="18" s="1"/>
  <c r="BL51" i="18" s="1" a="1"/>
  <c r="BL51" i="18" s="1"/>
  <c r="BM51" i="18" s="1" a="1"/>
  <c r="BM51" i="18" s="1"/>
  <c r="BN51" i="18" s="1" a="1"/>
  <c r="BN51" i="18" s="1"/>
  <c r="BO51" i="18" s="1" a="1"/>
  <c r="BO51" i="18" s="1"/>
  <c r="BP51" i="18" s="1" a="1"/>
  <c r="BP51" i="18" s="1"/>
  <c r="BQ51" i="18" s="1" a="1"/>
  <c r="BQ51" i="18" s="1"/>
  <c r="BR51" i="18" s="1" a="1"/>
  <c r="BR51" i="18" s="1"/>
  <c r="L118" i="18" a="1"/>
  <c r="L118" i="18" s="1"/>
  <c r="M118" i="18" s="1" a="1"/>
  <c r="M118" i="18" s="1"/>
  <c r="N118" i="18" s="1" a="1"/>
  <c r="N118" i="18" s="1"/>
  <c r="O118" i="18" s="1" a="1"/>
  <c r="O118" i="18" s="1"/>
  <c r="P118" i="18" s="1" a="1"/>
  <c r="P118" i="18" s="1"/>
  <c r="Q118" i="18" s="1" a="1"/>
  <c r="Q118" i="18" s="1"/>
  <c r="R118" i="18" s="1" a="1"/>
  <c r="R118" i="18" s="1"/>
  <c r="S118" i="18" s="1" a="1"/>
  <c r="S118" i="18" s="1"/>
  <c r="T118" i="18" s="1" a="1"/>
  <c r="T118" i="18" s="1"/>
  <c r="U118" i="18" s="1" a="1"/>
  <c r="U118" i="18" s="1"/>
  <c r="V118" i="18" s="1" a="1"/>
  <c r="V118" i="18" s="1"/>
  <c r="W118" i="18" s="1" a="1"/>
  <c r="W118" i="18" s="1"/>
  <c r="X118" i="18" s="1" a="1"/>
  <c r="X118" i="18" s="1"/>
  <c r="Y118" i="18" s="1" a="1"/>
  <c r="Y118" i="18" s="1"/>
  <c r="Z118" i="18" s="1" a="1"/>
  <c r="Z118" i="18" s="1"/>
  <c r="AA118" i="18" s="1" a="1"/>
  <c r="AA118" i="18" s="1"/>
  <c r="AB118" i="18" s="1" a="1"/>
  <c r="AB118" i="18" s="1"/>
  <c r="AC118" i="18" s="1" a="1"/>
  <c r="AC118" i="18" s="1"/>
  <c r="AD118" i="18" s="1" a="1"/>
  <c r="AD118" i="18" s="1"/>
  <c r="AE118" i="18" s="1" a="1"/>
  <c r="AE118" i="18" s="1"/>
  <c r="AF118" i="18" s="1" a="1"/>
  <c r="AF118" i="18" s="1"/>
  <c r="AG118" i="18" s="1" a="1"/>
  <c r="AG118" i="18" s="1"/>
  <c r="AH118" i="18" s="1" a="1"/>
  <c r="AH118" i="18" s="1"/>
  <c r="AI118" i="18" s="1" a="1"/>
  <c r="AI118" i="18" s="1"/>
  <c r="AJ118" i="18" s="1" a="1"/>
  <c r="AJ118" i="18" s="1"/>
  <c r="AK118" i="18" s="1" a="1"/>
  <c r="AK118" i="18" s="1"/>
  <c r="AL118" i="18" s="1" a="1"/>
  <c r="AL118" i="18" s="1"/>
  <c r="AM118" i="18" s="1" a="1"/>
  <c r="AM118" i="18" s="1"/>
  <c r="AN118" i="18" s="1" a="1"/>
  <c r="AN118" i="18" s="1"/>
  <c r="AO118" i="18" s="1" a="1"/>
  <c r="AO118" i="18" s="1"/>
  <c r="AP118" i="18" s="1" a="1"/>
  <c r="AP118" i="18" s="1"/>
  <c r="AQ118" i="18" s="1" a="1"/>
  <c r="AQ118" i="18" s="1"/>
  <c r="AR118" i="18" s="1" a="1"/>
  <c r="AR118" i="18" s="1"/>
  <c r="AS118" i="18" s="1" a="1"/>
  <c r="AS118" i="18" s="1"/>
  <c r="AT118" i="18" s="1" a="1"/>
  <c r="AT118" i="18" s="1"/>
  <c r="AU118" i="18" s="1" a="1"/>
  <c r="AU118" i="18" s="1"/>
  <c r="AV118" i="18" s="1" a="1"/>
  <c r="AV118" i="18" s="1"/>
  <c r="AW118" i="18" s="1" a="1"/>
  <c r="AW118" i="18" s="1"/>
  <c r="AX118" i="18" s="1" a="1"/>
  <c r="AX118" i="18" s="1"/>
  <c r="AY118" i="18" s="1" a="1"/>
  <c r="AY118" i="18" s="1"/>
  <c r="AZ118" i="18" s="1" a="1"/>
  <c r="AZ118" i="18" s="1"/>
  <c r="BA118" i="18" s="1" a="1"/>
  <c r="BA118" i="18" s="1"/>
  <c r="BB118" i="18" s="1" a="1"/>
  <c r="BB118" i="18" s="1"/>
  <c r="BC118" i="18" s="1" a="1"/>
  <c r="BC118" i="18" s="1"/>
  <c r="BD118" i="18" s="1" a="1"/>
  <c r="BD118" i="18" s="1"/>
  <c r="BE118" i="18" s="1" a="1"/>
  <c r="BE118" i="18" s="1"/>
  <c r="BF118" i="18" s="1" a="1"/>
  <c r="BF118" i="18" s="1"/>
  <c r="BG118" i="18" s="1" a="1"/>
  <c r="BG118" i="18" s="1"/>
  <c r="BH118" i="18" s="1" a="1"/>
  <c r="BH118" i="18" s="1"/>
  <c r="BI118" i="18" s="1" a="1"/>
  <c r="BI118" i="18" s="1"/>
  <c r="BJ118" i="18" s="1" a="1"/>
  <c r="BJ118" i="18" s="1"/>
  <c r="BK118" i="18" s="1" a="1"/>
  <c r="BK118" i="18" s="1"/>
  <c r="BL118" i="18" s="1" a="1"/>
  <c r="BL118" i="18" s="1"/>
  <c r="BM118" i="18" s="1" a="1"/>
  <c r="BM118" i="18" s="1"/>
  <c r="BN118" i="18" s="1" a="1"/>
  <c r="BN118" i="18" s="1"/>
  <c r="BO118" i="18" s="1" a="1"/>
  <c r="BO118" i="18" s="1"/>
  <c r="BP118" i="18" s="1" a="1"/>
  <c r="BP118" i="18" s="1"/>
  <c r="BQ118" i="18" s="1" a="1"/>
  <c r="BQ118" i="18" s="1"/>
  <c r="BR118" i="18" s="1" a="1"/>
  <c r="BR118" i="18" s="1"/>
  <c r="L60" i="18" a="1"/>
  <c r="L60" i="18" s="1"/>
  <c r="M60" i="18" s="1" a="1"/>
  <c r="M60" i="18" s="1"/>
  <c r="N60" i="18" s="1" a="1"/>
  <c r="N60" i="18" s="1"/>
  <c r="O60" i="18" s="1" a="1"/>
  <c r="O60" i="18" s="1"/>
  <c r="P60" i="18" s="1" a="1"/>
  <c r="P60" i="18" s="1"/>
  <c r="Q60" i="18" s="1" a="1"/>
  <c r="Q60" i="18" s="1"/>
  <c r="R60" i="18" s="1" a="1"/>
  <c r="R60" i="18" s="1"/>
  <c r="S60" i="18" s="1" a="1"/>
  <c r="S60" i="18" s="1"/>
  <c r="T60" i="18" s="1" a="1"/>
  <c r="T60" i="18" s="1"/>
  <c r="U60" i="18" s="1" a="1"/>
  <c r="U60" i="18" s="1"/>
  <c r="V60" i="18" s="1" a="1"/>
  <c r="V60" i="18" s="1"/>
  <c r="W60" i="18" s="1" a="1"/>
  <c r="W60" i="18" s="1"/>
  <c r="X60" i="18" s="1" a="1"/>
  <c r="X60" i="18" s="1"/>
  <c r="Y60" i="18" s="1" a="1"/>
  <c r="Y60" i="18" s="1"/>
  <c r="Z60" i="18" s="1" a="1"/>
  <c r="Z60" i="18" s="1"/>
  <c r="AA60" i="18" s="1" a="1"/>
  <c r="AA60" i="18" s="1"/>
  <c r="AB60" i="18" s="1" a="1"/>
  <c r="AB60" i="18" s="1"/>
  <c r="AC60" i="18" s="1" a="1"/>
  <c r="AC60" i="18" s="1"/>
  <c r="AD60" i="18" s="1" a="1"/>
  <c r="AD60" i="18" s="1"/>
  <c r="AE60" i="18" s="1" a="1"/>
  <c r="AE60" i="18" s="1"/>
  <c r="AF60" i="18" s="1" a="1"/>
  <c r="AF60" i="18" s="1"/>
  <c r="AG60" i="18" s="1" a="1"/>
  <c r="AG60" i="18" s="1"/>
  <c r="AH60" i="18" s="1" a="1"/>
  <c r="AH60" i="18" s="1"/>
  <c r="AI60" i="18" s="1" a="1"/>
  <c r="AI60" i="18" s="1"/>
  <c r="AJ60" i="18" s="1" a="1"/>
  <c r="AJ60" i="18" s="1"/>
  <c r="AK60" i="18" s="1" a="1"/>
  <c r="AK60" i="18" s="1"/>
  <c r="AL60" i="18" s="1" a="1"/>
  <c r="AL60" i="18" s="1"/>
  <c r="AM60" i="18" s="1" a="1"/>
  <c r="AM60" i="18" s="1"/>
  <c r="AN60" i="18" s="1" a="1"/>
  <c r="AN60" i="18" s="1"/>
  <c r="AO60" i="18" s="1" a="1"/>
  <c r="AO60" i="18" s="1"/>
  <c r="AP60" i="18" s="1" a="1"/>
  <c r="AP60" i="18" s="1"/>
  <c r="AQ60" i="18" s="1" a="1"/>
  <c r="AQ60" i="18" s="1"/>
  <c r="AR60" i="18" s="1" a="1"/>
  <c r="AR60" i="18" s="1"/>
  <c r="AS60" i="18" s="1" a="1"/>
  <c r="AS60" i="18" s="1"/>
  <c r="AT60" i="18" s="1" a="1"/>
  <c r="AT60" i="18" s="1"/>
  <c r="AU60" i="18" s="1" a="1"/>
  <c r="AU60" i="18" s="1"/>
  <c r="AV60" i="18" s="1" a="1"/>
  <c r="AV60" i="18" s="1"/>
  <c r="AW60" i="18" s="1" a="1"/>
  <c r="AW60" i="18" s="1"/>
  <c r="AX60" i="18" s="1" a="1"/>
  <c r="AX60" i="18" s="1"/>
  <c r="AY60" i="18" s="1" a="1"/>
  <c r="AY60" i="18" s="1"/>
  <c r="AZ60" i="18" s="1" a="1"/>
  <c r="AZ60" i="18" s="1"/>
  <c r="BA60" i="18" s="1" a="1"/>
  <c r="BA60" i="18" s="1"/>
  <c r="BB60" i="18" s="1" a="1"/>
  <c r="BB60" i="18" s="1"/>
  <c r="BC60" i="18" s="1" a="1"/>
  <c r="BC60" i="18" s="1"/>
  <c r="BD60" i="18" s="1" a="1"/>
  <c r="BD60" i="18" s="1"/>
  <c r="BE60" i="18" s="1" a="1"/>
  <c r="BE60" i="18" s="1"/>
  <c r="BF60" i="18" s="1" a="1"/>
  <c r="BF60" i="18" s="1"/>
  <c r="BG60" i="18" s="1" a="1"/>
  <c r="BG60" i="18" s="1"/>
  <c r="BH60" i="18" s="1" a="1"/>
  <c r="BH60" i="18" s="1"/>
  <c r="BI60" i="18" s="1" a="1"/>
  <c r="BI60" i="18" s="1"/>
  <c r="BJ60" i="18" s="1" a="1"/>
  <c r="BJ60" i="18" s="1"/>
  <c r="BK60" i="18" s="1" a="1"/>
  <c r="BK60" i="18" s="1"/>
  <c r="BL60" i="18" s="1" a="1"/>
  <c r="BL60" i="18" s="1"/>
  <c r="BM60" i="18" s="1" a="1"/>
  <c r="BM60" i="18" s="1"/>
  <c r="BN60" i="18" s="1" a="1"/>
  <c r="BN60" i="18" s="1"/>
  <c r="BO60" i="18" s="1" a="1"/>
  <c r="BO60" i="18" s="1"/>
  <c r="BP60" i="18" s="1" a="1"/>
  <c r="BP60" i="18" s="1"/>
  <c r="BQ60" i="18" s="1" a="1"/>
  <c r="BQ60" i="18" s="1"/>
  <c r="BR60" i="18" s="1" a="1"/>
  <c r="BR60" i="18" s="1"/>
  <c r="L125" i="18" a="1"/>
  <c r="L125" i="18" s="1"/>
  <c r="M125" i="18" s="1" a="1"/>
  <c r="M125" i="18" s="1"/>
  <c r="N125" i="18" s="1" a="1"/>
  <c r="N125" i="18" s="1"/>
  <c r="O125" i="18" s="1" a="1"/>
  <c r="O125" i="18" s="1"/>
  <c r="P125" i="18" s="1" a="1"/>
  <c r="P125" i="18" s="1"/>
  <c r="Q125" i="18" s="1" a="1"/>
  <c r="Q125" i="18" s="1"/>
  <c r="R125" i="18" s="1" a="1"/>
  <c r="R125" i="18" s="1"/>
  <c r="S125" i="18" s="1" a="1"/>
  <c r="S125" i="18" s="1"/>
  <c r="T125" i="18" s="1" a="1"/>
  <c r="T125" i="18" s="1"/>
  <c r="U125" i="18" s="1" a="1"/>
  <c r="U125" i="18" s="1"/>
  <c r="V125" i="18" s="1" a="1"/>
  <c r="V125" i="18" s="1"/>
  <c r="W125" i="18" s="1" a="1"/>
  <c r="W125" i="18" s="1"/>
  <c r="X125" i="18" s="1" a="1"/>
  <c r="X125" i="18" s="1"/>
  <c r="Y125" i="18" s="1" a="1"/>
  <c r="Y125" i="18" s="1"/>
  <c r="Z125" i="18" s="1" a="1"/>
  <c r="Z125" i="18" s="1"/>
  <c r="AA125" i="18" s="1" a="1"/>
  <c r="AA125" i="18" s="1"/>
  <c r="AB125" i="18" s="1" a="1"/>
  <c r="AB125" i="18" s="1"/>
  <c r="AC125" i="18" s="1" a="1"/>
  <c r="AC125" i="18" s="1"/>
  <c r="AD125" i="18" s="1" a="1"/>
  <c r="AD125" i="18" s="1"/>
  <c r="AE125" i="18" s="1" a="1"/>
  <c r="AE125" i="18" s="1"/>
  <c r="AF125" i="18" s="1" a="1"/>
  <c r="AF125" i="18" s="1"/>
  <c r="AG125" i="18" s="1" a="1"/>
  <c r="AG125" i="18" s="1"/>
  <c r="AH125" i="18" s="1" a="1"/>
  <c r="AH125" i="18" s="1"/>
  <c r="AI125" i="18" s="1" a="1"/>
  <c r="AI125" i="18" s="1"/>
  <c r="AJ125" i="18" s="1" a="1"/>
  <c r="AJ125" i="18" s="1"/>
  <c r="AK125" i="18" s="1" a="1"/>
  <c r="AK125" i="18" s="1"/>
  <c r="AL125" i="18" s="1" a="1"/>
  <c r="AL125" i="18" s="1"/>
  <c r="AM125" i="18" s="1" a="1"/>
  <c r="AM125" i="18" s="1"/>
  <c r="AN125" i="18" s="1" a="1"/>
  <c r="AN125" i="18" s="1"/>
  <c r="AO125" i="18" s="1" a="1"/>
  <c r="AO125" i="18" s="1"/>
  <c r="AP125" i="18" s="1" a="1"/>
  <c r="AP125" i="18" s="1"/>
  <c r="AQ125" i="18" s="1" a="1"/>
  <c r="AQ125" i="18" s="1"/>
  <c r="AR125" i="18" s="1" a="1"/>
  <c r="AR125" i="18" s="1"/>
  <c r="AS125" i="18" s="1" a="1"/>
  <c r="AS125" i="18" s="1"/>
  <c r="AT125" i="18" s="1" a="1"/>
  <c r="AT125" i="18" s="1"/>
  <c r="AU125" i="18" s="1" a="1"/>
  <c r="AU125" i="18" s="1"/>
  <c r="AV125" i="18" s="1" a="1"/>
  <c r="AV125" i="18" s="1"/>
  <c r="AW125" i="18" s="1" a="1"/>
  <c r="AW125" i="18" s="1"/>
  <c r="AX125" i="18" s="1" a="1"/>
  <c r="AX125" i="18" s="1"/>
  <c r="AY125" i="18" s="1" a="1"/>
  <c r="AY125" i="18" s="1"/>
  <c r="AZ125" i="18" s="1" a="1"/>
  <c r="AZ125" i="18" s="1"/>
  <c r="BA125" i="18" s="1" a="1"/>
  <c r="BA125" i="18" s="1"/>
  <c r="BB125" i="18" s="1" a="1"/>
  <c r="BB125" i="18" s="1"/>
  <c r="BC125" i="18" s="1" a="1"/>
  <c r="BC125" i="18" s="1"/>
  <c r="BD125" i="18" s="1" a="1"/>
  <c r="BD125" i="18" s="1"/>
  <c r="BE125" i="18" s="1" a="1"/>
  <c r="BE125" i="18" s="1"/>
  <c r="BF125" i="18" s="1" a="1"/>
  <c r="BF125" i="18" s="1"/>
  <c r="BG125" i="18" s="1" a="1"/>
  <c r="BG125" i="18" s="1"/>
  <c r="BH125" i="18" s="1" a="1"/>
  <c r="BH125" i="18" s="1"/>
  <c r="BI125" i="18" s="1" a="1"/>
  <c r="BI125" i="18" s="1"/>
  <c r="BJ125" i="18" s="1" a="1"/>
  <c r="BJ125" i="18" s="1"/>
  <c r="BK125" i="18" s="1" a="1"/>
  <c r="BK125" i="18" s="1"/>
  <c r="BL125" i="18" s="1" a="1"/>
  <c r="BL125" i="18" s="1"/>
  <c r="BM125" i="18" s="1" a="1"/>
  <c r="BM125" i="18" s="1"/>
  <c r="BN125" i="18" s="1" a="1"/>
  <c r="BN125" i="18" s="1"/>
  <c r="BO125" i="18" s="1" a="1"/>
  <c r="BO125" i="18" s="1"/>
  <c r="BP125" i="18" s="1" a="1"/>
  <c r="BP125" i="18" s="1"/>
  <c r="BQ125" i="18" s="1" a="1"/>
  <c r="BQ125" i="18" s="1"/>
  <c r="BR125" i="18" s="1" a="1"/>
  <c r="BR125" i="18" s="1"/>
  <c r="L56" i="18" a="1"/>
  <c r="L56" i="18" s="1"/>
  <c r="M56" i="18" s="1" a="1"/>
  <c r="M56" i="18" s="1"/>
  <c r="N56" i="18" s="1" a="1"/>
  <c r="N56" i="18" s="1"/>
  <c r="O56" i="18" s="1" a="1"/>
  <c r="O56" i="18" s="1"/>
  <c r="P56" i="18" s="1" a="1"/>
  <c r="P56" i="18" s="1"/>
  <c r="Q56" i="18" s="1" a="1"/>
  <c r="Q56" i="18" s="1"/>
  <c r="R56" i="18" s="1" a="1"/>
  <c r="R56" i="18" s="1"/>
  <c r="S56" i="18" s="1" a="1"/>
  <c r="S56" i="18" s="1"/>
  <c r="T56" i="18" s="1" a="1"/>
  <c r="T56" i="18" s="1"/>
  <c r="U56" i="18" s="1" a="1"/>
  <c r="U56" i="18" s="1"/>
  <c r="V56" i="18" s="1" a="1"/>
  <c r="V56" i="18" s="1"/>
  <c r="W56" i="18" s="1" a="1"/>
  <c r="W56" i="18" s="1"/>
  <c r="X56" i="18" s="1" a="1"/>
  <c r="X56" i="18" s="1"/>
  <c r="Y56" i="18" s="1" a="1"/>
  <c r="Y56" i="18" s="1"/>
  <c r="Z56" i="18" s="1" a="1"/>
  <c r="Z56" i="18" s="1"/>
  <c r="AA56" i="18" s="1" a="1"/>
  <c r="AA56" i="18" s="1"/>
  <c r="AB56" i="18" s="1" a="1"/>
  <c r="AB56" i="18" s="1"/>
  <c r="AC56" i="18" s="1" a="1"/>
  <c r="AC56" i="18" s="1"/>
  <c r="AD56" i="18" s="1" a="1"/>
  <c r="AD56" i="18" s="1"/>
  <c r="AE56" i="18" s="1" a="1"/>
  <c r="AE56" i="18" s="1"/>
  <c r="AF56" i="18" s="1" a="1"/>
  <c r="AF56" i="18" s="1"/>
  <c r="AG56" i="18" s="1" a="1"/>
  <c r="AG56" i="18" s="1"/>
  <c r="AH56" i="18" s="1" a="1"/>
  <c r="AH56" i="18" s="1"/>
  <c r="AI56" i="18" s="1" a="1"/>
  <c r="AI56" i="18" s="1"/>
  <c r="AJ56" i="18" s="1" a="1"/>
  <c r="AJ56" i="18" s="1"/>
  <c r="AK56" i="18" s="1" a="1"/>
  <c r="AK56" i="18" s="1"/>
  <c r="AL56" i="18" s="1" a="1"/>
  <c r="AL56" i="18" s="1"/>
  <c r="AM56" i="18" s="1" a="1"/>
  <c r="AM56" i="18" s="1"/>
  <c r="AN56" i="18" s="1" a="1"/>
  <c r="AN56" i="18" s="1"/>
  <c r="AO56" i="18" s="1" a="1"/>
  <c r="AO56" i="18" s="1"/>
  <c r="AP56" i="18" s="1" a="1"/>
  <c r="AP56" i="18" s="1"/>
  <c r="AQ56" i="18" s="1" a="1"/>
  <c r="AQ56" i="18" s="1"/>
  <c r="AR56" i="18" s="1" a="1"/>
  <c r="AR56" i="18" s="1"/>
  <c r="AS56" i="18" s="1" a="1"/>
  <c r="AS56" i="18" s="1"/>
  <c r="AT56" i="18" s="1" a="1"/>
  <c r="AT56" i="18" s="1"/>
  <c r="AU56" i="18" s="1" a="1"/>
  <c r="AU56" i="18" s="1"/>
  <c r="AV56" i="18" s="1" a="1"/>
  <c r="AV56" i="18" s="1"/>
  <c r="AW56" i="18" s="1" a="1"/>
  <c r="AW56" i="18" s="1"/>
  <c r="AX56" i="18" s="1" a="1"/>
  <c r="AX56" i="18" s="1"/>
  <c r="AY56" i="18" s="1" a="1"/>
  <c r="AY56" i="18" s="1"/>
  <c r="AZ56" i="18" s="1" a="1"/>
  <c r="AZ56" i="18" s="1"/>
  <c r="BA56" i="18" s="1" a="1"/>
  <c r="BA56" i="18" s="1"/>
  <c r="BB56" i="18" s="1" a="1"/>
  <c r="BB56" i="18" s="1"/>
  <c r="BC56" i="18" s="1" a="1"/>
  <c r="BC56" i="18" s="1"/>
  <c r="BD56" i="18" s="1" a="1"/>
  <c r="BD56" i="18" s="1"/>
  <c r="BE56" i="18" s="1" a="1"/>
  <c r="BE56" i="18" s="1"/>
  <c r="BF56" i="18" s="1" a="1"/>
  <c r="BF56" i="18" s="1"/>
  <c r="BG56" i="18" s="1" a="1"/>
  <c r="BG56" i="18" s="1"/>
  <c r="BH56" i="18" s="1" a="1"/>
  <c r="BH56" i="18" s="1"/>
  <c r="BI56" i="18" s="1" a="1"/>
  <c r="BI56" i="18" s="1"/>
  <c r="BJ56" i="18" s="1" a="1"/>
  <c r="BJ56" i="18" s="1"/>
  <c r="BK56" i="18" s="1" a="1"/>
  <c r="BK56" i="18" s="1"/>
  <c r="BL56" i="18" s="1" a="1"/>
  <c r="BL56" i="18" s="1"/>
  <c r="BM56" i="18" s="1" a="1"/>
  <c r="BM56" i="18" s="1"/>
  <c r="BN56" i="18" s="1" a="1"/>
  <c r="BN56" i="18" s="1"/>
  <c r="BO56" i="18" s="1" a="1"/>
  <c r="BO56" i="18" s="1"/>
  <c r="BP56" i="18" s="1" a="1"/>
  <c r="BP56" i="18" s="1"/>
  <c r="BQ56" i="18" s="1" a="1"/>
  <c r="BQ56" i="18" s="1"/>
  <c r="BR56" i="18" s="1" a="1"/>
  <c r="BR56" i="18" s="1"/>
  <c r="L65" i="18" a="1"/>
  <c r="L65" i="18" s="1"/>
  <c r="M65" i="18" s="1" a="1"/>
  <c r="M65" i="18" s="1"/>
  <c r="N65" i="18" s="1" a="1"/>
  <c r="N65" i="18" s="1"/>
  <c r="O65" i="18" s="1" a="1"/>
  <c r="O65" i="18" s="1"/>
  <c r="P65" i="18" s="1" a="1"/>
  <c r="P65" i="18" s="1"/>
  <c r="Q65" i="18" s="1" a="1"/>
  <c r="Q65" i="18" s="1"/>
  <c r="R65" i="18" s="1" a="1"/>
  <c r="R65" i="18" s="1"/>
  <c r="S65" i="18" s="1" a="1"/>
  <c r="S65" i="18" s="1"/>
  <c r="T65" i="18" s="1" a="1"/>
  <c r="T65" i="18" s="1"/>
  <c r="U65" i="18" s="1" a="1"/>
  <c r="U65" i="18" s="1"/>
  <c r="V65" i="18" s="1" a="1"/>
  <c r="V65" i="18" s="1"/>
  <c r="W65" i="18" s="1" a="1"/>
  <c r="W65" i="18" s="1"/>
  <c r="X65" i="18" s="1" a="1"/>
  <c r="X65" i="18" s="1"/>
  <c r="Y65" i="18" s="1" a="1"/>
  <c r="Y65" i="18" s="1"/>
  <c r="Z65" i="18" s="1" a="1"/>
  <c r="Z65" i="18" s="1"/>
  <c r="AA65" i="18" s="1" a="1"/>
  <c r="AA65" i="18" s="1"/>
  <c r="AB65" i="18" s="1" a="1"/>
  <c r="AB65" i="18" s="1"/>
  <c r="AC65" i="18" s="1" a="1"/>
  <c r="AC65" i="18" s="1"/>
  <c r="AD65" i="18" s="1" a="1"/>
  <c r="AD65" i="18" s="1"/>
  <c r="AE65" i="18" s="1" a="1"/>
  <c r="AE65" i="18" s="1"/>
  <c r="AF65" i="18" s="1" a="1"/>
  <c r="AF65" i="18" s="1"/>
  <c r="AG65" i="18" s="1" a="1"/>
  <c r="AG65" i="18" s="1"/>
  <c r="AH65" i="18" s="1" a="1"/>
  <c r="AH65" i="18" s="1"/>
  <c r="AI65" i="18" s="1" a="1"/>
  <c r="AI65" i="18" s="1"/>
  <c r="AJ65" i="18" s="1" a="1"/>
  <c r="AJ65" i="18" s="1"/>
  <c r="AK65" i="18" s="1" a="1"/>
  <c r="AK65" i="18" s="1"/>
  <c r="AL65" i="18" s="1" a="1"/>
  <c r="AL65" i="18" s="1"/>
  <c r="AM65" i="18" s="1" a="1"/>
  <c r="AM65" i="18" s="1"/>
  <c r="AN65" i="18" s="1" a="1"/>
  <c r="AN65" i="18" s="1"/>
  <c r="AO65" i="18" s="1" a="1"/>
  <c r="AO65" i="18" s="1"/>
  <c r="AP65" i="18" s="1" a="1"/>
  <c r="AP65" i="18" s="1"/>
  <c r="AQ65" i="18" s="1" a="1"/>
  <c r="AQ65" i="18" s="1"/>
  <c r="AR65" i="18" s="1" a="1"/>
  <c r="AR65" i="18" s="1"/>
  <c r="AS65" i="18" s="1" a="1"/>
  <c r="AS65" i="18" s="1"/>
  <c r="AT65" i="18" s="1" a="1"/>
  <c r="AT65" i="18" s="1"/>
  <c r="AU65" i="18" s="1" a="1"/>
  <c r="AU65" i="18" s="1"/>
  <c r="AV65" i="18" s="1" a="1"/>
  <c r="AV65" i="18" s="1"/>
  <c r="AW65" i="18" s="1" a="1"/>
  <c r="AW65" i="18" s="1"/>
  <c r="AX65" i="18" s="1" a="1"/>
  <c r="AX65" i="18" s="1"/>
  <c r="AY65" i="18" s="1" a="1"/>
  <c r="AY65" i="18" s="1"/>
  <c r="AZ65" i="18" s="1" a="1"/>
  <c r="AZ65" i="18" s="1"/>
  <c r="BA65" i="18" s="1" a="1"/>
  <c r="BA65" i="18" s="1"/>
  <c r="BB65" i="18" s="1" a="1"/>
  <c r="BB65" i="18" s="1"/>
  <c r="BC65" i="18" s="1" a="1"/>
  <c r="BC65" i="18" s="1"/>
  <c r="BD65" i="18" s="1" a="1"/>
  <c r="BD65" i="18" s="1"/>
  <c r="BE65" i="18" s="1" a="1"/>
  <c r="BE65" i="18" s="1"/>
  <c r="BF65" i="18" s="1" a="1"/>
  <c r="BF65" i="18" s="1"/>
  <c r="BG65" i="18" s="1" a="1"/>
  <c r="BG65" i="18" s="1"/>
  <c r="BH65" i="18" s="1" a="1"/>
  <c r="BH65" i="18" s="1"/>
  <c r="BI65" i="18" s="1" a="1"/>
  <c r="BI65" i="18" s="1"/>
  <c r="BJ65" i="18" s="1" a="1"/>
  <c r="BJ65" i="18" s="1"/>
  <c r="BK65" i="18" s="1" a="1"/>
  <c r="BK65" i="18" s="1"/>
  <c r="BL65" i="18" s="1" a="1"/>
  <c r="BL65" i="18" s="1"/>
  <c r="BM65" i="18" s="1" a="1"/>
  <c r="BM65" i="18" s="1"/>
  <c r="BN65" i="18" s="1" a="1"/>
  <c r="BN65" i="18" s="1"/>
  <c r="BO65" i="18" s="1" a="1"/>
  <c r="BO65" i="18" s="1"/>
  <c r="BP65" i="18" s="1" a="1"/>
  <c r="BP65" i="18" s="1"/>
  <c r="BQ65" i="18" s="1" a="1"/>
  <c r="BQ65" i="18" s="1"/>
  <c r="BR65" i="18" s="1" a="1"/>
  <c r="BR65" i="18" s="1"/>
  <c r="L53" i="18" a="1"/>
  <c r="L53" i="18" s="1"/>
  <c r="M53" i="18" s="1" a="1"/>
  <c r="M53" i="18" s="1"/>
  <c r="N53" i="18" s="1" a="1"/>
  <c r="N53" i="18" s="1"/>
  <c r="O53" i="18" s="1" a="1"/>
  <c r="O53" i="18" s="1"/>
  <c r="P53" i="18" s="1" a="1"/>
  <c r="P53" i="18" s="1"/>
  <c r="Q53" i="18" s="1" a="1"/>
  <c r="Q53" i="18" s="1"/>
  <c r="R53" i="18" s="1" a="1"/>
  <c r="R53" i="18" s="1"/>
  <c r="S53" i="18" s="1" a="1"/>
  <c r="S53" i="18" s="1"/>
  <c r="T53" i="18" s="1" a="1"/>
  <c r="T53" i="18" s="1"/>
  <c r="U53" i="18" s="1" a="1"/>
  <c r="U53" i="18" s="1"/>
  <c r="V53" i="18" s="1" a="1"/>
  <c r="V53" i="18" s="1"/>
  <c r="W53" i="18" s="1" a="1"/>
  <c r="W53" i="18" s="1"/>
  <c r="X53" i="18" s="1" a="1"/>
  <c r="X53" i="18" s="1"/>
  <c r="Y53" i="18" s="1" a="1"/>
  <c r="Y53" i="18" s="1"/>
  <c r="Z53" i="18" s="1" a="1"/>
  <c r="Z53" i="18" s="1"/>
  <c r="AA53" i="18" s="1" a="1"/>
  <c r="AA53" i="18" s="1"/>
  <c r="AB53" i="18" s="1" a="1"/>
  <c r="AB53" i="18" s="1"/>
  <c r="AC53" i="18" s="1" a="1"/>
  <c r="AC53" i="18" s="1"/>
  <c r="AD53" i="18" s="1" a="1"/>
  <c r="AD53" i="18" s="1"/>
  <c r="AE53" i="18" s="1" a="1"/>
  <c r="AE53" i="18" s="1"/>
  <c r="AF53" i="18" s="1" a="1"/>
  <c r="AF53" i="18" s="1"/>
  <c r="AG53" i="18" s="1" a="1"/>
  <c r="AG53" i="18" s="1"/>
  <c r="AH53" i="18" s="1" a="1"/>
  <c r="AH53" i="18" s="1"/>
  <c r="AI53" i="18" s="1" a="1"/>
  <c r="AI53" i="18" s="1"/>
  <c r="AJ53" i="18" s="1" a="1"/>
  <c r="AJ53" i="18" s="1"/>
  <c r="AK53" i="18" s="1" a="1"/>
  <c r="AK53" i="18" s="1"/>
  <c r="AL53" i="18" s="1" a="1"/>
  <c r="AL53" i="18" s="1"/>
  <c r="AM53" i="18" s="1" a="1"/>
  <c r="AM53" i="18" s="1"/>
  <c r="AN53" i="18" s="1" a="1"/>
  <c r="AN53" i="18" s="1"/>
  <c r="AO53" i="18" s="1" a="1"/>
  <c r="AO53" i="18" s="1"/>
  <c r="AP53" i="18" s="1" a="1"/>
  <c r="AP53" i="18" s="1"/>
  <c r="AQ53" i="18" s="1" a="1"/>
  <c r="AQ53" i="18" s="1"/>
  <c r="AR53" i="18" s="1" a="1"/>
  <c r="AR53" i="18" s="1"/>
  <c r="AS53" i="18" s="1" a="1"/>
  <c r="AS53" i="18" s="1"/>
  <c r="AT53" i="18" s="1" a="1"/>
  <c r="AT53" i="18" s="1"/>
  <c r="AU53" i="18" s="1" a="1"/>
  <c r="AU53" i="18" s="1"/>
  <c r="AV53" i="18" s="1" a="1"/>
  <c r="AV53" i="18" s="1"/>
  <c r="AW53" i="18" s="1" a="1"/>
  <c r="AW53" i="18" s="1"/>
  <c r="AX53" i="18" s="1" a="1"/>
  <c r="AX53" i="18" s="1"/>
  <c r="AY53" i="18" s="1" a="1"/>
  <c r="AY53" i="18" s="1"/>
  <c r="AZ53" i="18" s="1" a="1"/>
  <c r="AZ53" i="18" s="1"/>
  <c r="BA53" i="18" s="1" a="1"/>
  <c r="BA53" i="18" s="1"/>
  <c r="BB53" i="18" s="1" a="1"/>
  <c r="BB53" i="18" s="1"/>
  <c r="BC53" i="18" s="1" a="1"/>
  <c r="BC53" i="18" s="1"/>
  <c r="BD53" i="18" s="1" a="1"/>
  <c r="BD53" i="18" s="1"/>
  <c r="BE53" i="18" s="1" a="1"/>
  <c r="BE53" i="18" s="1"/>
  <c r="BF53" i="18" s="1" a="1"/>
  <c r="BF53" i="18" s="1"/>
  <c r="BG53" i="18" s="1" a="1"/>
  <c r="BG53" i="18" s="1"/>
  <c r="BH53" i="18" s="1" a="1"/>
  <c r="BH53" i="18" s="1"/>
  <c r="BI53" i="18" s="1" a="1"/>
  <c r="BI53" i="18" s="1"/>
  <c r="BJ53" i="18" s="1" a="1"/>
  <c r="BJ53" i="18" s="1"/>
  <c r="BK53" i="18" s="1" a="1"/>
  <c r="BK53" i="18" s="1"/>
  <c r="BL53" i="18" s="1" a="1"/>
  <c r="BL53" i="18" s="1"/>
  <c r="BM53" i="18" s="1" a="1"/>
  <c r="BM53" i="18" s="1"/>
  <c r="BN53" i="18" s="1" a="1"/>
  <c r="BN53" i="18" s="1"/>
  <c r="BO53" i="18" s="1" a="1"/>
  <c r="BO53" i="18" s="1"/>
  <c r="BP53" i="18" s="1" a="1"/>
  <c r="BP53" i="18" s="1"/>
  <c r="BQ53" i="18" s="1" a="1"/>
  <c r="BQ53" i="18" s="1"/>
  <c r="BR53" i="18" s="1" a="1"/>
  <c r="BR53" i="18" s="1"/>
  <c r="L59" i="18" a="1"/>
  <c r="L59" i="18" s="1"/>
  <c r="M59" i="18" s="1" a="1"/>
  <c r="M59" i="18" s="1"/>
  <c r="N59" i="18" s="1" a="1"/>
  <c r="N59" i="18" s="1"/>
  <c r="O59" i="18" s="1" a="1"/>
  <c r="O59" i="18" s="1"/>
  <c r="P59" i="18" s="1" a="1"/>
  <c r="P59" i="18" s="1"/>
  <c r="Q59" i="18" s="1" a="1"/>
  <c r="Q59" i="18" s="1"/>
  <c r="R59" i="18" s="1" a="1"/>
  <c r="R59" i="18" s="1"/>
  <c r="S59" i="18" s="1" a="1"/>
  <c r="S59" i="18" s="1"/>
  <c r="T59" i="18" s="1" a="1"/>
  <c r="T59" i="18" s="1"/>
  <c r="U59" i="18" s="1" a="1"/>
  <c r="U59" i="18" s="1"/>
  <c r="V59" i="18" s="1" a="1"/>
  <c r="V59" i="18" s="1"/>
  <c r="W59" i="18" s="1" a="1"/>
  <c r="W59" i="18" s="1"/>
  <c r="X59" i="18" s="1" a="1"/>
  <c r="X59" i="18" s="1"/>
  <c r="Y59" i="18" s="1" a="1"/>
  <c r="Y59" i="18" s="1"/>
  <c r="Z59" i="18" s="1" a="1"/>
  <c r="Z59" i="18" s="1"/>
  <c r="AA59" i="18" s="1" a="1"/>
  <c r="AA59" i="18" s="1"/>
  <c r="AB59" i="18" s="1" a="1"/>
  <c r="AB59" i="18" s="1"/>
  <c r="AC59" i="18" s="1" a="1"/>
  <c r="AC59" i="18" s="1"/>
  <c r="AD59" i="18" s="1" a="1"/>
  <c r="AD59" i="18" s="1"/>
  <c r="AE59" i="18" s="1" a="1"/>
  <c r="AE59" i="18" s="1"/>
  <c r="AF59" i="18" s="1" a="1"/>
  <c r="AF59" i="18" s="1"/>
  <c r="AG59" i="18" s="1" a="1"/>
  <c r="AG59" i="18" s="1"/>
  <c r="AH59" i="18" s="1" a="1"/>
  <c r="AH59" i="18" s="1"/>
  <c r="AI59" i="18" s="1" a="1"/>
  <c r="AI59" i="18" s="1"/>
  <c r="AJ59" i="18" s="1" a="1"/>
  <c r="AJ59" i="18" s="1"/>
  <c r="AK59" i="18" s="1" a="1"/>
  <c r="AK59" i="18" s="1"/>
  <c r="AL59" i="18" s="1" a="1"/>
  <c r="AL59" i="18" s="1"/>
  <c r="AM59" i="18" s="1" a="1"/>
  <c r="AM59" i="18" s="1"/>
  <c r="AN59" i="18" s="1" a="1"/>
  <c r="AN59" i="18" s="1"/>
  <c r="AO59" i="18" s="1" a="1"/>
  <c r="AO59" i="18" s="1"/>
  <c r="AP59" i="18" s="1" a="1"/>
  <c r="AP59" i="18" s="1"/>
  <c r="AQ59" i="18" s="1" a="1"/>
  <c r="AQ59" i="18" s="1"/>
  <c r="AR59" i="18" s="1" a="1"/>
  <c r="AR59" i="18" s="1"/>
  <c r="AS59" i="18" s="1" a="1"/>
  <c r="AS59" i="18" s="1"/>
  <c r="AT59" i="18" s="1" a="1"/>
  <c r="AT59" i="18" s="1"/>
  <c r="AU59" i="18" s="1" a="1"/>
  <c r="AU59" i="18" s="1"/>
  <c r="AV59" i="18" s="1" a="1"/>
  <c r="AV59" i="18" s="1"/>
  <c r="AW59" i="18" s="1" a="1"/>
  <c r="AW59" i="18" s="1"/>
  <c r="AX59" i="18" s="1" a="1"/>
  <c r="AX59" i="18" s="1"/>
  <c r="AY59" i="18" s="1" a="1"/>
  <c r="AY59" i="18" s="1"/>
  <c r="AZ59" i="18" s="1" a="1"/>
  <c r="AZ59" i="18" s="1"/>
  <c r="BA59" i="18" s="1" a="1"/>
  <c r="BA59" i="18" s="1"/>
  <c r="BB59" i="18" s="1" a="1"/>
  <c r="BB59" i="18" s="1"/>
  <c r="BC59" i="18" s="1" a="1"/>
  <c r="BC59" i="18" s="1"/>
  <c r="BD59" i="18" s="1" a="1"/>
  <c r="BD59" i="18" s="1"/>
  <c r="BE59" i="18" s="1" a="1"/>
  <c r="BE59" i="18" s="1"/>
  <c r="BF59" i="18" s="1" a="1"/>
  <c r="BF59" i="18" s="1"/>
  <c r="BG59" i="18" s="1" a="1"/>
  <c r="BG59" i="18" s="1"/>
  <c r="BH59" i="18" s="1" a="1"/>
  <c r="BH59" i="18" s="1"/>
  <c r="BI59" i="18" s="1" a="1"/>
  <c r="BI59" i="18" s="1"/>
  <c r="BJ59" i="18" s="1" a="1"/>
  <c r="BJ59" i="18" s="1"/>
  <c r="BK59" i="18" s="1" a="1"/>
  <c r="BK59" i="18" s="1"/>
  <c r="BL59" i="18" s="1" a="1"/>
  <c r="BL59" i="18" s="1"/>
  <c r="BM59" i="18" s="1" a="1"/>
  <c r="BM59" i="18" s="1"/>
  <c r="BN59" i="18" s="1" a="1"/>
  <c r="BN59" i="18" s="1"/>
  <c r="BO59" i="18" s="1" a="1"/>
  <c r="BO59" i="18" s="1"/>
  <c r="BP59" i="18" s="1" a="1"/>
  <c r="BP59" i="18" s="1"/>
  <c r="BQ59" i="18" s="1" a="1"/>
  <c r="BQ59" i="18" s="1"/>
  <c r="BR59" i="18" s="1" a="1"/>
  <c r="BR59" i="18" s="1"/>
  <c r="L115" i="18" a="1"/>
  <c r="L115" i="18" s="1"/>
  <c r="M115" i="18" s="1" a="1"/>
  <c r="M115" i="18" s="1"/>
  <c r="N115" i="18" s="1" a="1"/>
  <c r="N115" i="18" s="1"/>
  <c r="O115" i="18" s="1" a="1"/>
  <c r="O115" i="18" s="1"/>
  <c r="P115" i="18" s="1" a="1"/>
  <c r="P115" i="18" s="1"/>
  <c r="Q115" i="18" s="1" a="1"/>
  <c r="Q115" i="18" s="1"/>
  <c r="R115" i="18" s="1" a="1"/>
  <c r="R115" i="18" s="1"/>
  <c r="S115" i="18" s="1" a="1"/>
  <c r="S115" i="18" s="1"/>
  <c r="T115" i="18" s="1" a="1"/>
  <c r="T115" i="18" s="1"/>
  <c r="U115" i="18" s="1" a="1"/>
  <c r="U115" i="18" s="1"/>
  <c r="V115" i="18" s="1" a="1"/>
  <c r="V115" i="18" s="1"/>
  <c r="W115" i="18" s="1" a="1"/>
  <c r="W115" i="18" s="1"/>
  <c r="X115" i="18" s="1" a="1"/>
  <c r="X115" i="18" s="1"/>
  <c r="Y115" i="18" s="1" a="1"/>
  <c r="Y115" i="18" s="1"/>
  <c r="Z115" i="18" s="1" a="1"/>
  <c r="Z115" i="18" s="1"/>
  <c r="AA115" i="18" s="1" a="1"/>
  <c r="AA115" i="18" s="1"/>
  <c r="AB115" i="18" s="1" a="1"/>
  <c r="AB115" i="18" s="1"/>
  <c r="AC115" i="18" s="1" a="1"/>
  <c r="AC115" i="18" s="1"/>
  <c r="AD115" i="18" s="1" a="1"/>
  <c r="AD115" i="18" s="1"/>
  <c r="AE115" i="18" s="1" a="1"/>
  <c r="AE115" i="18" s="1"/>
  <c r="AF115" i="18" s="1" a="1"/>
  <c r="AF115" i="18" s="1"/>
  <c r="AG115" i="18" s="1" a="1"/>
  <c r="AG115" i="18" s="1"/>
  <c r="AH115" i="18" s="1" a="1"/>
  <c r="AH115" i="18" s="1"/>
  <c r="AI115" i="18" s="1" a="1"/>
  <c r="AI115" i="18" s="1"/>
  <c r="AJ115" i="18" s="1" a="1"/>
  <c r="AJ115" i="18" s="1"/>
  <c r="AK115" i="18" s="1" a="1"/>
  <c r="AK115" i="18" s="1"/>
  <c r="AL115" i="18" s="1" a="1"/>
  <c r="AL115" i="18" s="1"/>
  <c r="AM115" i="18" s="1" a="1"/>
  <c r="AM115" i="18" s="1"/>
  <c r="AN115" i="18" s="1" a="1"/>
  <c r="AN115" i="18" s="1"/>
  <c r="AO115" i="18" s="1" a="1"/>
  <c r="AO115" i="18" s="1"/>
  <c r="AP115" i="18" s="1" a="1"/>
  <c r="AP115" i="18" s="1"/>
  <c r="AQ115" i="18" s="1" a="1"/>
  <c r="AQ115" i="18" s="1"/>
  <c r="AR115" i="18" s="1" a="1"/>
  <c r="AR115" i="18" s="1"/>
  <c r="AS115" i="18" s="1" a="1"/>
  <c r="AS115" i="18" s="1"/>
  <c r="AT115" i="18" s="1" a="1"/>
  <c r="AT115" i="18" s="1"/>
  <c r="AU115" i="18" s="1" a="1"/>
  <c r="AU115" i="18" s="1"/>
  <c r="AV115" i="18" s="1" a="1"/>
  <c r="AV115" i="18" s="1"/>
  <c r="AW115" i="18" s="1" a="1"/>
  <c r="AW115" i="18" s="1"/>
  <c r="AX115" i="18" s="1" a="1"/>
  <c r="AX115" i="18" s="1"/>
  <c r="AY115" i="18" s="1" a="1"/>
  <c r="AY115" i="18" s="1"/>
  <c r="AZ115" i="18" s="1" a="1"/>
  <c r="AZ115" i="18" s="1"/>
  <c r="BA115" i="18" s="1" a="1"/>
  <c r="BA115" i="18" s="1"/>
  <c r="BB115" i="18" s="1" a="1"/>
  <c r="BB115" i="18" s="1"/>
  <c r="BC115" i="18" s="1" a="1"/>
  <c r="BC115" i="18" s="1"/>
  <c r="BD115" i="18" s="1" a="1"/>
  <c r="BD115" i="18" s="1"/>
  <c r="BE115" i="18" s="1" a="1"/>
  <c r="BE115" i="18" s="1"/>
  <c r="BF115" i="18" s="1" a="1"/>
  <c r="BF115" i="18" s="1"/>
  <c r="BG115" i="18" s="1" a="1"/>
  <c r="BG115" i="18" s="1"/>
  <c r="BH115" i="18" s="1" a="1"/>
  <c r="BH115" i="18" s="1"/>
  <c r="BI115" i="18" s="1" a="1"/>
  <c r="BI115" i="18" s="1"/>
  <c r="BJ115" i="18" s="1" a="1"/>
  <c r="BJ115" i="18" s="1"/>
  <c r="BK115" i="18" s="1" a="1"/>
  <c r="BK115" i="18" s="1"/>
  <c r="BL115" i="18" s="1" a="1"/>
  <c r="BL115" i="18" s="1"/>
  <c r="BM115" i="18" s="1" a="1"/>
  <c r="BM115" i="18" s="1"/>
  <c r="BN115" i="18" s="1" a="1"/>
  <c r="BN115" i="18" s="1"/>
  <c r="BO115" i="18" s="1" a="1"/>
  <c r="BO115" i="18" s="1"/>
  <c r="BP115" i="18" s="1" a="1"/>
  <c r="BP115" i="18" s="1"/>
  <c r="BQ115" i="18" s="1" a="1"/>
  <c r="BQ115" i="18" s="1"/>
  <c r="BR115" i="18" s="1" a="1"/>
  <c r="BR115" i="18" s="1"/>
  <c r="L45" i="18" a="1"/>
  <c r="L45" i="18" s="1"/>
  <c r="M45" i="18" s="1" a="1"/>
  <c r="M45" i="18" s="1"/>
  <c r="N45" i="18" s="1" a="1"/>
  <c r="N45" i="18" s="1"/>
  <c r="O45" i="18" s="1" a="1"/>
  <c r="O45" i="18" s="1"/>
  <c r="P45" i="18" s="1" a="1"/>
  <c r="P45" i="18" s="1"/>
  <c r="Q45" i="18" s="1" a="1"/>
  <c r="Q45" i="18" s="1"/>
  <c r="R45" i="18" s="1" a="1"/>
  <c r="R45" i="18" s="1"/>
  <c r="S45" i="18" s="1" a="1"/>
  <c r="S45" i="18" s="1"/>
  <c r="T45" i="18" s="1" a="1"/>
  <c r="T45" i="18" s="1"/>
  <c r="U45" i="18" s="1" a="1"/>
  <c r="U45" i="18" s="1"/>
  <c r="V45" i="18" s="1" a="1"/>
  <c r="V45" i="18" s="1"/>
  <c r="W45" i="18" s="1" a="1"/>
  <c r="W45" i="18" s="1"/>
  <c r="X45" i="18" s="1" a="1"/>
  <c r="X45" i="18" s="1"/>
  <c r="Y45" i="18" s="1" a="1"/>
  <c r="Y45" i="18" s="1"/>
  <c r="Z45" i="18" s="1" a="1"/>
  <c r="Z45" i="18" s="1"/>
  <c r="AA45" i="18" s="1" a="1"/>
  <c r="AA45" i="18" s="1"/>
  <c r="AB45" i="18" s="1" a="1"/>
  <c r="AB45" i="18" s="1"/>
  <c r="AC45" i="18" s="1" a="1"/>
  <c r="AC45" i="18" s="1"/>
  <c r="AD45" i="18" s="1" a="1"/>
  <c r="AD45" i="18" s="1"/>
  <c r="AE45" i="18" s="1" a="1"/>
  <c r="AE45" i="18" s="1"/>
  <c r="AF45" i="18" s="1" a="1"/>
  <c r="AF45" i="18" s="1"/>
  <c r="AG45" i="18" s="1" a="1"/>
  <c r="AG45" i="18" s="1"/>
  <c r="AH45" i="18" s="1" a="1"/>
  <c r="AH45" i="18" s="1"/>
  <c r="AI45" i="18" s="1" a="1"/>
  <c r="AI45" i="18" s="1"/>
  <c r="AJ45" i="18" s="1" a="1"/>
  <c r="AJ45" i="18" s="1"/>
  <c r="AK45" i="18" s="1" a="1"/>
  <c r="AK45" i="18" s="1"/>
  <c r="AL45" i="18" s="1" a="1"/>
  <c r="AL45" i="18" s="1"/>
  <c r="AM45" i="18" s="1" a="1"/>
  <c r="AM45" i="18" s="1"/>
  <c r="AN45" i="18" s="1" a="1"/>
  <c r="AN45" i="18" s="1"/>
  <c r="AO45" i="18" s="1" a="1"/>
  <c r="AO45" i="18" s="1"/>
  <c r="AP45" i="18" s="1" a="1"/>
  <c r="AP45" i="18" s="1"/>
  <c r="AQ45" i="18" s="1" a="1"/>
  <c r="AQ45" i="18" s="1"/>
  <c r="AR45" i="18" s="1" a="1"/>
  <c r="AR45" i="18" s="1"/>
  <c r="AS45" i="18" s="1" a="1"/>
  <c r="AS45" i="18" s="1"/>
  <c r="AT45" i="18" s="1" a="1"/>
  <c r="AT45" i="18" s="1"/>
  <c r="AU45" i="18" s="1" a="1"/>
  <c r="AU45" i="18" s="1"/>
  <c r="AV45" i="18" s="1" a="1"/>
  <c r="AV45" i="18" s="1"/>
  <c r="AW45" i="18" s="1" a="1"/>
  <c r="AW45" i="18" s="1"/>
  <c r="AX45" i="18" s="1" a="1"/>
  <c r="AX45" i="18" s="1"/>
  <c r="AY45" i="18" s="1" a="1"/>
  <c r="AY45" i="18" s="1"/>
  <c r="AZ45" i="18" s="1" a="1"/>
  <c r="AZ45" i="18" s="1"/>
  <c r="BA45" i="18" s="1" a="1"/>
  <c r="BA45" i="18" s="1"/>
  <c r="BB45" i="18" s="1" a="1"/>
  <c r="BB45" i="18" s="1"/>
  <c r="BC45" i="18" s="1" a="1"/>
  <c r="BC45" i="18" s="1"/>
  <c r="BD45" i="18" s="1" a="1"/>
  <c r="BD45" i="18" s="1"/>
  <c r="BE45" i="18" s="1" a="1"/>
  <c r="BE45" i="18" s="1"/>
  <c r="BF45" i="18" s="1" a="1"/>
  <c r="BF45" i="18" s="1"/>
  <c r="BG45" i="18" s="1" a="1"/>
  <c r="BG45" i="18" s="1"/>
  <c r="BH45" i="18" s="1" a="1"/>
  <c r="BH45" i="18" s="1"/>
  <c r="BI45" i="18" s="1" a="1"/>
  <c r="BI45" i="18" s="1"/>
  <c r="BJ45" i="18" s="1" a="1"/>
  <c r="BJ45" i="18" s="1"/>
  <c r="BK45" i="18" s="1" a="1"/>
  <c r="BK45" i="18" s="1"/>
  <c r="BL45" i="18" s="1" a="1"/>
  <c r="BL45" i="18" s="1"/>
  <c r="BM45" i="18" s="1" a="1"/>
  <c r="BM45" i="18" s="1"/>
  <c r="BN45" i="18" s="1" a="1"/>
  <c r="BN45" i="18" s="1"/>
  <c r="BO45" i="18" s="1" a="1"/>
  <c r="BO45" i="18" s="1"/>
  <c r="BP45" i="18" s="1" a="1"/>
  <c r="BP45" i="18" s="1"/>
  <c r="BQ45" i="18" s="1" a="1"/>
  <c r="BQ45" i="18" s="1"/>
  <c r="BR45" i="18" s="1" a="1"/>
  <c r="BR45" i="18" s="1"/>
  <c r="L54" i="18" a="1"/>
  <c r="L54" i="18" s="1"/>
  <c r="M54" i="18" s="1" a="1"/>
  <c r="M54" i="18" s="1"/>
  <c r="N54" i="18" s="1" a="1"/>
  <c r="N54" i="18" s="1"/>
  <c r="O54" i="18" s="1" a="1"/>
  <c r="O54" i="18" s="1"/>
  <c r="P54" i="18" s="1" a="1"/>
  <c r="P54" i="18" s="1"/>
  <c r="Q54" i="18" s="1" a="1"/>
  <c r="Q54" i="18" s="1"/>
  <c r="R54" i="18" s="1" a="1"/>
  <c r="R54" i="18" s="1"/>
  <c r="S54" i="18" s="1" a="1"/>
  <c r="S54" i="18" s="1"/>
  <c r="T54" i="18" s="1" a="1"/>
  <c r="T54" i="18" s="1"/>
  <c r="U54" i="18" s="1" a="1"/>
  <c r="U54" i="18" s="1"/>
  <c r="V54" i="18" s="1" a="1"/>
  <c r="V54" i="18" s="1"/>
  <c r="W54" i="18" s="1" a="1"/>
  <c r="W54" i="18" s="1"/>
  <c r="X54" i="18" s="1" a="1"/>
  <c r="X54" i="18" s="1"/>
  <c r="Y54" i="18" s="1" a="1"/>
  <c r="Y54" i="18" s="1"/>
  <c r="Z54" i="18" s="1" a="1"/>
  <c r="Z54" i="18" s="1"/>
  <c r="AA54" i="18" s="1" a="1"/>
  <c r="AA54" i="18" s="1"/>
  <c r="AB54" i="18" s="1" a="1"/>
  <c r="AB54" i="18" s="1"/>
  <c r="AC54" i="18" s="1" a="1"/>
  <c r="AC54" i="18" s="1"/>
  <c r="AD54" i="18" s="1" a="1"/>
  <c r="AD54" i="18" s="1"/>
  <c r="AE54" i="18" s="1" a="1"/>
  <c r="AE54" i="18" s="1"/>
  <c r="AF54" i="18" s="1" a="1"/>
  <c r="AF54" i="18" s="1"/>
  <c r="AG54" i="18" s="1" a="1"/>
  <c r="AG54" i="18" s="1"/>
  <c r="AH54" i="18" s="1" a="1"/>
  <c r="AH54" i="18" s="1"/>
  <c r="AI54" i="18" s="1" a="1"/>
  <c r="AI54" i="18" s="1"/>
  <c r="AJ54" i="18" s="1" a="1"/>
  <c r="AJ54" i="18" s="1"/>
  <c r="AK54" i="18" s="1" a="1"/>
  <c r="AK54" i="18" s="1"/>
  <c r="AL54" i="18" s="1" a="1"/>
  <c r="AL54" i="18" s="1"/>
  <c r="AM54" i="18" s="1" a="1"/>
  <c r="AM54" i="18" s="1"/>
  <c r="AN54" i="18" s="1" a="1"/>
  <c r="AN54" i="18" s="1"/>
  <c r="AO54" i="18" s="1" a="1"/>
  <c r="AO54" i="18" s="1"/>
  <c r="AP54" i="18" s="1" a="1"/>
  <c r="AP54" i="18" s="1"/>
  <c r="AQ54" i="18" s="1" a="1"/>
  <c r="AQ54" i="18" s="1"/>
  <c r="AR54" i="18" s="1" a="1"/>
  <c r="AR54" i="18" s="1"/>
  <c r="AS54" i="18" s="1" a="1"/>
  <c r="AS54" i="18" s="1"/>
  <c r="AT54" i="18" s="1" a="1"/>
  <c r="AT54" i="18" s="1"/>
  <c r="AU54" i="18" s="1" a="1"/>
  <c r="AU54" i="18" s="1"/>
  <c r="AV54" i="18" s="1" a="1"/>
  <c r="AV54" i="18" s="1"/>
  <c r="AW54" i="18" s="1" a="1"/>
  <c r="AW54" i="18" s="1"/>
  <c r="AX54" i="18" s="1" a="1"/>
  <c r="AX54" i="18" s="1"/>
  <c r="AY54" i="18" s="1" a="1"/>
  <c r="AY54" i="18" s="1"/>
  <c r="AZ54" i="18" s="1" a="1"/>
  <c r="AZ54" i="18" s="1"/>
  <c r="BA54" i="18" s="1" a="1"/>
  <c r="BA54" i="18" s="1"/>
  <c r="BB54" i="18" s="1" a="1"/>
  <c r="BB54" i="18" s="1"/>
  <c r="BC54" i="18" s="1" a="1"/>
  <c r="BC54" i="18" s="1"/>
  <c r="BD54" i="18" s="1" a="1"/>
  <c r="BD54" i="18" s="1"/>
  <c r="BE54" i="18" s="1" a="1"/>
  <c r="BE54" i="18" s="1"/>
  <c r="BF54" i="18" s="1" a="1"/>
  <c r="BF54" i="18" s="1"/>
  <c r="BG54" i="18" s="1" a="1"/>
  <c r="BG54" i="18" s="1"/>
  <c r="BH54" i="18" s="1" a="1"/>
  <c r="BH54" i="18" s="1"/>
  <c r="BI54" i="18" s="1" a="1"/>
  <c r="BI54" i="18" s="1"/>
  <c r="BJ54" i="18" s="1" a="1"/>
  <c r="BJ54" i="18" s="1"/>
  <c r="BK54" i="18" s="1" a="1"/>
  <c r="BK54" i="18" s="1"/>
  <c r="BL54" i="18" s="1" a="1"/>
  <c r="BL54" i="18" s="1"/>
  <c r="BM54" i="18" s="1" a="1"/>
  <c r="BM54" i="18" s="1"/>
  <c r="BN54" i="18" s="1" a="1"/>
  <c r="BN54" i="18" s="1"/>
  <c r="BO54" i="18" s="1" a="1"/>
  <c r="BO54" i="18" s="1"/>
  <c r="BP54" i="18" s="1" a="1"/>
  <c r="BP54" i="18" s="1"/>
  <c r="BQ54" i="18" s="1" a="1"/>
  <c r="BQ54" i="18" s="1"/>
  <c r="BR54" i="18" s="1" a="1"/>
  <c r="BR54" i="18" s="1"/>
  <c r="L112" i="18" a="1"/>
  <c r="L112" i="18" s="1"/>
  <c r="M112" i="18" s="1" a="1"/>
  <c r="M112" i="18" s="1"/>
  <c r="L49" i="18" a="1"/>
  <c r="L49" i="18" s="1"/>
  <c r="M49" i="18" s="1" a="1"/>
  <c r="M49" i="18" s="1"/>
  <c r="N49" i="18" s="1" a="1"/>
  <c r="N49" i="18" s="1"/>
  <c r="O49" i="18" s="1" a="1"/>
  <c r="O49" i="18" s="1"/>
  <c r="P49" i="18" s="1" a="1"/>
  <c r="P49" i="18" s="1"/>
  <c r="Q49" i="18" s="1" a="1"/>
  <c r="Q49" i="18" s="1"/>
  <c r="R49" i="18" s="1" a="1"/>
  <c r="R49" i="18" s="1"/>
  <c r="S49" i="18" s="1" a="1"/>
  <c r="S49" i="18" s="1"/>
  <c r="T49" i="18" s="1" a="1"/>
  <c r="T49" i="18" s="1"/>
  <c r="U49" i="18" s="1" a="1"/>
  <c r="U49" i="18" s="1"/>
  <c r="V49" i="18" s="1" a="1"/>
  <c r="V49" i="18" s="1"/>
  <c r="W49" i="18" s="1" a="1"/>
  <c r="W49" i="18" s="1"/>
  <c r="X49" i="18" s="1" a="1"/>
  <c r="X49" i="18" s="1"/>
  <c r="Y49" i="18" s="1" a="1"/>
  <c r="Y49" i="18" s="1"/>
  <c r="Z49" i="18" s="1" a="1"/>
  <c r="Z49" i="18" s="1"/>
  <c r="AA49" i="18" s="1" a="1"/>
  <c r="AA49" i="18" s="1"/>
  <c r="AB49" i="18" s="1" a="1"/>
  <c r="AB49" i="18" s="1"/>
  <c r="AC49" i="18" s="1" a="1"/>
  <c r="AC49" i="18" s="1"/>
  <c r="AD49" i="18" s="1" a="1"/>
  <c r="AD49" i="18" s="1"/>
  <c r="AE49" i="18" s="1" a="1"/>
  <c r="AE49" i="18" s="1"/>
  <c r="AF49" i="18" s="1" a="1"/>
  <c r="AF49" i="18" s="1"/>
  <c r="AG49" i="18" s="1" a="1"/>
  <c r="AG49" i="18" s="1"/>
  <c r="AH49" i="18" s="1" a="1"/>
  <c r="AH49" i="18" s="1"/>
  <c r="AI49" i="18" s="1" a="1"/>
  <c r="AI49" i="18" s="1"/>
  <c r="AJ49" i="18" s="1" a="1"/>
  <c r="AJ49" i="18" s="1"/>
  <c r="AK49" i="18" s="1" a="1"/>
  <c r="AK49" i="18" s="1"/>
  <c r="AL49" i="18" s="1" a="1"/>
  <c r="AL49" i="18" s="1"/>
  <c r="AM49" i="18" s="1" a="1"/>
  <c r="AM49" i="18" s="1"/>
  <c r="AN49" i="18" s="1" a="1"/>
  <c r="AN49" i="18" s="1"/>
  <c r="AO49" i="18" s="1" a="1"/>
  <c r="AO49" i="18" s="1"/>
  <c r="AP49" i="18" s="1" a="1"/>
  <c r="AP49" i="18" s="1"/>
  <c r="AQ49" i="18" s="1" a="1"/>
  <c r="AQ49" i="18" s="1"/>
  <c r="AR49" i="18" s="1" a="1"/>
  <c r="AR49" i="18" s="1"/>
  <c r="AS49" i="18" s="1" a="1"/>
  <c r="AS49" i="18" s="1"/>
  <c r="AT49" i="18" s="1" a="1"/>
  <c r="AT49" i="18" s="1"/>
  <c r="AU49" i="18" s="1" a="1"/>
  <c r="AU49" i="18" s="1"/>
  <c r="AV49" i="18" s="1" a="1"/>
  <c r="AV49" i="18" s="1"/>
  <c r="AW49" i="18" s="1" a="1"/>
  <c r="AW49" i="18" s="1"/>
  <c r="AX49" i="18" s="1" a="1"/>
  <c r="AX49" i="18" s="1"/>
  <c r="AY49" i="18" s="1" a="1"/>
  <c r="AY49" i="18" s="1"/>
  <c r="AZ49" i="18" s="1" a="1"/>
  <c r="AZ49" i="18" s="1"/>
  <c r="BA49" i="18" s="1" a="1"/>
  <c r="BA49" i="18" s="1"/>
  <c r="BB49" i="18" s="1" a="1"/>
  <c r="BB49" i="18" s="1"/>
  <c r="BC49" i="18" s="1" a="1"/>
  <c r="BC49" i="18" s="1"/>
  <c r="BD49" i="18" s="1" a="1"/>
  <c r="BD49" i="18" s="1"/>
  <c r="BE49" i="18" s="1" a="1"/>
  <c r="BE49" i="18" s="1"/>
  <c r="BF49" i="18" s="1" a="1"/>
  <c r="BF49" i="18" s="1"/>
  <c r="BG49" i="18" s="1" a="1"/>
  <c r="BG49" i="18" s="1"/>
  <c r="BH49" i="18" s="1" a="1"/>
  <c r="BH49" i="18" s="1"/>
  <c r="BI49" i="18" s="1" a="1"/>
  <c r="BI49" i="18" s="1"/>
  <c r="BJ49" i="18" s="1" a="1"/>
  <c r="BJ49" i="18" s="1"/>
  <c r="BK49" i="18" s="1" a="1"/>
  <c r="BK49" i="18" s="1"/>
  <c r="BL49" i="18" s="1" a="1"/>
  <c r="BL49" i="18" s="1"/>
  <c r="BM49" i="18" s="1" a="1"/>
  <c r="BM49" i="18" s="1"/>
  <c r="BN49" i="18" s="1" a="1"/>
  <c r="BN49" i="18" s="1"/>
  <c r="BO49" i="18" s="1" a="1"/>
  <c r="BO49" i="18" s="1"/>
  <c r="BP49" i="18" s="1" a="1"/>
  <c r="BP49" i="18" s="1"/>
  <c r="BQ49" i="18" s="1" a="1"/>
  <c r="BQ49" i="18" s="1"/>
  <c r="BR49" i="18" s="1" a="1"/>
  <c r="BR49" i="18" s="1"/>
  <c r="L61" i="18" a="1"/>
  <c r="L61" i="18" s="1"/>
  <c r="M61" i="18" s="1" a="1"/>
  <c r="M61" i="18" s="1"/>
  <c r="N61" i="18" s="1" a="1"/>
  <c r="N61" i="18" s="1"/>
  <c r="O61" i="18" s="1" a="1"/>
  <c r="O61" i="18" s="1"/>
  <c r="P61" i="18" s="1" a="1"/>
  <c r="P61" i="18" s="1"/>
  <c r="Q61" i="18" s="1" a="1"/>
  <c r="Q61" i="18" s="1"/>
  <c r="R61" i="18" s="1" a="1"/>
  <c r="R61" i="18" s="1"/>
  <c r="S61" i="18" s="1" a="1"/>
  <c r="S61" i="18" s="1"/>
  <c r="T61" i="18" s="1" a="1"/>
  <c r="T61" i="18" s="1"/>
  <c r="U61" i="18" s="1" a="1"/>
  <c r="U61" i="18" s="1"/>
  <c r="V61" i="18" s="1" a="1"/>
  <c r="V61" i="18" s="1"/>
  <c r="W61" i="18" s="1" a="1"/>
  <c r="W61" i="18" s="1"/>
  <c r="X61" i="18" s="1" a="1"/>
  <c r="X61" i="18" s="1"/>
  <c r="Y61" i="18" s="1" a="1"/>
  <c r="Y61" i="18" s="1"/>
  <c r="Z61" i="18" s="1" a="1"/>
  <c r="Z61" i="18" s="1"/>
  <c r="AA61" i="18" s="1" a="1"/>
  <c r="AA61" i="18" s="1"/>
  <c r="AB61" i="18" s="1" a="1"/>
  <c r="AB61" i="18" s="1"/>
  <c r="AC61" i="18" s="1" a="1"/>
  <c r="AC61" i="18" s="1"/>
  <c r="AD61" i="18" s="1" a="1"/>
  <c r="AD61" i="18" s="1"/>
  <c r="AE61" i="18" s="1" a="1"/>
  <c r="AE61" i="18" s="1"/>
  <c r="AF61" i="18" s="1" a="1"/>
  <c r="AF61" i="18" s="1"/>
  <c r="AG61" i="18" s="1" a="1"/>
  <c r="AG61" i="18" s="1"/>
  <c r="AH61" i="18" s="1" a="1"/>
  <c r="AH61" i="18" s="1"/>
  <c r="AI61" i="18" s="1" a="1"/>
  <c r="AI61" i="18" s="1"/>
  <c r="AJ61" i="18" s="1" a="1"/>
  <c r="AJ61" i="18" s="1"/>
  <c r="AK61" i="18" s="1" a="1"/>
  <c r="AK61" i="18" s="1"/>
  <c r="AL61" i="18" s="1" a="1"/>
  <c r="AL61" i="18" s="1"/>
  <c r="AM61" i="18" s="1" a="1"/>
  <c r="AM61" i="18" s="1"/>
  <c r="AN61" i="18" s="1" a="1"/>
  <c r="AN61" i="18" s="1"/>
  <c r="AO61" i="18" s="1" a="1"/>
  <c r="AO61" i="18" s="1"/>
  <c r="AP61" i="18" s="1" a="1"/>
  <c r="AP61" i="18" s="1"/>
  <c r="AQ61" i="18" s="1" a="1"/>
  <c r="AQ61" i="18" s="1"/>
  <c r="AR61" i="18" s="1" a="1"/>
  <c r="AR61" i="18" s="1"/>
  <c r="AS61" i="18" s="1" a="1"/>
  <c r="AS61" i="18" s="1"/>
  <c r="AT61" i="18" s="1" a="1"/>
  <c r="AT61" i="18" s="1"/>
  <c r="AU61" i="18" s="1" a="1"/>
  <c r="AU61" i="18" s="1"/>
  <c r="AV61" i="18" s="1" a="1"/>
  <c r="AV61" i="18" s="1"/>
  <c r="AW61" i="18" s="1" a="1"/>
  <c r="AW61" i="18" s="1"/>
  <c r="AX61" i="18" s="1" a="1"/>
  <c r="AX61" i="18" s="1"/>
  <c r="AY61" i="18" s="1" a="1"/>
  <c r="AY61" i="18" s="1"/>
  <c r="AZ61" i="18" s="1" a="1"/>
  <c r="AZ61" i="18" s="1"/>
  <c r="BA61" i="18" s="1" a="1"/>
  <c r="BA61" i="18" s="1"/>
  <c r="BB61" i="18" s="1" a="1"/>
  <c r="BB61" i="18" s="1"/>
  <c r="BC61" i="18" s="1" a="1"/>
  <c r="BC61" i="18" s="1"/>
  <c r="BD61" i="18" s="1" a="1"/>
  <c r="BD61" i="18" s="1"/>
  <c r="BE61" i="18" s="1" a="1"/>
  <c r="BE61" i="18" s="1"/>
  <c r="BF61" i="18" s="1" a="1"/>
  <c r="BF61" i="18" s="1"/>
  <c r="BG61" i="18" s="1" a="1"/>
  <c r="BG61" i="18" s="1"/>
  <c r="BH61" i="18" s="1" a="1"/>
  <c r="BH61" i="18" s="1"/>
  <c r="BI61" i="18" s="1" a="1"/>
  <c r="BI61" i="18" s="1"/>
  <c r="BJ61" i="18" s="1" a="1"/>
  <c r="BJ61" i="18" s="1"/>
  <c r="BK61" i="18" s="1" a="1"/>
  <c r="BK61" i="18" s="1"/>
  <c r="BL61" i="18" s="1" a="1"/>
  <c r="BL61" i="18" s="1"/>
  <c r="BM61" i="18" s="1" a="1"/>
  <c r="BM61" i="18" s="1"/>
  <c r="BN61" i="18" s="1" a="1"/>
  <c r="BN61" i="18" s="1"/>
  <c r="BO61" i="18" s="1" a="1"/>
  <c r="BO61" i="18" s="1"/>
  <c r="BP61" i="18" s="1" a="1"/>
  <c r="BP61" i="18" s="1"/>
  <c r="BQ61" i="18" s="1" a="1"/>
  <c r="BQ61" i="18" s="1"/>
  <c r="BR61" i="18" s="1" a="1"/>
  <c r="BR61" i="18" s="1"/>
  <c r="L62" i="18" a="1"/>
  <c r="L62" i="18" s="1"/>
  <c r="M62" i="18" s="1" a="1"/>
  <c r="M62" i="18" s="1"/>
  <c r="N62" i="18" s="1" a="1"/>
  <c r="N62" i="18" s="1"/>
  <c r="O62" i="18" s="1" a="1"/>
  <c r="O62" i="18" s="1"/>
  <c r="P62" i="18" s="1" a="1"/>
  <c r="P62" i="18" s="1"/>
  <c r="Q62" i="18" s="1" a="1"/>
  <c r="Q62" i="18" s="1"/>
  <c r="R62" i="18" s="1" a="1"/>
  <c r="R62" i="18" s="1"/>
  <c r="S62" i="18" s="1" a="1"/>
  <c r="S62" i="18" s="1"/>
  <c r="T62" i="18" s="1" a="1"/>
  <c r="T62" i="18" s="1"/>
  <c r="U62" i="18" s="1" a="1"/>
  <c r="U62" i="18" s="1"/>
  <c r="V62" i="18" s="1" a="1"/>
  <c r="V62" i="18" s="1"/>
  <c r="W62" i="18" s="1" a="1"/>
  <c r="W62" i="18" s="1"/>
  <c r="X62" i="18" s="1" a="1"/>
  <c r="X62" i="18" s="1"/>
  <c r="Y62" i="18" s="1" a="1"/>
  <c r="Y62" i="18" s="1"/>
  <c r="Z62" i="18" s="1" a="1"/>
  <c r="Z62" i="18" s="1"/>
  <c r="AA62" i="18" s="1" a="1"/>
  <c r="AA62" i="18" s="1"/>
  <c r="AB62" i="18" s="1" a="1"/>
  <c r="AB62" i="18" s="1"/>
  <c r="AC62" i="18" s="1" a="1"/>
  <c r="AC62" i="18" s="1"/>
  <c r="AD62" i="18" s="1" a="1"/>
  <c r="AD62" i="18" s="1"/>
  <c r="AE62" i="18" s="1" a="1"/>
  <c r="AE62" i="18" s="1"/>
  <c r="AF62" i="18" s="1" a="1"/>
  <c r="AF62" i="18" s="1"/>
  <c r="AG62" i="18" s="1" a="1"/>
  <c r="AG62" i="18" s="1"/>
  <c r="AH62" i="18" s="1" a="1"/>
  <c r="AH62" i="18" s="1"/>
  <c r="AI62" i="18" s="1" a="1"/>
  <c r="AI62" i="18" s="1"/>
  <c r="AJ62" i="18" s="1" a="1"/>
  <c r="AJ62" i="18" s="1"/>
  <c r="AK62" i="18" s="1" a="1"/>
  <c r="AK62" i="18" s="1"/>
  <c r="AL62" i="18" s="1" a="1"/>
  <c r="AL62" i="18" s="1"/>
  <c r="AM62" i="18" s="1" a="1"/>
  <c r="AM62" i="18" s="1"/>
  <c r="AN62" i="18" s="1" a="1"/>
  <c r="AN62" i="18" s="1"/>
  <c r="AO62" i="18" s="1" a="1"/>
  <c r="AO62" i="18" s="1"/>
  <c r="AP62" i="18" s="1" a="1"/>
  <c r="AP62" i="18" s="1"/>
  <c r="AQ62" i="18" s="1" a="1"/>
  <c r="AQ62" i="18" s="1"/>
  <c r="AR62" i="18" s="1" a="1"/>
  <c r="AR62" i="18" s="1"/>
  <c r="AS62" i="18" s="1" a="1"/>
  <c r="AS62" i="18" s="1"/>
  <c r="AT62" i="18" s="1" a="1"/>
  <c r="AT62" i="18" s="1"/>
  <c r="AU62" i="18" s="1" a="1"/>
  <c r="AU62" i="18" s="1"/>
  <c r="AV62" i="18" s="1" a="1"/>
  <c r="AV62" i="18" s="1"/>
  <c r="AW62" i="18" s="1" a="1"/>
  <c r="AW62" i="18" s="1"/>
  <c r="AX62" i="18" s="1" a="1"/>
  <c r="AX62" i="18" s="1"/>
  <c r="AY62" i="18" s="1" a="1"/>
  <c r="AY62" i="18" s="1"/>
  <c r="AZ62" i="18" s="1" a="1"/>
  <c r="AZ62" i="18" s="1"/>
  <c r="BA62" i="18" s="1" a="1"/>
  <c r="BA62" i="18" s="1"/>
  <c r="BB62" i="18" s="1" a="1"/>
  <c r="BB62" i="18" s="1"/>
  <c r="BC62" i="18" s="1" a="1"/>
  <c r="BC62" i="18" s="1"/>
  <c r="BD62" i="18" s="1" a="1"/>
  <c r="BD62" i="18" s="1"/>
  <c r="BE62" i="18" s="1" a="1"/>
  <c r="BE62" i="18" s="1"/>
  <c r="BF62" i="18" s="1" a="1"/>
  <c r="BF62" i="18" s="1"/>
  <c r="BG62" i="18" s="1" a="1"/>
  <c r="BG62" i="18" s="1"/>
  <c r="BH62" i="18" s="1" a="1"/>
  <c r="BH62" i="18" s="1"/>
  <c r="BI62" i="18" s="1" a="1"/>
  <c r="BI62" i="18" s="1"/>
  <c r="BJ62" i="18" s="1" a="1"/>
  <c r="BJ62" i="18" s="1"/>
  <c r="BK62" i="18" s="1" a="1"/>
  <c r="BK62" i="18" s="1"/>
  <c r="BL62" i="18" s="1" a="1"/>
  <c r="BL62" i="18" s="1"/>
  <c r="BM62" i="18" s="1" a="1"/>
  <c r="BM62" i="18" s="1"/>
  <c r="BN62" i="18" s="1" a="1"/>
  <c r="BN62" i="18" s="1"/>
  <c r="BO62" i="18" s="1" a="1"/>
  <c r="BO62" i="18" s="1"/>
  <c r="BP62" i="18" s="1" a="1"/>
  <c r="BP62" i="18" s="1"/>
  <c r="BQ62" i="18" s="1" a="1"/>
  <c r="BQ62" i="18" s="1"/>
  <c r="BR62" i="18" s="1" a="1"/>
  <c r="BR62" i="18" s="1"/>
  <c r="L58" i="18" a="1"/>
  <c r="L58" i="18" s="1"/>
  <c r="M58" i="18" s="1" a="1"/>
  <c r="M58" i="18" s="1"/>
  <c r="N58" i="18" s="1" a="1"/>
  <c r="N58" i="18" s="1"/>
  <c r="O58" i="18" s="1" a="1"/>
  <c r="O58" i="18" s="1"/>
  <c r="P58" i="18" s="1" a="1"/>
  <c r="P58" i="18" s="1"/>
  <c r="Q58" i="18" s="1" a="1"/>
  <c r="Q58" i="18" s="1"/>
  <c r="R58" i="18" s="1" a="1"/>
  <c r="R58" i="18" s="1"/>
  <c r="S58" i="18" s="1" a="1"/>
  <c r="S58" i="18" s="1"/>
  <c r="T58" i="18" s="1" a="1"/>
  <c r="T58" i="18" s="1"/>
  <c r="U58" i="18" s="1" a="1"/>
  <c r="U58" i="18" s="1"/>
  <c r="V58" i="18" s="1" a="1"/>
  <c r="V58" i="18" s="1"/>
  <c r="W58" i="18" s="1" a="1"/>
  <c r="W58" i="18" s="1"/>
  <c r="X58" i="18" s="1" a="1"/>
  <c r="X58" i="18" s="1"/>
  <c r="Y58" i="18" s="1" a="1"/>
  <c r="Y58" i="18" s="1"/>
  <c r="Z58" i="18" s="1" a="1"/>
  <c r="Z58" i="18" s="1"/>
  <c r="AA58" i="18" s="1" a="1"/>
  <c r="AA58" i="18" s="1"/>
  <c r="AB58" i="18" s="1" a="1"/>
  <c r="AB58" i="18" s="1"/>
  <c r="AC58" i="18" s="1" a="1"/>
  <c r="AC58" i="18" s="1"/>
  <c r="AD58" i="18" s="1" a="1"/>
  <c r="AD58" i="18" s="1"/>
  <c r="AE58" i="18" s="1" a="1"/>
  <c r="AE58" i="18" s="1"/>
  <c r="AF58" i="18" s="1" a="1"/>
  <c r="AF58" i="18" s="1"/>
  <c r="AG58" i="18" s="1" a="1"/>
  <c r="AG58" i="18" s="1"/>
  <c r="AH58" i="18" s="1" a="1"/>
  <c r="AH58" i="18" s="1"/>
  <c r="AI58" i="18" s="1" a="1"/>
  <c r="AI58" i="18" s="1"/>
  <c r="AJ58" i="18" s="1" a="1"/>
  <c r="AJ58" i="18" s="1"/>
  <c r="AK58" i="18" s="1" a="1"/>
  <c r="AK58" i="18" s="1"/>
  <c r="AL58" i="18" s="1" a="1"/>
  <c r="AL58" i="18" s="1"/>
  <c r="AM58" i="18" s="1" a="1"/>
  <c r="AM58" i="18" s="1"/>
  <c r="AN58" i="18" s="1" a="1"/>
  <c r="AN58" i="18" s="1"/>
  <c r="AO58" i="18" s="1" a="1"/>
  <c r="AO58" i="18" s="1"/>
  <c r="AP58" i="18" s="1" a="1"/>
  <c r="AP58" i="18" s="1"/>
  <c r="AQ58" i="18" s="1" a="1"/>
  <c r="AQ58" i="18" s="1"/>
  <c r="AR58" i="18" s="1" a="1"/>
  <c r="AR58" i="18" s="1"/>
  <c r="AS58" i="18" s="1" a="1"/>
  <c r="AS58" i="18" s="1"/>
  <c r="AT58" i="18" s="1" a="1"/>
  <c r="AT58" i="18" s="1"/>
  <c r="AU58" i="18" s="1" a="1"/>
  <c r="AU58" i="18" s="1"/>
  <c r="AV58" i="18" s="1" a="1"/>
  <c r="AV58" i="18" s="1"/>
  <c r="AW58" i="18" s="1" a="1"/>
  <c r="AW58" i="18" s="1"/>
  <c r="AX58" i="18" s="1" a="1"/>
  <c r="AX58" i="18" s="1"/>
  <c r="AY58" i="18" s="1" a="1"/>
  <c r="AY58" i="18" s="1"/>
  <c r="AZ58" i="18" s="1" a="1"/>
  <c r="AZ58" i="18" s="1"/>
  <c r="BA58" i="18" s="1" a="1"/>
  <c r="BA58" i="18" s="1"/>
  <c r="BB58" i="18" s="1" a="1"/>
  <c r="BB58" i="18" s="1"/>
  <c r="BC58" i="18" s="1" a="1"/>
  <c r="BC58" i="18" s="1"/>
  <c r="BD58" i="18" s="1" a="1"/>
  <c r="BD58" i="18" s="1"/>
  <c r="BE58" i="18" s="1" a="1"/>
  <c r="BE58" i="18" s="1"/>
  <c r="BF58" i="18" s="1" a="1"/>
  <c r="BF58" i="18" s="1"/>
  <c r="BG58" i="18" s="1" a="1"/>
  <c r="BG58" i="18" s="1"/>
  <c r="BH58" i="18" s="1" a="1"/>
  <c r="BH58" i="18" s="1"/>
  <c r="BI58" i="18" s="1" a="1"/>
  <c r="BI58" i="18" s="1"/>
  <c r="BJ58" i="18" s="1" a="1"/>
  <c r="BJ58" i="18" s="1"/>
  <c r="BK58" i="18" s="1" a="1"/>
  <c r="BK58" i="18" s="1"/>
  <c r="BL58" i="18" s="1" a="1"/>
  <c r="BL58" i="18" s="1"/>
  <c r="BM58" i="18" s="1" a="1"/>
  <c r="BM58" i="18" s="1"/>
  <c r="BN58" i="18" s="1" a="1"/>
  <c r="BN58" i="18" s="1"/>
  <c r="BO58" i="18" s="1" a="1"/>
  <c r="BO58" i="18" s="1"/>
  <c r="BP58" i="18" s="1" a="1"/>
  <c r="BP58" i="18" s="1"/>
  <c r="BQ58" i="18" s="1" a="1"/>
  <c r="BQ58" i="18" s="1"/>
  <c r="BR58" i="18" s="1" a="1"/>
  <c r="BR58" i="18" s="1"/>
  <c r="L42" i="18" a="1"/>
  <c r="L42" i="18" s="1"/>
  <c r="M42" i="18" s="1" a="1"/>
  <c r="M42" i="18" s="1"/>
  <c r="N42" i="18" s="1" a="1"/>
  <c r="N42" i="18" s="1"/>
  <c r="O42" i="18" s="1" a="1"/>
  <c r="O42" i="18" s="1"/>
  <c r="P42" i="18" s="1" a="1"/>
  <c r="P42" i="18" s="1"/>
  <c r="Q42" i="18" s="1" a="1"/>
  <c r="Q42" i="18" s="1"/>
  <c r="R42" i="18" s="1" a="1"/>
  <c r="R42" i="18" s="1"/>
  <c r="S42" i="18" s="1" a="1"/>
  <c r="S42" i="18" s="1"/>
  <c r="T42" i="18" s="1" a="1"/>
  <c r="T42" i="18" s="1"/>
  <c r="U42" i="18" s="1" a="1"/>
  <c r="U42" i="18" s="1"/>
  <c r="V42" i="18" s="1" a="1"/>
  <c r="V42" i="18" s="1"/>
  <c r="W42" i="18" s="1" a="1"/>
  <c r="W42" i="18" s="1"/>
  <c r="X42" i="18" s="1" a="1"/>
  <c r="X42" i="18" s="1"/>
  <c r="Y42" i="18" s="1" a="1"/>
  <c r="Y42" i="18" s="1"/>
  <c r="Z42" i="18" s="1" a="1"/>
  <c r="Z42" i="18" s="1"/>
  <c r="AA42" i="18" s="1" a="1"/>
  <c r="AA42" i="18" s="1"/>
  <c r="AB42" i="18" s="1" a="1"/>
  <c r="AB42" i="18" s="1"/>
  <c r="AC42" i="18" s="1" a="1"/>
  <c r="AC42" i="18" s="1"/>
  <c r="AD42" i="18" s="1" a="1"/>
  <c r="AD42" i="18" s="1"/>
  <c r="AE42" i="18" s="1" a="1"/>
  <c r="AE42" i="18" s="1"/>
  <c r="AF42" i="18" s="1" a="1"/>
  <c r="AF42" i="18" s="1"/>
  <c r="AG42" i="18" s="1" a="1"/>
  <c r="AG42" i="18" s="1"/>
  <c r="AH42" i="18" s="1" a="1"/>
  <c r="AH42" i="18" s="1"/>
  <c r="AI42" i="18" s="1" a="1"/>
  <c r="AI42" i="18" s="1"/>
  <c r="AJ42" i="18" s="1" a="1"/>
  <c r="AJ42" i="18" s="1"/>
  <c r="AK42" i="18" s="1" a="1"/>
  <c r="AK42" i="18" s="1"/>
  <c r="AL42" i="18" s="1" a="1"/>
  <c r="AL42" i="18" s="1"/>
  <c r="AM42" i="18" s="1" a="1"/>
  <c r="AM42" i="18" s="1"/>
  <c r="AN42" i="18" s="1" a="1"/>
  <c r="AN42" i="18" s="1"/>
  <c r="AO42" i="18" s="1" a="1"/>
  <c r="AO42" i="18" s="1"/>
  <c r="AP42" i="18" s="1" a="1"/>
  <c r="AP42" i="18" s="1"/>
  <c r="L57" i="18" a="1"/>
  <c r="L57" i="18" s="1"/>
  <c r="M57" i="18" s="1" a="1"/>
  <c r="M57" i="18" s="1"/>
  <c r="N57" i="18" s="1" a="1"/>
  <c r="N57" i="18" s="1"/>
  <c r="O57" i="18" s="1" a="1"/>
  <c r="O57" i="18" s="1"/>
  <c r="P57" i="18" s="1" a="1"/>
  <c r="P57" i="18" s="1"/>
  <c r="Q57" i="18" s="1" a="1"/>
  <c r="Q57" i="18" s="1"/>
  <c r="R57" i="18" s="1" a="1"/>
  <c r="R57" i="18" s="1"/>
  <c r="S57" i="18" s="1" a="1"/>
  <c r="S57" i="18" s="1"/>
  <c r="T57" i="18" s="1" a="1"/>
  <c r="T57" i="18" s="1"/>
  <c r="U57" i="18" s="1" a="1"/>
  <c r="U57" i="18" s="1"/>
  <c r="V57" i="18" s="1" a="1"/>
  <c r="V57" i="18" s="1"/>
  <c r="W57" i="18" s="1" a="1"/>
  <c r="W57" i="18" s="1"/>
  <c r="X57" i="18" s="1" a="1"/>
  <c r="X57" i="18" s="1"/>
  <c r="Y57" i="18" s="1" a="1"/>
  <c r="Y57" i="18" s="1"/>
  <c r="Z57" i="18" s="1" a="1"/>
  <c r="Z57" i="18" s="1"/>
  <c r="AA57" i="18" s="1" a="1"/>
  <c r="AA57" i="18" s="1"/>
  <c r="AB57" i="18" s="1" a="1"/>
  <c r="AB57" i="18" s="1"/>
  <c r="AC57" i="18" s="1" a="1"/>
  <c r="AC57" i="18" s="1"/>
  <c r="AD57" i="18" s="1" a="1"/>
  <c r="AD57" i="18" s="1"/>
  <c r="AE57" i="18" s="1" a="1"/>
  <c r="AE57" i="18" s="1"/>
  <c r="AF57" i="18" s="1" a="1"/>
  <c r="AF57" i="18" s="1"/>
  <c r="AG57" i="18" s="1" a="1"/>
  <c r="AG57" i="18" s="1"/>
  <c r="AH57" i="18" s="1" a="1"/>
  <c r="AH57" i="18" s="1"/>
  <c r="AI57" i="18" s="1" a="1"/>
  <c r="AI57" i="18" s="1"/>
  <c r="AJ57" i="18" s="1" a="1"/>
  <c r="AJ57" i="18" s="1"/>
  <c r="AK57" i="18" s="1" a="1"/>
  <c r="AK57" i="18" s="1"/>
  <c r="AL57" i="18" s="1" a="1"/>
  <c r="AL57" i="18" s="1"/>
  <c r="AM57" i="18" s="1" a="1"/>
  <c r="AM57" i="18" s="1"/>
  <c r="AN57" i="18" s="1" a="1"/>
  <c r="AN57" i="18" s="1"/>
  <c r="AO57" i="18" s="1" a="1"/>
  <c r="AO57" i="18" s="1"/>
  <c r="AP57" i="18" s="1" a="1"/>
  <c r="AP57" i="18" s="1"/>
  <c r="AQ57" i="18" s="1" a="1"/>
  <c r="AQ57" i="18" s="1"/>
  <c r="AR57" i="18" s="1" a="1"/>
  <c r="AR57" i="18" s="1"/>
  <c r="AS57" i="18" s="1" a="1"/>
  <c r="AS57" i="18" s="1"/>
  <c r="AT57" i="18" s="1" a="1"/>
  <c r="AT57" i="18" s="1"/>
  <c r="AU57" i="18" s="1" a="1"/>
  <c r="AU57" i="18" s="1"/>
  <c r="AV57" i="18" s="1" a="1"/>
  <c r="AV57" i="18" s="1"/>
  <c r="AW57" i="18" s="1" a="1"/>
  <c r="AW57" i="18" s="1"/>
  <c r="AX57" i="18" s="1" a="1"/>
  <c r="AX57" i="18" s="1"/>
  <c r="AY57" i="18" s="1" a="1"/>
  <c r="AY57" i="18" s="1"/>
  <c r="AZ57" i="18" s="1" a="1"/>
  <c r="AZ57" i="18" s="1"/>
  <c r="BA57" i="18" s="1" a="1"/>
  <c r="BA57" i="18" s="1"/>
  <c r="BB57" i="18" s="1" a="1"/>
  <c r="BB57" i="18" s="1"/>
  <c r="BC57" i="18" s="1" a="1"/>
  <c r="BC57" i="18" s="1"/>
  <c r="BD57" i="18" s="1" a="1"/>
  <c r="BD57" i="18" s="1"/>
  <c r="BE57" i="18" s="1" a="1"/>
  <c r="BE57" i="18" s="1"/>
  <c r="BF57" i="18" s="1" a="1"/>
  <c r="BF57" i="18" s="1"/>
  <c r="BG57" i="18" s="1" a="1"/>
  <c r="BG57" i="18" s="1"/>
  <c r="BH57" i="18" s="1" a="1"/>
  <c r="BH57" i="18" s="1"/>
  <c r="BI57" i="18" s="1" a="1"/>
  <c r="BI57" i="18" s="1"/>
  <c r="BJ57" i="18" s="1" a="1"/>
  <c r="BJ57" i="18" s="1"/>
  <c r="BK57" i="18" s="1" a="1"/>
  <c r="BK57" i="18" s="1"/>
  <c r="BL57" i="18" s="1" a="1"/>
  <c r="BL57" i="18" s="1"/>
  <c r="BM57" i="18" s="1" a="1"/>
  <c r="BM57" i="18" s="1"/>
  <c r="BN57" i="18" s="1" a="1"/>
  <c r="BN57" i="18" s="1"/>
  <c r="BO57" i="18" s="1" a="1"/>
  <c r="BO57" i="18" s="1"/>
  <c r="BP57" i="18" s="1" a="1"/>
  <c r="BP57" i="18" s="1"/>
  <c r="BQ57" i="18" s="1" a="1"/>
  <c r="BQ57" i="18" s="1"/>
  <c r="BR57" i="18" s="1" a="1"/>
  <c r="BR57" i="18" s="1"/>
  <c r="L114" i="18" a="1"/>
  <c r="L114" i="18" s="1"/>
  <c r="M114" i="18" s="1" a="1"/>
  <c r="M114" i="18" s="1"/>
  <c r="N114" i="18" s="1" a="1"/>
  <c r="N114" i="18" s="1"/>
  <c r="O114" i="18" s="1" a="1"/>
  <c r="O114" i="18" s="1"/>
  <c r="P114" i="18" s="1" a="1"/>
  <c r="P114" i="18" s="1"/>
  <c r="Q114" i="18" s="1" a="1"/>
  <c r="Q114" i="18" s="1"/>
  <c r="R114" i="18" s="1" a="1"/>
  <c r="R114" i="18" s="1"/>
  <c r="S114" i="18" s="1" a="1"/>
  <c r="S114" i="18" s="1"/>
  <c r="T114" i="18" s="1" a="1"/>
  <c r="T114" i="18" s="1"/>
  <c r="U114" i="18" s="1" a="1"/>
  <c r="U114" i="18" s="1"/>
  <c r="V114" i="18" s="1" a="1"/>
  <c r="V114" i="18" s="1"/>
  <c r="W114" i="18" s="1" a="1"/>
  <c r="W114" i="18" s="1"/>
  <c r="X114" i="18" s="1" a="1"/>
  <c r="X114" i="18" s="1"/>
  <c r="Y114" i="18" s="1" a="1"/>
  <c r="Y114" i="18" s="1"/>
  <c r="Z114" i="18" s="1" a="1"/>
  <c r="Z114" i="18" s="1"/>
  <c r="AA114" i="18" s="1" a="1"/>
  <c r="AA114" i="18" s="1"/>
  <c r="AB114" i="18" s="1" a="1"/>
  <c r="AB114" i="18" s="1"/>
  <c r="AC114" i="18" s="1" a="1"/>
  <c r="AC114" i="18" s="1"/>
  <c r="AD114" i="18" s="1" a="1"/>
  <c r="AD114" i="18" s="1"/>
  <c r="AE114" i="18" s="1" a="1"/>
  <c r="AE114" i="18" s="1"/>
  <c r="AF114" i="18" s="1" a="1"/>
  <c r="AF114" i="18" s="1"/>
  <c r="AG114" i="18" s="1" a="1"/>
  <c r="AG114" i="18" s="1"/>
  <c r="AH114" i="18" s="1" a="1"/>
  <c r="AH114" i="18" s="1"/>
  <c r="AI114" i="18" s="1" a="1"/>
  <c r="AI114" i="18" s="1"/>
  <c r="AJ114" i="18" s="1" a="1"/>
  <c r="AJ114" i="18" s="1"/>
  <c r="AK114" i="18" s="1" a="1"/>
  <c r="AK114" i="18" s="1"/>
  <c r="AL114" i="18" s="1" a="1"/>
  <c r="AL114" i="18" s="1"/>
  <c r="AM114" i="18" s="1" a="1"/>
  <c r="AM114" i="18" s="1"/>
  <c r="AN114" i="18" s="1" a="1"/>
  <c r="AN114" i="18" s="1"/>
  <c r="AO114" i="18" s="1" a="1"/>
  <c r="AO114" i="18" s="1"/>
  <c r="AP114" i="18" s="1" a="1"/>
  <c r="AP114" i="18" s="1"/>
  <c r="AQ114" i="18" s="1" a="1"/>
  <c r="AQ114" i="18" s="1"/>
  <c r="AR114" i="18" s="1" a="1"/>
  <c r="AR114" i="18" s="1"/>
  <c r="AS114" i="18" s="1" a="1"/>
  <c r="AS114" i="18" s="1"/>
  <c r="AT114" i="18" s="1" a="1"/>
  <c r="AT114" i="18" s="1"/>
  <c r="AU114" i="18" s="1" a="1"/>
  <c r="AU114" i="18" s="1"/>
  <c r="AV114" i="18" s="1" a="1"/>
  <c r="AV114" i="18" s="1"/>
  <c r="AW114" i="18" s="1" a="1"/>
  <c r="AW114" i="18" s="1"/>
  <c r="AX114" i="18" s="1" a="1"/>
  <c r="AX114" i="18" s="1"/>
  <c r="AY114" i="18" s="1" a="1"/>
  <c r="AY114" i="18" s="1"/>
  <c r="AZ114" i="18" s="1" a="1"/>
  <c r="AZ114" i="18" s="1"/>
  <c r="BA114" i="18" s="1" a="1"/>
  <c r="BA114" i="18" s="1"/>
  <c r="BB114" i="18" s="1" a="1"/>
  <c r="BB114" i="18" s="1"/>
  <c r="BC114" i="18" s="1" a="1"/>
  <c r="BC114" i="18" s="1"/>
  <c r="BD114" i="18" s="1" a="1"/>
  <c r="BD114" i="18" s="1"/>
  <c r="BE114" i="18" s="1" a="1"/>
  <c r="BE114" i="18" s="1"/>
  <c r="BF114" i="18" s="1" a="1"/>
  <c r="BF114" i="18" s="1"/>
  <c r="BG114" i="18" s="1" a="1"/>
  <c r="BG114" i="18" s="1"/>
  <c r="BH114" i="18" s="1" a="1"/>
  <c r="BH114" i="18" s="1"/>
  <c r="BI114" i="18" s="1" a="1"/>
  <c r="BI114" i="18" s="1"/>
  <c r="BJ114" i="18" s="1" a="1"/>
  <c r="BJ114" i="18" s="1"/>
  <c r="BK114" i="18" s="1" a="1"/>
  <c r="BK114" i="18" s="1"/>
  <c r="BL114" i="18" s="1" a="1"/>
  <c r="BL114" i="18" s="1"/>
  <c r="BM114" i="18" s="1" a="1"/>
  <c r="BM114" i="18" s="1"/>
  <c r="BN114" i="18" s="1" a="1"/>
  <c r="BN114" i="18" s="1"/>
  <c r="BO114" i="18" s="1" a="1"/>
  <c r="BO114" i="18" s="1"/>
  <c r="BP114" i="18" s="1" a="1"/>
  <c r="BP114" i="18" s="1"/>
  <c r="BQ114" i="18" s="1" a="1"/>
  <c r="BQ114" i="18" s="1"/>
  <c r="BR114" i="18" s="1" a="1"/>
  <c r="BR114" i="18" s="1"/>
  <c r="L123" i="18" a="1"/>
  <c r="L123" i="18" s="1"/>
  <c r="M123" i="18" s="1" a="1"/>
  <c r="M123" i="18" s="1"/>
  <c r="N123" i="18" s="1" a="1"/>
  <c r="N123" i="18" s="1"/>
  <c r="O123" i="18" s="1" a="1"/>
  <c r="O123" i="18" s="1"/>
  <c r="P123" i="18" s="1" a="1"/>
  <c r="P123" i="18" s="1"/>
  <c r="Q123" i="18" s="1" a="1"/>
  <c r="Q123" i="18" s="1"/>
  <c r="R123" i="18" s="1" a="1"/>
  <c r="R123" i="18" s="1"/>
  <c r="S123" i="18" s="1" a="1"/>
  <c r="S123" i="18" s="1"/>
  <c r="T123" i="18" s="1" a="1"/>
  <c r="T123" i="18" s="1"/>
  <c r="U123" i="18" s="1" a="1"/>
  <c r="U123" i="18" s="1"/>
  <c r="V123" i="18" s="1" a="1"/>
  <c r="V123" i="18" s="1"/>
  <c r="W123" i="18" s="1" a="1"/>
  <c r="W123" i="18" s="1"/>
  <c r="X123" i="18" s="1" a="1"/>
  <c r="X123" i="18" s="1"/>
  <c r="Y123" i="18" s="1" a="1"/>
  <c r="Y123" i="18" s="1"/>
  <c r="Z123" i="18" s="1" a="1"/>
  <c r="Z123" i="18" s="1"/>
  <c r="AA123" i="18" s="1" a="1"/>
  <c r="AA123" i="18" s="1"/>
  <c r="AB123" i="18" s="1" a="1"/>
  <c r="AB123" i="18" s="1"/>
  <c r="AC123" i="18" s="1" a="1"/>
  <c r="AC123" i="18" s="1"/>
  <c r="AD123" i="18" s="1" a="1"/>
  <c r="AD123" i="18" s="1"/>
  <c r="AE123" i="18" s="1" a="1"/>
  <c r="AE123" i="18" s="1"/>
  <c r="AF123" i="18" s="1" a="1"/>
  <c r="AF123" i="18" s="1"/>
  <c r="AG123" i="18" s="1" a="1"/>
  <c r="AG123" i="18" s="1"/>
  <c r="AH123" i="18" s="1" a="1"/>
  <c r="AH123" i="18" s="1"/>
  <c r="AI123" i="18" s="1" a="1"/>
  <c r="AI123" i="18" s="1"/>
  <c r="AJ123" i="18" s="1" a="1"/>
  <c r="AJ123" i="18" s="1"/>
  <c r="AK123" i="18" s="1" a="1"/>
  <c r="AK123" i="18" s="1"/>
  <c r="AL123" i="18" s="1" a="1"/>
  <c r="AL123" i="18" s="1"/>
  <c r="AM123" i="18" s="1" a="1"/>
  <c r="AM123" i="18" s="1"/>
  <c r="AN123" i="18" s="1" a="1"/>
  <c r="AN123" i="18" s="1"/>
  <c r="AO123" i="18" s="1" a="1"/>
  <c r="AO123" i="18" s="1"/>
  <c r="AP123" i="18" s="1" a="1"/>
  <c r="AP123" i="18" s="1"/>
  <c r="AQ123" i="18" s="1" a="1"/>
  <c r="AQ123" i="18" s="1"/>
  <c r="AR123" i="18" s="1" a="1"/>
  <c r="AR123" i="18" s="1"/>
  <c r="AS123" i="18" s="1" a="1"/>
  <c r="AS123" i="18" s="1"/>
  <c r="AT123" i="18" s="1" a="1"/>
  <c r="AT123" i="18" s="1"/>
  <c r="AU123" i="18" s="1" a="1"/>
  <c r="AU123" i="18" s="1"/>
  <c r="AV123" i="18" s="1" a="1"/>
  <c r="AV123" i="18" s="1"/>
  <c r="AW123" i="18" s="1" a="1"/>
  <c r="AW123" i="18" s="1"/>
  <c r="AX123" i="18" s="1" a="1"/>
  <c r="AX123" i="18" s="1"/>
  <c r="AY123" i="18" s="1" a="1"/>
  <c r="AY123" i="18" s="1"/>
  <c r="AZ123" i="18" s="1" a="1"/>
  <c r="AZ123" i="18" s="1"/>
  <c r="BA123" i="18" s="1" a="1"/>
  <c r="BA123" i="18" s="1"/>
  <c r="BB123" i="18" s="1" a="1"/>
  <c r="BB123" i="18" s="1"/>
  <c r="BC123" i="18" s="1" a="1"/>
  <c r="BC123" i="18" s="1"/>
  <c r="BD123" i="18" s="1" a="1"/>
  <c r="BD123" i="18" s="1"/>
  <c r="BE123" i="18" s="1" a="1"/>
  <c r="BE123" i="18" s="1"/>
  <c r="BF123" i="18" s="1" a="1"/>
  <c r="BF123" i="18" s="1"/>
  <c r="BG123" i="18" s="1" a="1"/>
  <c r="BG123" i="18" s="1"/>
  <c r="BH123" i="18" s="1" a="1"/>
  <c r="BH123" i="18" s="1"/>
  <c r="BI123" i="18" s="1" a="1"/>
  <c r="BI123" i="18" s="1"/>
  <c r="BJ123" i="18" s="1" a="1"/>
  <c r="BJ123" i="18" s="1"/>
  <c r="BK123" i="18" s="1" a="1"/>
  <c r="BK123" i="18" s="1"/>
  <c r="BL123" i="18" s="1" a="1"/>
  <c r="BL123" i="18" s="1"/>
  <c r="BM123" i="18" s="1" a="1"/>
  <c r="BM123" i="18" s="1"/>
  <c r="BN123" i="18" s="1" a="1"/>
  <c r="BN123" i="18" s="1"/>
  <c r="BO123" i="18" s="1" a="1"/>
  <c r="BO123" i="18" s="1"/>
  <c r="BP123" i="18" s="1" a="1"/>
  <c r="BP123" i="18" s="1"/>
  <c r="BQ123" i="18" s="1" a="1"/>
  <c r="BQ123" i="18" s="1"/>
  <c r="BR123" i="18" s="1" a="1"/>
  <c r="BR123" i="18" s="1"/>
  <c r="L122" i="18" a="1"/>
  <c r="L122" i="18" s="1"/>
  <c r="M122" i="18" s="1" a="1"/>
  <c r="M122" i="18" s="1"/>
  <c r="N122" i="18" s="1" a="1"/>
  <c r="N122" i="18" s="1"/>
  <c r="O122" i="18" s="1" a="1"/>
  <c r="O122" i="18" s="1"/>
  <c r="P122" i="18" s="1" a="1"/>
  <c r="P122" i="18" s="1"/>
  <c r="Q122" i="18" s="1" a="1"/>
  <c r="Q122" i="18" s="1"/>
  <c r="R122" i="18" s="1" a="1"/>
  <c r="R122" i="18" s="1"/>
  <c r="S122" i="18" s="1" a="1"/>
  <c r="S122" i="18" s="1"/>
  <c r="T122" i="18" s="1" a="1"/>
  <c r="T122" i="18" s="1"/>
  <c r="U122" i="18" s="1" a="1"/>
  <c r="U122" i="18" s="1"/>
  <c r="V122" i="18" s="1" a="1"/>
  <c r="V122" i="18" s="1"/>
  <c r="W122" i="18" s="1" a="1"/>
  <c r="W122" i="18" s="1"/>
  <c r="X122" i="18" s="1" a="1"/>
  <c r="X122" i="18" s="1"/>
  <c r="Y122" i="18" s="1" a="1"/>
  <c r="Y122" i="18" s="1"/>
  <c r="Z122" i="18" s="1" a="1"/>
  <c r="Z122" i="18" s="1"/>
  <c r="AA122" i="18" s="1" a="1"/>
  <c r="AA122" i="18" s="1"/>
  <c r="AB122" i="18" s="1" a="1"/>
  <c r="AB122" i="18" s="1"/>
  <c r="AC122" i="18" s="1" a="1"/>
  <c r="AC122" i="18" s="1"/>
  <c r="AD122" i="18" s="1" a="1"/>
  <c r="AD122" i="18" s="1"/>
  <c r="AE122" i="18" s="1" a="1"/>
  <c r="AE122" i="18" s="1"/>
  <c r="AF122" i="18" s="1" a="1"/>
  <c r="AF122" i="18" s="1"/>
  <c r="AG122" i="18" s="1" a="1"/>
  <c r="AG122" i="18" s="1"/>
  <c r="AH122" i="18" s="1" a="1"/>
  <c r="AH122" i="18" s="1"/>
  <c r="AI122" i="18" s="1" a="1"/>
  <c r="AI122" i="18" s="1"/>
  <c r="AJ122" i="18" s="1" a="1"/>
  <c r="AJ122" i="18" s="1"/>
  <c r="AK122" i="18" s="1" a="1"/>
  <c r="AK122" i="18" s="1"/>
  <c r="AL122" i="18" s="1" a="1"/>
  <c r="AL122" i="18" s="1"/>
  <c r="AM122" i="18" s="1" a="1"/>
  <c r="AM122" i="18" s="1"/>
  <c r="AN122" i="18" s="1" a="1"/>
  <c r="AN122" i="18" s="1"/>
  <c r="AO122" i="18" s="1" a="1"/>
  <c r="AO122" i="18" s="1"/>
  <c r="AP122" i="18" s="1" a="1"/>
  <c r="AP122" i="18" s="1"/>
  <c r="AQ122" i="18" s="1" a="1"/>
  <c r="AQ122" i="18" s="1"/>
  <c r="AR122" i="18" s="1" a="1"/>
  <c r="AR122" i="18" s="1"/>
  <c r="AS122" i="18" s="1" a="1"/>
  <c r="AS122" i="18" s="1"/>
  <c r="AT122" i="18" s="1" a="1"/>
  <c r="AT122" i="18" s="1"/>
  <c r="AU122" i="18" s="1" a="1"/>
  <c r="AU122" i="18" s="1"/>
  <c r="AV122" i="18" s="1" a="1"/>
  <c r="AV122" i="18" s="1"/>
  <c r="AW122" i="18" s="1" a="1"/>
  <c r="AW122" i="18" s="1"/>
  <c r="AX122" i="18" s="1" a="1"/>
  <c r="AX122" i="18" s="1"/>
  <c r="AY122" i="18" s="1" a="1"/>
  <c r="AY122" i="18" s="1"/>
  <c r="AZ122" i="18" s="1" a="1"/>
  <c r="AZ122" i="18" s="1"/>
  <c r="BA122" i="18" s="1" a="1"/>
  <c r="BA122" i="18" s="1"/>
  <c r="BB122" i="18" s="1" a="1"/>
  <c r="BB122" i="18" s="1"/>
  <c r="BC122" i="18" s="1" a="1"/>
  <c r="BC122" i="18" s="1"/>
  <c r="BD122" i="18" s="1" a="1"/>
  <c r="BD122" i="18" s="1"/>
  <c r="BE122" i="18" s="1" a="1"/>
  <c r="BE122" i="18" s="1"/>
  <c r="BF122" i="18" s="1" a="1"/>
  <c r="BF122" i="18" s="1"/>
  <c r="BG122" i="18" s="1" a="1"/>
  <c r="BG122" i="18" s="1"/>
  <c r="BH122" i="18" s="1" a="1"/>
  <c r="BH122" i="18" s="1"/>
  <c r="BI122" i="18" s="1" a="1"/>
  <c r="BI122" i="18" s="1"/>
  <c r="BJ122" i="18" s="1" a="1"/>
  <c r="BJ122" i="18" s="1"/>
  <c r="BK122" i="18" s="1" a="1"/>
  <c r="BK122" i="18" s="1"/>
  <c r="BL122" i="18" s="1" a="1"/>
  <c r="BL122" i="18" s="1"/>
  <c r="BM122" i="18" s="1" a="1"/>
  <c r="BM122" i="18" s="1"/>
  <c r="BN122" i="18" s="1" a="1"/>
  <c r="BN122" i="18" s="1"/>
  <c r="BO122" i="18" s="1" a="1"/>
  <c r="BO122" i="18" s="1"/>
  <c r="BP122" i="18" s="1" a="1"/>
  <c r="BP122" i="18" s="1"/>
  <c r="BQ122" i="18" s="1" a="1"/>
  <c r="BQ122" i="18" s="1"/>
  <c r="BR122" i="18" s="1" a="1"/>
  <c r="BR122" i="18" s="1"/>
  <c r="L133" i="18" a="1"/>
  <c r="L133" i="18" s="1"/>
  <c r="M133" i="18" s="1" a="1"/>
  <c r="M133" i="18" s="1"/>
  <c r="N133" i="18" s="1" a="1"/>
  <c r="N133" i="18" s="1"/>
  <c r="O133" i="18" s="1" a="1"/>
  <c r="O133" i="18" s="1"/>
  <c r="P133" i="18" s="1" a="1"/>
  <c r="P133" i="18" s="1"/>
  <c r="Q133" i="18" s="1" a="1"/>
  <c r="Q133" i="18" s="1"/>
  <c r="R133" i="18" s="1" a="1"/>
  <c r="R133" i="18" s="1"/>
  <c r="S133" i="18" s="1" a="1"/>
  <c r="S133" i="18" s="1"/>
  <c r="T133" i="18" s="1" a="1"/>
  <c r="T133" i="18" s="1"/>
  <c r="U133" i="18" s="1" a="1"/>
  <c r="U133" i="18" s="1"/>
  <c r="V133" i="18" s="1" a="1"/>
  <c r="V133" i="18" s="1"/>
  <c r="W133" i="18" s="1" a="1"/>
  <c r="W133" i="18" s="1"/>
  <c r="X133" i="18" s="1" a="1"/>
  <c r="X133" i="18" s="1"/>
  <c r="Y133" i="18" s="1" a="1"/>
  <c r="Y133" i="18" s="1"/>
  <c r="Z133" i="18" s="1" a="1"/>
  <c r="Z133" i="18" s="1"/>
  <c r="AA133" i="18" s="1" a="1"/>
  <c r="AA133" i="18" s="1"/>
  <c r="AB133" i="18" s="1" a="1"/>
  <c r="AB133" i="18" s="1"/>
  <c r="AC133" i="18" s="1" a="1"/>
  <c r="AC133" i="18" s="1"/>
  <c r="AD133" i="18" s="1" a="1"/>
  <c r="AD133" i="18" s="1"/>
  <c r="AE133" i="18" s="1" a="1"/>
  <c r="AE133" i="18" s="1"/>
  <c r="AF133" i="18" s="1" a="1"/>
  <c r="AF133" i="18" s="1"/>
  <c r="AG133" i="18" s="1" a="1"/>
  <c r="AG133" i="18" s="1"/>
  <c r="AH133" i="18" s="1" a="1"/>
  <c r="AH133" i="18" s="1"/>
  <c r="AI133" i="18" s="1" a="1"/>
  <c r="AI133" i="18" s="1"/>
  <c r="AJ133" i="18" s="1" a="1"/>
  <c r="AJ133" i="18" s="1"/>
  <c r="AK133" i="18" s="1" a="1"/>
  <c r="AK133" i="18" s="1"/>
  <c r="AL133" i="18" s="1" a="1"/>
  <c r="AL133" i="18" s="1"/>
  <c r="AM133" i="18" s="1" a="1"/>
  <c r="AM133" i="18" s="1"/>
  <c r="AN133" i="18" s="1" a="1"/>
  <c r="AN133" i="18" s="1"/>
  <c r="AO133" i="18" s="1" a="1"/>
  <c r="AO133" i="18" s="1"/>
  <c r="AP133" i="18" s="1" a="1"/>
  <c r="AP133" i="18" s="1"/>
  <c r="AQ133" i="18" s="1" a="1"/>
  <c r="AQ133" i="18" s="1"/>
  <c r="AR133" i="18" s="1" a="1"/>
  <c r="AR133" i="18" s="1"/>
  <c r="AS133" i="18" s="1" a="1"/>
  <c r="AS133" i="18" s="1"/>
  <c r="AT133" i="18" s="1" a="1"/>
  <c r="AT133" i="18" s="1"/>
  <c r="AU133" i="18" s="1" a="1"/>
  <c r="AU133" i="18" s="1"/>
  <c r="AV133" i="18" s="1" a="1"/>
  <c r="AV133" i="18" s="1"/>
  <c r="AW133" i="18" s="1" a="1"/>
  <c r="AW133" i="18" s="1"/>
  <c r="AX133" i="18" s="1" a="1"/>
  <c r="AX133" i="18" s="1"/>
  <c r="AY133" i="18" s="1" a="1"/>
  <c r="AY133" i="18" s="1"/>
  <c r="AZ133" i="18" s="1" a="1"/>
  <c r="AZ133" i="18" s="1"/>
  <c r="BA133" i="18" s="1" a="1"/>
  <c r="BA133" i="18" s="1"/>
  <c r="BB133" i="18" s="1" a="1"/>
  <c r="BB133" i="18" s="1"/>
  <c r="BC133" i="18" s="1" a="1"/>
  <c r="BC133" i="18" s="1"/>
  <c r="BD133" i="18" s="1" a="1"/>
  <c r="BD133" i="18" s="1"/>
  <c r="BE133" i="18" s="1" a="1"/>
  <c r="BE133" i="18" s="1"/>
  <c r="BF133" i="18" s="1" a="1"/>
  <c r="BF133" i="18" s="1"/>
  <c r="BG133" i="18" s="1" a="1"/>
  <c r="BG133" i="18" s="1"/>
  <c r="BH133" i="18" s="1" a="1"/>
  <c r="BH133" i="18" s="1"/>
  <c r="BI133" i="18" s="1" a="1"/>
  <c r="BI133" i="18" s="1"/>
  <c r="BJ133" i="18" s="1" a="1"/>
  <c r="BJ133" i="18" s="1"/>
  <c r="BK133" i="18" s="1" a="1"/>
  <c r="BK133" i="18" s="1"/>
  <c r="BL133" i="18" s="1" a="1"/>
  <c r="BL133" i="18" s="1"/>
  <c r="BM133" i="18" s="1" a="1"/>
  <c r="BM133" i="18" s="1"/>
  <c r="BN133" i="18" s="1" a="1"/>
  <c r="BN133" i="18" s="1"/>
  <c r="BO133" i="18" s="1" a="1"/>
  <c r="BO133" i="18" s="1"/>
  <c r="BP133" i="18" s="1" a="1"/>
  <c r="BP133" i="18" s="1"/>
  <c r="BQ133" i="18" s="1" a="1"/>
  <c r="BQ133" i="18" s="1"/>
  <c r="BR133" i="18" s="1" a="1"/>
  <c r="BR133" i="18" s="1"/>
  <c r="L52" i="18" a="1"/>
  <c r="L52" i="18" s="1"/>
  <c r="M52" i="18" s="1" a="1"/>
  <c r="M52" i="18" s="1"/>
  <c r="N52" i="18" s="1" a="1"/>
  <c r="N52" i="18" s="1"/>
  <c r="O52" i="18" s="1" a="1"/>
  <c r="O52" i="18" s="1"/>
  <c r="P52" i="18" s="1" a="1"/>
  <c r="P52" i="18" s="1"/>
  <c r="Q52" i="18" s="1" a="1"/>
  <c r="Q52" i="18" s="1"/>
  <c r="R52" i="18" s="1" a="1"/>
  <c r="R52" i="18" s="1"/>
  <c r="S52" i="18" s="1" a="1"/>
  <c r="S52" i="18" s="1"/>
  <c r="T52" i="18" s="1" a="1"/>
  <c r="T52" i="18" s="1"/>
  <c r="U52" i="18" s="1" a="1"/>
  <c r="U52" i="18" s="1"/>
  <c r="V52" i="18" s="1" a="1"/>
  <c r="V52" i="18" s="1"/>
  <c r="W52" i="18" s="1" a="1"/>
  <c r="W52" i="18" s="1"/>
  <c r="X52" i="18" s="1" a="1"/>
  <c r="X52" i="18" s="1"/>
  <c r="Y52" i="18" s="1" a="1"/>
  <c r="Y52" i="18" s="1"/>
  <c r="Z52" i="18" s="1" a="1"/>
  <c r="Z52" i="18" s="1"/>
  <c r="AA52" i="18" s="1" a="1"/>
  <c r="AA52" i="18" s="1"/>
  <c r="AB52" i="18" s="1" a="1"/>
  <c r="AB52" i="18" s="1"/>
  <c r="AC52" i="18" s="1" a="1"/>
  <c r="AC52" i="18" s="1"/>
  <c r="AD52" i="18" s="1" a="1"/>
  <c r="AD52" i="18" s="1"/>
  <c r="AE52" i="18" s="1" a="1"/>
  <c r="AE52" i="18" s="1"/>
  <c r="AF52" i="18" s="1" a="1"/>
  <c r="AF52" i="18" s="1"/>
  <c r="AG52" i="18" s="1" a="1"/>
  <c r="AG52" i="18" s="1"/>
  <c r="AH52" i="18" s="1" a="1"/>
  <c r="AH52" i="18" s="1"/>
  <c r="AI52" i="18" s="1" a="1"/>
  <c r="AI52" i="18" s="1"/>
  <c r="AJ52" i="18" s="1" a="1"/>
  <c r="AJ52" i="18" s="1"/>
  <c r="AK52" i="18" s="1" a="1"/>
  <c r="AK52" i="18" s="1"/>
  <c r="AL52" i="18" s="1" a="1"/>
  <c r="AL52" i="18" s="1"/>
  <c r="AM52" i="18" s="1" a="1"/>
  <c r="AM52" i="18" s="1"/>
  <c r="AN52" i="18" s="1" a="1"/>
  <c r="AN52" i="18" s="1"/>
  <c r="AO52" i="18" s="1" a="1"/>
  <c r="AO52" i="18" s="1"/>
  <c r="AP52" i="18" s="1" a="1"/>
  <c r="AP52" i="18" s="1"/>
  <c r="AQ52" i="18" s="1" a="1"/>
  <c r="AQ52" i="18" s="1"/>
  <c r="AR52" i="18" s="1" a="1"/>
  <c r="AR52" i="18" s="1"/>
  <c r="AS52" i="18" s="1" a="1"/>
  <c r="AS52" i="18" s="1"/>
  <c r="AT52" i="18" s="1" a="1"/>
  <c r="AT52" i="18" s="1"/>
  <c r="AU52" i="18" s="1" a="1"/>
  <c r="AU52" i="18" s="1"/>
  <c r="AV52" i="18" s="1" a="1"/>
  <c r="AV52" i="18" s="1"/>
  <c r="AW52" i="18" s="1" a="1"/>
  <c r="AW52" i="18" s="1"/>
  <c r="AX52" i="18" s="1" a="1"/>
  <c r="AX52" i="18" s="1"/>
  <c r="AY52" i="18" s="1" a="1"/>
  <c r="AY52" i="18" s="1"/>
  <c r="AZ52" i="18" s="1" a="1"/>
  <c r="AZ52" i="18" s="1"/>
  <c r="BA52" i="18" s="1" a="1"/>
  <c r="BA52" i="18" s="1"/>
  <c r="BB52" i="18" s="1" a="1"/>
  <c r="BB52" i="18" s="1"/>
  <c r="BC52" i="18" s="1" a="1"/>
  <c r="BC52" i="18" s="1"/>
  <c r="BD52" i="18" s="1" a="1"/>
  <c r="BD52" i="18" s="1"/>
  <c r="BE52" i="18" s="1" a="1"/>
  <c r="BE52" i="18" s="1"/>
  <c r="BF52" i="18" s="1" a="1"/>
  <c r="BF52" i="18" s="1"/>
  <c r="BG52" i="18" s="1" a="1"/>
  <c r="BG52" i="18" s="1"/>
  <c r="BH52" i="18" s="1" a="1"/>
  <c r="BH52" i="18" s="1"/>
  <c r="BI52" i="18" s="1" a="1"/>
  <c r="BI52" i="18" s="1"/>
  <c r="BJ52" i="18" s="1" a="1"/>
  <c r="BJ52" i="18" s="1"/>
  <c r="BK52" i="18" s="1" a="1"/>
  <c r="BK52" i="18" s="1"/>
  <c r="BL52" i="18" s="1" a="1"/>
  <c r="BL52" i="18" s="1"/>
  <c r="BM52" i="18" s="1" a="1"/>
  <c r="BM52" i="18" s="1"/>
  <c r="BN52" i="18" s="1" a="1"/>
  <c r="BN52" i="18" s="1"/>
  <c r="BO52" i="18" s="1" a="1"/>
  <c r="BO52" i="18" s="1"/>
  <c r="BP52" i="18" s="1" a="1"/>
  <c r="BP52" i="18" s="1"/>
  <c r="BQ52" i="18" s="1" a="1"/>
  <c r="BQ52" i="18" s="1"/>
  <c r="BR52" i="18" s="1" a="1"/>
  <c r="BR52" i="18" s="1"/>
  <c r="L43" i="18" a="1"/>
  <c r="L43" i="18" s="1"/>
  <c r="M43" i="18" s="1" a="1"/>
  <c r="M43" i="18" s="1"/>
  <c r="L63" i="18" a="1"/>
  <c r="L63" i="18" s="1"/>
  <c r="M63" i="18" s="1" a="1"/>
  <c r="M63" i="18" s="1"/>
  <c r="N63" i="18" s="1" a="1"/>
  <c r="N63" i="18" s="1"/>
  <c r="O63" i="18" s="1" a="1"/>
  <c r="O63" i="18" s="1"/>
  <c r="P63" i="18" s="1" a="1"/>
  <c r="P63" i="18" s="1"/>
  <c r="Q63" i="18" s="1" a="1"/>
  <c r="Q63" i="18" s="1"/>
  <c r="R63" i="18" s="1" a="1"/>
  <c r="R63" i="18" s="1"/>
  <c r="S63" i="18" s="1" a="1"/>
  <c r="S63" i="18" s="1"/>
  <c r="T63" i="18" s="1" a="1"/>
  <c r="T63" i="18" s="1"/>
  <c r="U63" i="18" s="1" a="1"/>
  <c r="U63" i="18" s="1"/>
  <c r="V63" i="18" s="1" a="1"/>
  <c r="V63" i="18" s="1"/>
  <c r="W63" i="18" s="1" a="1"/>
  <c r="W63" i="18" s="1"/>
  <c r="X63" i="18" s="1" a="1"/>
  <c r="X63" i="18" s="1"/>
  <c r="Y63" i="18" s="1" a="1"/>
  <c r="Y63" i="18" s="1"/>
  <c r="Z63" i="18" s="1" a="1"/>
  <c r="Z63" i="18" s="1"/>
  <c r="AA63" i="18" s="1" a="1"/>
  <c r="AA63" i="18" s="1"/>
  <c r="AB63" i="18" s="1" a="1"/>
  <c r="AB63" i="18" s="1"/>
  <c r="AC63" i="18" s="1" a="1"/>
  <c r="AC63" i="18" s="1"/>
  <c r="AD63" i="18" s="1" a="1"/>
  <c r="AD63" i="18" s="1"/>
  <c r="AE63" i="18" s="1" a="1"/>
  <c r="AE63" i="18" s="1"/>
  <c r="AF63" i="18" s="1" a="1"/>
  <c r="AF63" i="18" s="1"/>
  <c r="AG63" i="18" s="1" a="1"/>
  <c r="AG63" i="18" s="1"/>
  <c r="AH63" i="18" s="1" a="1"/>
  <c r="AH63" i="18" s="1"/>
  <c r="AI63" i="18" s="1" a="1"/>
  <c r="AI63" i="18" s="1"/>
  <c r="AJ63" i="18" s="1" a="1"/>
  <c r="AJ63" i="18" s="1"/>
  <c r="AK63" i="18" s="1" a="1"/>
  <c r="AK63" i="18" s="1"/>
  <c r="AL63" i="18" s="1" a="1"/>
  <c r="AL63" i="18" s="1"/>
  <c r="AM63" i="18" s="1" a="1"/>
  <c r="AM63" i="18" s="1"/>
  <c r="AN63" i="18" s="1" a="1"/>
  <c r="AN63" i="18" s="1"/>
  <c r="AO63" i="18" s="1" a="1"/>
  <c r="AO63" i="18" s="1"/>
  <c r="AP63" i="18" s="1" a="1"/>
  <c r="AP63" i="18" s="1"/>
  <c r="AQ63" i="18" s="1" a="1"/>
  <c r="AQ63" i="18" s="1"/>
  <c r="AR63" i="18" s="1" a="1"/>
  <c r="AR63" i="18" s="1"/>
  <c r="AS63" i="18" s="1" a="1"/>
  <c r="AS63" i="18" s="1"/>
  <c r="AT63" i="18" s="1" a="1"/>
  <c r="AT63" i="18" s="1"/>
  <c r="AU63" i="18" s="1" a="1"/>
  <c r="AU63" i="18" s="1"/>
  <c r="AV63" i="18" s="1" a="1"/>
  <c r="AV63" i="18" s="1"/>
  <c r="AW63" i="18" s="1" a="1"/>
  <c r="AW63" i="18" s="1"/>
  <c r="AX63" i="18" s="1" a="1"/>
  <c r="AX63" i="18" s="1"/>
  <c r="AY63" i="18" s="1" a="1"/>
  <c r="AY63" i="18" s="1"/>
  <c r="AZ63" i="18" s="1" a="1"/>
  <c r="AZ63" i="18" s="1"/>
  <c r="BA63" i="18" s="1" a="1"/>
  <c r="BA63" i="18" s="1"/>
  <c r="BB63" i="18" s="1" a="1"/>
  <c r="BB63" i="18" s="1"/>
  <c r="BC63" i="18" s="1" a="1"/>
  <c r="BC63" i="18" s="1"/>
  <c r="BD63" i="18" s="1" a="1"/>
  <c r="BD63" i="18" s="1"/>
  <c r="BE63" i="18" s="1" a="1"/>
  <c r="BE63" i="18" s="1"/>
  <c r="BF63" i="18" s="1" a="1"/>
  <c r="BF63" i="18" s="1"/>
  <c r="BG63" i="18" s="1" a="1"/>
  <c r="BG63" i="18" s="1"/>
  <c r="BH63" i="18" s="1" a="1"/>
  <c r="BH63" i="18" s="1"/>
  <c r="BI63" i="18" s="1" a="1"/>
  <c r="BI63" i="18" s="1"/>
  <c r="BJ63" i="18" s="1" a="1"/>
  <c r="BJ63" i="18" s="1"/>
  <c r="BK63" i="18" s="1" a="1"/>
  <c r="BK63" i="18" s="1"/>
  <c r="BL63" i="18" s="1" a="1"/>
  <c r="BL63" i="18" s="1"/>
  <c r="BM63" i="18" s="1" a="1"/>
  <c r="BM63" i="18" s="1"/>
  <c r="BN63" i="18" s="1" a="1"/>
  <c r="BN63" i="18" s="1"/>
  <c r="BO63" i="18" s="1" a="1"/>
  <c r="BO63" i="18" s="1"/>
  <c r="BP63" i="18" s="1" a="1"/>
  <c r="BP63" i="18" s="1"/>
  <c r="BQ63" i="18" s="1" a="1"/>
  <c r="BQ63" i="18" s="1"/>
  <c r="BR63" i="18" s="1" a="1"/>
  <c r="BR63" i="18" s="1"/>
  <c r="L50" i="18" a="1"/>
  <c r="L50" i="18" s="1"/>
  <c r="M50" i="18" s="1" a="1"/>
  <c r="M50" i="18" s="1"/>
  <c r="N50" i="18" s="1" a="1"/>
  <c r="N50" i="18" s="1"/>
  <c r="O50" i="18" s="1" a="1"/>
  <c r="O50" i="18" s="1"/>
  <c r="P50" i="18" s="1" a="1"/>
  <c r="P50" i="18" s="1"/>
  <c r="Q50" i="18" s="1" a="1"/>
  <c r="Q50" i="18" s="1"/>
  <c r="R50" i="18" s="1" a="1"/>
  <c r="R50" i="18" s="1"/>
  <c r="S50" i="18" s="1" a="1"/>
  <c r="S50" i="18" s="1"/>
  <c r="T50" i="18" s="1" a="1"/>
  <c r="T50" i="18" s="1"/>
  <c r="U50" i="18" s="1" a="1"/>
  <c r="U50" i="18" s="1"/>
  <c r="V50" i="18" s="1" a="1"/>
  <c r="V50" i="18" s="1"/>
  <c r="W50" i="18" s="1" a="1"/>
  <c r="W50" i="18" s="1"/>
  <c r="X50" i="18" s="1" a="1"/>
  <c r="X50" i="18" s="1"/>
  <c r="Y50" i="18" s="1" a="1"/>
  <c r="Y50" i="18" s="1"/>
  <c r="Z50" i="18" s="1" a="1"/>
  <c r="Z50" i="18" s="1"/>
  <c r="AA50" i="18" s="1" a="1"/>
  <c r="AA50" i="18" s="1"/>
  <c r="AB50" i="18" s="1" a="1"/>
  <c r="AB50" i="18" s="1"/>
  <c r="AC50" i="18" s="1" a="1"/>
  <c r="AC50" i="18" s="1"/>
  <c r="AD50" i="18" s="1" a="1"/>
  <c r="AD50" i="18" s="1"/>
  <c r="AE50" i="18" s="1" a="1"/>
  <c r="AE50" i="18" s="1"/>
  <c r="AF50" i="18" s="1" a="1"/>
  <c r="AF50" i="18" s="1"/>
  <c r="AG50" i="18" s="1" a="1"/>
  <c r="AG50" i="18" s="1"/>
  <c r="AH50" i="18" s="1" a="1"/>
  <c r="AH50" i="18" s="1"/>
  <c r="AI50" i="18" s="1" a="1"/>
  <c r="AI50" i="18" s="1"/>
  <c r="AJ50" i="18" s="1" a="1"/>
  <c r="AJ50" i="18" s="1"/>
  <c r="AK50" i="18" s="1" a="1"/>
  <c r="AK50" i="18" s="1"/>
  <c r="AL50" i="18" s="1" a="1"/>
  <c r="AL50" i="18" s="1"/>
  <c r="AM50" i="18" s="1" a="1"/>
  <c r="AM50" i="18" s="1"/>
  <c r="AN50" i="18" s="1" a="1"/>
  <c r="AN50" i="18" s="1"/>
  <c r="AO50" i="18" s="1" a="1"/>
  <c r="AO50" i="18" s="1"/>
  <c r="AP50" i="18" s="1" a="1"/>
  <c r="AP50" i="18" s="1"/>
  <c r="AQ50" i="18" s="1" a="1"/>
  <c r="AQ50" i="18" s="1"/>
  <c r="AR50" i="18" s="1" a="1"/>
  <c r="AR50" i="18" s="1"/>
  <c r="AS50" i="18" s="1" a="1"/>
  <c r="AS50" i="18" s="1"/>
  <c r="AT50" i="18" s="1" a="1"/>
  <c r="AT50" i="18" s="1"/>
  <c r="AU50" i="18" s="1" a="1"/>
  <c r="AU50" i="18" s="1"/>
  <c r="AV50" i="18" s="1" a="1"/>
  <c r="AV50" i="18" s="1"/>
  <c r="AW50" i="18" s="1" a="1"/>
  <c r="AW50" i="18" s="1"/>
  <c r="AX50" i="18" s="1" a="1"/>
  <c r="AX50" i="18" s="1"/>
  <c r="AY50" i="18" s="1" a="1"/>
  <c r="AY50" i="18" s="1"/>
  <c r="AZ50" i="18" s="1" a="1"/>
  <c r="AZ50" i="18" s="1"/>
  <c r="BA50" i="18" s="1" a="1"/>
  <c r="BA50" i="18" s="1"/>
  <c r="BB50" i="18" s="1" a="1"/>
  <c r="BB50" i="18" s="1"/>
  <c r="BC50" i="18" s="1" a="1"/>
  <c r="BC50" i="18" s="1"/>
  <c r="BD50" i="18" s="1" a="1"/>
  <c r="BD50" i="18" s="1"/>
  <c r="BE50" i="18" s="1" a="1"/>
  <c r="BE50" i="18" s="1"/>
  <c r="BF50" i="18" s="1" a="1"/>
  <c r="BF50" i="18" s="1"/>
  <c r="BG50" i="18" s="1" a="1"/>
  <c r="BG50" i="18" s="1"/>
  <c r="BH50" i="18" s="1" a="1"/>
  <c r="BH50" i="18" s="1"/>
  <c r="BI50" i="18" s="1" a="1"/>
  <c r="BI50" i="18" s="1"/>
  <c r="BJ50" i="18" s="1" a="1"/>
  <c r="BJ50" i="18" s="1"/>
  <c r="BK50" i="18" s="1" a="1"/>
  <c r="BK50" i="18" s="1"/>
  <c r="BL50" i="18" s="1" a="1"/>
  <c r="BL50" i="18" s="1"/>
  <c r="BM50" i="18" s="1" a="1"/>
  <c r="BM50" i="18" s="1"/>
  <c r="BN50" i="18" s="1" a="1"/>
  <c r="BN50" i="18" s="1"/>
  <c r="BO50" i="18" s="1" a="1"/>
  <c r="BO50" i="18" s="1"/>
  <c r="BP50" i="18" s="1" a="1"/>
  <c r="BP50" i="18" s="1"/>
  <c r="BQ50" i="18" s="1" a="1"/>
  <c r="BQ50" i="18" s="1"/>
  <c r="BR50" i="18" s="1" a="1"/>
  <c r="BR50" i="18" s="1"/>
  <c r="L55" i="18" a="1"/>
  <c r="L55" i="18" s="1"/>
  <c r="M55" i="18" s="1" a="1"/>
  <c r="M55" i="18" s="1"/>
  <c r="N55" i="18" s="1" a="1"/>
  <c r="N55" i="18" s="1"/>
  <c r="O55" i="18" s="1" a="1"/>
  <c r="O55" i="18" s="1"/>
  <c r="P55" i="18" s="1" a="1"/>
  <c r="P55" i="18" s="1"/>
  <c r="Q55" i="18" s="1" a="1"/>
  <c r="Q55" i="18" s="1"/>
  <c r="R55" i="18" s="1" a="1"/>
  <c r="R55" i="18" s="1"/>
  <c r="S55" i="18" s="1" a="1"/>
  <c r="S55" i="18" s="1"/>
  <c r="T55" i="18" s="1" a="1"/>
  <c r="T55" i="18" s="1"/>
  <c r="U55" i="18" s="1" a="1"/>
  <c r="U55" i="18" s="1"/>
  <c r="V55" i="18" s="1" a="1"/>
  <c r="V55" i="18" s="1"/>
  <c r="W55" i="18" s="1" a="1"/>
  <c r="W55" i="18" s="1"/>
  <c r="X55" i="18" s="1" a="1"/>
  <c r="X55" i="18" s="1"/>
  <c r="Y55" i="18" s="1" a="1"/>
  <c r="Y55" i="18" s="1"/>
  <c r="Z55" i="18" s="1" a="1"/>
  <c r="Z55" i="18" s="1"/>
  <c r="AA55" i="18" s="1" a="1"/>
  <c r="AA55" i="18" s="1"/>
  <c r="AB55" i="18" s="1" a="1"/>
  <c r="AB55" i="18" s="1"/>
  <c r="AC55" i="18" s="1" a="1"/>
  <c r="AC55" i="18" s="1"/>
  <c r="AD55" i="18" s="1" a="1"/>
  <c r="AD55" i="18" s="1"/>
  <c r="AE55" i="18" s="1" a="1"/>
  <c r="AE55" i="18" s="1"/>
  <c r="AF55" i="18" s="1" a="1"/>
  <c r="AF55" i="18" s="1"/>
  <c r="AG55" i="18" s="1" a="1"/>
  <c r="AG55" i="18" s="1"/>
  <c r="AH55" i="18" s="1" a="1"/>
  <c r="AH55" i="18" s="1"/>
  <c r="AI55" i="18" s="1" a="1"/>
  <c r="AI55" i="18" s="1"/>
  <c r="AJ55" i="18" s="1" a="1"/>
  <c r="AJ55" i="18" s="1"/>
  <c r="AK55" i="18" s="1" a="1"/>
  <c r="AK55" i="18" s="1"/>
  <c r="AL55" i="18" s="1" a="1"/>
  <c r="AL55" i="18" s="1"/>
  <c r="AM55" i="18" s="1" a="1"/>
  <c r="AM55" i="18" s="1"/>
  <c r="AN55" i="18" s="1" a="1"/>
  <c r="AN55" i="18" s="1"/>
  <c r="AO55" i="18" s="1" a="1"/>
  <c r="AO55" i="18" s="1"/>
  <c r="AP55" i="18" s="1" a="1"/>
  <c r="AP55" i="18" s="1"/>
  <c r="AQ55" i="18" s="1" a="1"/>
  <c r="AQ55" i="18" s="1"/>
  <c r="AR55" i="18" s="1" a="1"/>
  <c r="AR55" i="18" s="1"/>
  <c r="AS55" i="18" s="1" a="1"/>
  <c r="AS55" i="18" s="1"/>
  <c r="AT55" i="18" s="1" a="1"/>
  <c r="AT55" i="18" s="1"/>
  <c r="AU55" i="18" s="1" a="1"/>
  <c r="AU55" i="18" s="1"/>
  <c r="AV55" i="18" s="1" a="1"/>
  <c r="AV55" i="18" s="1"/>
  <c r="AW55" i="18" s="1" a="1"/>
  <c r="AW55" i="18" s="1"/>
  <c r="AX55" i="18" s="1" a="1"/>
  <c r="AX55" i="18" s="1"/>
  <c r="AY55" i="18" s="1" a="1"/>
  <c r="AY55" i="18" s="1"/>
  <c r="AZ55" i="18" s="1" a="1"/>
  <c r="AZ55" i="18" s="1"/>
  <c r="BA55" i="18" s="1" a="1"/>
  <c r="BA55" i="18" s="1"/>
  <c r="BB55" i="18" s="1" a="1"/>
  <c r="BB55" i="18" s="1"/>
  <c r="BC55" i="18" s="1" a="1"/>
  <c r="BC55" i="18" s="1"/>
  <c r="BD55" i="18" s="1" a="1"/>
  <c r="BD55" i="18" s="1"/>
  <c r="BE55" i="18" s="1" a="1"/>
  <c r="BE55" i="18" s="1"/>
  <c r="BF55" i="18" s="1" a="1"/>
  <c r="BF55" i="18" s="1"/>
  <c r="BG55" i="18" s="1" a="1"/>
  <c r="BG55" i="18" s="1"/>
  <c r="BH55" i="18" s="1" a="1"/>
  <c r="BH55" i="18" s="1"/>
  <c r="BI55" i="18" s="1" a="1"/>
  <c r="BI55" i="18" s="1"/>
  <c r="BJ55" i="18" s="1" a="1"/>
  <c r="BJ55" i="18" s="1"/>
  <c r="BK55" i="18" s="1" a="1"/>
  <c r="BK55" i="18" s="1"/>
  <c r="BL55" i="18" s="1" a="1"/>
  <c r="BL55" i="18" s="1"/>
  <c r="BM55" i="18" s="1" a="1"/>
  <c r="BM55" i="18" s="1"/>
  <c r="BN55" i="18" s="1" a="1"/>
  <c r="BN55" i="18" s="1"/>
  <c r="BO55" i="18" s="1" a="1"/>
  <c r="BO55" i="18" s="1"/>
  <c r="BP55" i="18" s="1" a="1"/>
  <c r="BP55" i="18" s="1"/>
  <c r="BQ55" i="18" s="1" a="1"/>
  <c r="BQ55" i="18" s="1"/>
  <c r="BR55" i="18" s="1" a="1"/>
  <c r="BR55" i="18" s="1"/>
  <c r="L126" i="18" a="1"/>
  <c r="L126" i="18" s="1"/>
  <c r="M126" i="18" s="1" a="1"/>
  <c r="M126" i="18" s="1"/>
  <c r="N126" i="18" s="1" a="1"/>
  <c r="N126" i="18" s="1"/>
  <c r="O126" i="18" s="1" a="1"/>
  <c r="O126" i="18" s="1"/>
  <c r="P126" i="18" s="1" a="1"/>
  <c r="P126" i="18" s="1"/>
  <c r="Q126" i="18" s="1" a="1"/>
  <c r="Q126" i="18" s="1"/>
  <c r="R126" i="18" s="1" a="1"/>
  <c r="R126" i="18" s="1"/>
  <c r="S126" i="18" s="1" a="1"/>
  <c r="S126" i="18" s="1"/>
  <c r="T126" i="18" s="1" a="1"/>
  <c r="T126" i="18" s="1"/>
  <c r="U126" i="18" s="1" a="1"/>
  <c r="U126" i="18" s="1"/>
  <c r="V126" i="18" s="1" a="1"/>
  <c r="V126" i="18" s="1"/>
  <c r="W126" i="18" s="1" a="1"/>
  <c r="W126" i="18" s="1"/>
  <c r="X126" i="18" s="1" a="1"/>
  <c r="X126" i="18" s="1"/>
  <c r="Y126" i="18" s="1" a="1"/>
  <c r="Y126" i="18" s="1"/>
  <c r="Z126" i="18" s="1" a="1"/>
  <c r="Z126" i="18" s="1"/>
  <c r="AA126" i="18" s="1" a="1"/>
  <c r="AA126" i="18" s="1"/>
  <c r="AB126" i="18" s="1" a="1"/>
  <c r="AB126" i="18" s="1"/>
  <c r="AC126" i="18" s="1" a="1"/>
  <c r="AC126" i="18" s="1"/>
  <c r="AD126" i="18" s="1" a="1"/>
  <c r="AD126" i="18" s="1"/>
  <c r="AE126" i="18" s="1" a="1"/>
  <c r="AE126" i="18" s="1"/>
  <c r="AF126" i="18" s="1" a="1"/>
  <c r="AF126" i="18" s="1"/>
  <c r="AG126" i="18" s="1" a="1"/>
  <c r="AG126" i="18" s="1"/>
  <c r="AH126" i="18" s="1" a="1"/>
  <c r="AH126" i="18" s="1"/>
  <c r="AI126" i="18" s="1" a="1"/>
  <c r="AI126" i="18" s="1"/>
  <c r="AJ126" i="18" s="1" a="1"/>
  <c r="AJ126" i="18" s="1"/>
  <c r="AK126" i="18" s="1" a="1"/>
  <c r="AK126" i="18" s="1"/>
  <c r="AL126" i="18" s="1" a="1"/>
  <c r="AL126" i="18" s="1"/>
  <c r="AM126" i="18" s="1" a="1"/>
  <c r="AM126" i="18" s="1"/>
  <c r="AN126" i="18" s="1" a="1"/>
  <c r="AN126" i="18" s="1"/>
  <c r="AO126" i="18" s="1" a="1"/>
  <c r="AO126" i="18" s="1"/>
  <c r="AP126" i="18" s="1" a="1"/>
  <c r="AP126" i="18" s="1"/>
  <c r="AQ126" i="18" s="1" a="1"/>
  <c r="AQ126" i="18" s="1"/>
  <c r="AR126" i="18" s="1" a="1"/>
  <c r="AR126" i="18" s="1"/>
  <c r="AS126" i="18" s="1" a="1"/>
  <c r="AS126" i="18" s="1"/>
  <c r="AT126" i="18" s="1" a="1"/>
  <c r="AT126" i="18" s="1"/>
  <c r="AU126" i="18" s="1" a="1"/>
  <c r="AU126" i="18" s="1"/>
  <c r="AV126" i="18" s="1" a="1"/>
  <c r="AV126" i="18" s="1"/>
  <c r="AW126" i="18" s="1" a="1"/>
  <c r="AW126" i="18" s="1"/>
  <c r="AX126" i="18" s="1" a="1"/>
  <c r="AX126" i="18" s="1"/>
  <c r="AY126" i="18" s="1" a="1"/>
  <c r="AY126" i="18" s="1"/>
  <c r="AZ126" i="18" s="1" a="1"/>
  <c r="AZ126" i="18" s="1"/>
  <c r="BA126" i="18" s="1" a="1"/>
  <c r="BA126" i="18" s="1"/>
  <c r="BB126" i="18" s="1" a="1"/>
  <c r="BB126" i="18" s="1"/>
  <c r="BC126" i="18" s="1" a="1"/>
  <c r="BC126" i="18" s="1"/>
  <c r="BD126" i="18" s="1" a="1"/>
  <c r="BD126" i="18" s="1"/>
  <c r="BE126" i="18" s="1" a="1"/>
  <c r="BE126" i="18" s="1"/>
  <c r="BF126" i="18" s="1" a="1"/>
  <c r="BF126" i="18" s="1"/>
  <c r="BG126" i="18" s="1" a="1"/>
  <c r="BG126" i="18" s="1"/>
  <c r="BH126" i="18" s="1" a="1"/>
  <c r="BH126" i="18" s="1"/>
  <c r="BI126" i="18" s="1" a="1"/>
  <c r="BI126" i="18" s="1"/>
  <c r="BJ126" i="18" s="1" a="1"/>
  <c r="BJ126" i="18" s="1"/>
  <c r="BK126" i="18" s="1" a="1"/>
  <c r="BK126" i="18" s="1"/>
  <c r="BL126" i="18" s="1" a="1"/>
  <c r="BL126" i="18" s="1"/>
  <c r="BM126" i="18" s="1" a="1"/>
  <c r="BM126" i="18" s="1"/>
  <c r="BN126" i="18" s="1" a="1"/>
  <c r="BN126" i="18" s="1"/>
  <c r="BO126" i="18" s="1" a="1"/>
  <c r="BO126" i="18" s="1"/>
  <c r="BP126" i="18" s="1" a="1"/>
  <c r="BP126" i="18" s="1"/>
  <c r="BQ126" i="18" s="1" a="1"/>
  <c r="BQ126" i="18" s="1"/>
  <c r="BR126" i="18" s="1" a="1"/>
  <c r="BR126" i="18" s="1"/>
  <c r="L129" i="18" a="1"/>
  <c r="L129" i="18" s="1"/>
  <c r="M129" i="18" s="1" a="1"/>
  <c r="M129" i="18" s="1"/>
  <c r="N129" i="18" s="1" a="1"/>
  <c r="N129" i="18" s="1"/>
  <c r="O129" i="18" s="1" a="1"/>
  <c r="O129" i="18" s="1"/>
  <c r="P129" i="18" s="1" a="1"/>
  <c r="P129" i="18" s="1"/>
  <c r="Q129" i="18" s="1" a="1"/>
  <c r="Q129" i="18" s="1"/>
  <c r="R129" i="18" s="1" a="1"/>
  <c r="R129" i="18" s="1"/>
  <c r="S129" i="18" s="1" a="1"/>
  <c r="S129" i="18" s="1"/>
  <c r="T129" i="18" s="1" a="1"/>
  <c r="T129" i="18" s="1"/>
  <c r="U129" i="18" s="1" a="1"/>
  <c r="U129" i="18" s="1"/>
  <c r="V129" i="18" s="1" a="1"/>
  <c r="V129" i="18" s="1"/>
  <c r="W129" i="18" s="1" a="1"/>
  <c r="W129" i="18" s="1"/>
  <c r="X129" i="18" s="1" a="1"/>
  <c r="X129" i="18" s="1"/>
  <c r="Y129" i="18" s="1" a="1"/>
  <c r="Y129" i="18" s="1"/>
  <c r="Z129" i="18" s="1" a="1"/>
  <c r="Z129" i="18" s="1"/>
  <c r="AA129" i="18" s="1" a="1"/>
  <c r="AA129" i="18" s="1"/>
  <c r="AB129" i="18" s="1" a="1"/>
  <c r="AB129" i="18" s="1"/>
  <c r="AC129" i="18" s="1" a="1"/>
  <c r="AC129" i="18" s="1"/>
  <c r="AD129" i="18" s="1" a="1"/>
  <c r="AD129" i="18" s="1"/>
  <c r="AE129" i="18" s="1" a="1"/>
  <c r="AE129" i="18" s="1"/>
  <c r="AF129" i="18" s="1" a="1"/>
  <c r="AF129" i="18" s="1"/>
  <c r="AG129" i="18" s="1" a="1"/>
  <c r="AG129" i="18" s="1"/>
  <c r="AH129" i="18" s="1" a="1"/>
  <c r="AH129" i="18" s="1"/>
  <c r="AI129" i="18" s="1" a="1"/>
  <c r="AI129" i="18" s="1"/>
  <c r="AJ129" i="18" s="1" a="1"/>
  <c r="AJ129" i="18" s="1"/>
  <c r="AK129" i="18" s="1" a="1"/>
  <c r="AK129" i="18" s="1"/>
  <c r="AL129" i="18" s="1" a="1"/>
  <c r="AL129" i="18" s="1"/>
  <c r="AM129" i="18" s="1" a="1"/>
  <c r="AM129" i="18" s="1"/>
  <c r="AN129" i="18" s="1" a="1"/>
  <c r="AN129" i="18" s="1"/>
  <c r="AO129" i="18" s="1" a="1"/>
  <c r="AO129" i="18" s="1"/>
  <c r="AP129" i="18" s="1" a="1"/>
  <c r="AP129" i="18" s="1"/>
  <c r="AQ129" i="18" s="1" a="1"/>
  <c r="AQ129" i="18" s="1"/>
  <c r="AR129" i="18" s="1" a="1"/>
  <c r="AR129" i="18" s="1"/>
  <c r="AS129" i="18" s="1" a="1"/>
  <c r="AS129" i="18" s="1"/>
  <c r="AT129" i="18" s="1" a="1"/>
  <c r="AT129" i="18" s="1"/>
  <c r="AU129" i="18" s="1" a="1"/>
  <c r="AU129" i="18" s="1"/>
  <c r="AV129" i="18" s="1" a="1"/>
  <c r="AV129" i="18" s="1"/>
  <c r="AW129" i="18" s="1" a="1"/>
  <c r="AW129" i="18" s="1"/>
  <c r="AX129" i="18" s="1" a="1"/>
  <c r="AX129" i="18" s="1"/>
  <c r="AY129" i="18" s="1" a="1"/>
  <c r="AY129" i="18" s="1"/>
  <c r="AZ129" i="18" s="1" a="1"/>
  <c r="AZ129" i="18" s="1"/>
  <c r="BA129" i="18" s="1" a="1"/>
  <c r="BA129" i="18" s="1"/>
  <c r="BB129" i="18" s="1" a="1"/>
  <c r="BB129" i="18" s="1"/>
  <c r="BC129" i="18" s="1" a="1"/>
  <c r="BC129" i="18" s="1"/>
  <c r="BD129" i="18" s="1" a="1"/>
  <c r="BD129" i="18" s="1"/>
  <c r="BE129" i="18" s="1" a="1"/>
  <c r="BE129" i="18" s="1"/>
  <c r="BF129" i="18" s="1" a="1"/>
  <c r="BF129" i="18" s="1"/>
  <c r="BG129" i="18" s="1" a="1"/>
  <c r="BG129" i="18" s="1"/>
  <c r="BH129" i="18" s="1" a="1"/>
  <c r="BH129" i="18" s="1"/>
  <c r="BI129" i="18" s="1" a="1"/>
  <c r="BI129" i="18" s="1"/>
  <c r="BJ129" i="18" s="1" a="1"/>
  <c r="BJ129" i="18" s="1"/>
  <c r="BK129" i="18" s="1" a="1"/>
  <c r="BK129" i="18" s="1"/>
  <c r="BL129" i="18" s="1" a="1"/>
  <c r="BL129" i="18" s="1"/>
  <c r="BM129" i="18" s="1" a="1"/>
  <c r="BM129" i="18" s="1"/>
  <c r="BN129" i="18" s="1" a="1"/>
  <c r="BN129" i="18" s="1"/>
  <c r="BO129" i="18" s="1" a="1"/>
  <c r="BO129" i="18" s="1"/>
  <c r="BP129" i="18" s="1" a="1"/>
  <c r="BP129" i="18" s="1"/>
  <c r="BQ129" i="18" s="1" a="1"/>
  <c r="BQ129" i="18" s="1"/>
  <c r="BR129" i="18" s="1" a="1"/>
  <c r="BR129" i="18" s="1"/>
  <c r="L132" i="18" a="1"/>
  <c r="L132" i="18" s="1"/>
  <c r="M132" i="18" s="1" a="1"/>
  <c r="M132" i="18" s="1"/>
  <c r="N132" i="18" s="1" a="1"/>
  <c r="N132" i="18" s="1"/>
  <c r="O132" i="18" s="1" a="1"/>
  <c r="O132" i="18" s="1"/>
  <c r="P132" i="18" s="1" a="1"/>
  <c r="P132" i="18" s="1"/>
  <c r="Q132" i="18" s="1" a="1"/>
  <c r="Q132" i="18" s="1"/>
  <c r="R132" i="18" s="1" a="1"/>
  <c r="R132" i="18" s="1"/>
  <c r="S132" i="18" s="1" a="1"/>
  <c r="S132" i="18" s="1"/>
  <c r="T132" i="18" s="1" a="1"/>
  <c r="T132" i="18" s="1"/>
  <c r="U132" i="18" s="1" a="1"/>
  <c r="U132" i="18" s="1"/>
  <c r="V132" i="18" s="1" a="1"/>
  <c r="V132" i="18" s="1"/>
  <c r="W132" i="18" s="1" a="1"/>
  <c r="W132" i="18" s="1"/>
  <c r="X132" i="18" s="1" a="1"/>
  <c r="X132" i="18" s="1"/>
  <c r="Y132" i="18" s="1" a="1"/>
  <c r="Y132" i="18" s="1"/>
  <c r="Z132" i="18" s="1" a="1"/>
  <c r="Z132" i="18" s="1"/>
  <c r="AA132" i="18" s="1" a="1"/>
  <c r="AA132" i="18" s="1"/>
  <c r="AB132" i="18" s="1" a="1"/>
  <c r="AB132" i="18" s="1"/>
  <c r="AC132" i="18" s="1" a="1"/>
  <c r="AC132" i="18" s="1"/>
  <c r="AD132" i="18" s="1" a="1"/>
  <c r="AD132" i="18" s="1"/>
  <c r="AE132" i="18" s="1" a="1"/>
  <c r="AE132" i="18" s="1"/>
  <c r="AF132" i="18" s="1" a="1"/>
  <c r="AF132" i="18" s="1"/>
  <c r="AG132" i="18" s="1" a="1"/>
  <c r="AG132" i="18" s="1"/>
  <c r="AH132" i="18" s="1" a="1"/>
  <c r="AH132" i="18" s="1"/>
  <c r="AI132" i="18" s="1" a="1"/>
  <c r="AI132" i="18" s="1"/>
  <c r="AJ132" i="18" s="1" a="1"/>
  <c r="AJ132" i="18" s="1"/>
  <c r="AK132" i="18" s="1" a="1"/>
  <c r="AK132" i="18" s="1"/>
  <c r="AL132" i="18" s="1" a="1"/>
  <c r="AL132" i="18" s="1"/>
  <c r="AM132" i="18" s="1" a="1"/>
  <c r="AM132" i="18" s="1"/>
  <c r="AN132" i="18" s="1" a="1"/>
  <c r="AN132" i="18" s="1"/>
  <c r="AO132" i="18" s="1" a="1"/>
  <c r="AO132" i="18" s="1"/>
  <c r="AP132" i="18" s="1" a="1"/>
  <c r="AP132" i="18" s="1"/>
  <c r="AQ132" i="18" s="1" a="1"/>
  <c r="AQ132" i="18" s="1"/>
  <c r="AR132" i="18" s="1" a="1"/>
  <c r="AR132" i="18" s="1"/>
  <c r="AS132" i="18" s="1" a="1"/>
  <c r="AS132" i="18" s="1"/>
  <c r="AT132" i="18" s="1" a="1"/>
  <c r="AT132" i="18" s="1"/>
  <c r="AU132" i="18" s="1" a="1"/>
  <c r="AU132" i="18" s="1"/>
  <c r="AV132" i="18" s="1" a="1"/>
  <c r="AV132" i="18" s="1"/>
  <c r="AW132" i="18" s="1" a="1"/>
  <c r="AW132" i="18" s="1"/>
  <c r="AX132" i="18" s="1" a="1"/>
  <c r="AX132" i="18" s="1"/>
  <c r="AY132" i="18" s="1" a="1"/>
  <c r="AY132" i="18" s="1"/>
  <c r="AZ132" i="18" s="1" a="1"/>
  <c r="AZ132" i="18" s="1"/>
  <c r="BA132" i="18" s="1" a="1"/>
  <c r="BA132" i="18" s="1"/>
  <c r="BB132" i="18" s="1" a="1"/>
  <c r="BB132" i="18" s="1"/>
  <c r="BC132" i="18" s="1" a="1"/>
  <c r="BC132" i="18" s="1"/>
  <c r="BD132" i="18" s="1" a="1"/>
  <c r="BD132" i="18" s="1"/>
  <c r="BE132" i="18" s="1" a="1"/>
  <c r="BE132" i="18" s="1"/>
  <c r="BF132" i="18" s="1" a="1"/>
  <c r="BF132" i="18" s="1"/>
  <c r="BG132" i="18" s="1" a="1"/>
  <c r="BG132" i="18" s="1"/>
  <c r="BH132" i="18" s="1" a="1"/>
  <c r="BH132" i="18" s="1"/>
  <c r="BI132" i="18" s="1" a="1"/>
  <c r="BI132" i="18" s="1"/>
  <c r="BJ132" i="18" s="1" a="1"/>
  <c r="BJ132" i="18" s="1"/>
  <c r="BK132" i="18" s="1" a="1"/>
  <c r="BK132" i="18" s="1"/>
  <c r="BL132" i="18" s="1" a="1"/>
  <c r="BL132" i="18" s="1"/>
  <c r="BM132" i="18" s="1" a="1"/>
  <c r="BM132" i="18" s="1"/>
  <c r="BN132" i="18" s="1" a="1"/>
  <c r="BN132" i="18" s="1"/>
  <c r="BO132" i="18" s="1" a="1"/>
  <c r="BO132" i="18" s="1"/>
  <c r="BP132" i="18" s="1" a="1"/>
  <c r="BP132" i="18" s="1"/>
  <c r="BQ132" i="18" s="1" a="1"/>
  <c r="BQ132" i="18" s="1"/>
  <c r="BR132" i="18" s="1" a="1"/>
  <c r="BR132" i="18" s="1"/>
  <c r="L44" i="18" a="1"/>
  <c r="L44" i="18" s="1"/>
  <c r="M44" i="18" s="1" a="1"/>
  <c r="M44" i="18" s="1"/>
  <c r="N44" i="18" s="1" a="1"/>
  <c r="N44" i="18" s="1"/>
  <c r="O44" i="18" s="1" a="1"/>
  <c r="O44" i="18" s="1"/>
  <c r="P44" i="18" s="1" a="1"/>
  <c r="P44" i="18" s="1"/>
  <c r="Q44" i="18" s="1" a="1"/>
  <c r="Q44" i="18" s="1"/>
  <c r="R44" i="18" s="1" a="1"/>
  <c r="R44" i="18" s="1"/>
  <c r="S44" i="18" s="1" a="1"/>
  <c r="S44" i="18" s="1"/>
  <c r="T44" i="18" s="1" a="1"/>
  <c r="T44" i="18" s="1"/>
  <c r="U44" i="18" s="1" a="1"/>
  <c r="U44" i="18" s="1"/>
  <c r="V44" i="18" s="1" a="1"/>
  <c r="V44" i="18" s="1"/>
  <c r="W44" i="18" s="1" a="1"/>
  <c r="W44" i="18" s="1"/>
  <c r="X44" i="18" s="1" a="1"/>
  <c r="X44" i="18" s="1"/>
  <c r="Y44" i="18" s="1" a="1"/>
  <c r="Y44" i="18" s="1"/>
  <c r="Z44" i="18" s="1" a="1"/>
  <c r="Z44" i="18" s="1"/>
  <c r="AA44" i="18" s="1" a="1"/>
  <c r="AA44" i="18" s="1"/>
  <c r="AB44" i="18" s="1" a="1"/>
  <c r="AB44" i="18" s="1"/>
  <c r="AC44" i="18" s="1" a="1"/>
  <c r="AC44" i="18" s="1"/>
  <c r="AD44" i="18" s="1" a="1"/>
  <c r="AD44" i="18" s="1"/>
  <c r="AE44" i="18" s="1" a="1"/>
  <c r="AE44" i="18" s="1"/>
  <c r="AF44" i="18" s="1" a="1"/>
  <c r="AF44" i="18" s="1"/>
  <c r="AG44" i="18" s="1" a="1"/>
  <c r="AG44" i="18" s="1"/>
  <c r="AH44" i="18" s="1" a="1"/>
  <c r="AH44" i="18" s="1"/>
  <c r="AI44" i="18" s="1" a="1"/>
  <c r="AI44" i="18" s="1"/>
  <c r="AJ44" i="18" s="1" a="1"/>
  <c r="AJ44" i="18" s="1"/>
  <c r="AK44" i="18" s="1" a="1"/>
  <c r="AK44" i="18" s="1"/>
  <c r="AL44" i="18" s="1" a="1"/>
  <c r="AL44" i="18" s="1"/>
  <c r="AM44" i="18" s="1" a="1"/>
  <c r="AM44" i="18" s="1"/>
  <c r="AN44" i="18" s="1" a="1"/>
  <c r="AN44" i="18" s="1"/>
  <c r="AO44" i="18" s="1" a="1"/>
  <c r="AO44" i="18" s="1"/>
  <c r="AP44" i="18" s="1" a="1"/>
  <c r="AP44" i="18" s="1"/>
  <c r="AQ44" i="18" s="1" a="1"/>
  <c r="AQ44" i="18" s="1"/>
  <c r="AR44" i="18" s="1" a="1"/>
  <c r="AR44" i="18" s="1"/>
  <c r="AS44" i="18" s="1" a="1"/>
  <c r="AS44" i="18" s="1"/>
  <c r="AT44" i="18" s="1" a="1"/>
  <c r="AT44" i="18" s="1"/>
  <c r="AU44" i="18" s="1" a="1"/>
  <c r="AU44" i="18" s="1"/>
  <c r="AV44" i="18" s="1" a="1"/>
  <c r="AV44" i="18" s="1"/>
  <c r="AW44" i="18" s="1" a="1"/>
  <c r="AW44" i="18" s="1"/>
  <c r="AX44" i="18" s="1" a="1"/>
  <c r="AX44" i="18" s="1"/>
  <c r="AY44" i="18" s="1" a="1"/>
  <c r="AY44" i="18" s="1"/>
  <c r="AZ44" i="18" s="1" a="1"/>
  <c r="AZ44" i="18" s="1"/>
  <c r="BA44" i="18" s="1" a="1"/>
  <c r="BA44" i="18" s="1"/>
  <c r="BB44" i="18" s="1" a="1"/>
  <c r="BB44" i="18" s="1"/>
  <c r="BC44" i="18" s="1" a="1"/>
  <c r="BC44" i="18" s="1"/>
  <c r="BD44" i="18" s="1" a="1"/>
  <c r="BD44" i="18" s="1"/>
  <c r="BE44" i="18" s="1" a="1"/>
  <c r="BE44" i="18" s="1"/>
  <c r="BF44" i="18" s="1" a="1"/>
  <c r="BF44" i="18" s="1"/>
  <c r="BG44" i="18" s="1" a="1"/>
  <c r="BG44" i="18" s="1"/>
  <c r="BH44" i="18" s="1" a="1"/>
  <c r="BH44" i="18" s="1"/>
  <c r="BI44" i="18" s="1" a="1"/>
  <c r="BI44" i="18" s="1"/>
  <c r="BJ44" i="18" s="1" a="1"/>
  <c r="BJ44" i="18" s="1"/>
  <c r="BK44" i="18" s="1" a="1"/>
  <c r="BK44" i="18" s="1"/>
  <c r="L46" i="18" a="1"/>
  <c r="L46" i="18" s="1"/>
  <c r="M46" i="18" s="1" a="1"/>
  <c r="M46" i="18" s="1"/>
  <c r="N46" i="18" s="1" a="1"/>
  <c r="N46" i="18" s="1"/>
  <c r="O46" i="18" s="1" a="1"/>
  <c r="O46" i="18" s="1"/>
  <c r="P46" i="18" s="1" a="1"/>
  <c r="P46" i="18" s="1"/>
  <c r="Q46" i="18" s="1" a="1"/>
  <c r="Q46" i="18" s="1"/>
  <c r="R46" i="18" s="1" a="1"/>
  <c r="R46" i="18" s="1"/>
  <c r="S46" i="18" s="1" a="1"/>
  <c r="S46" i="18" s="1"/>
  <c r="T46" i="18" s="1" a="1"/>
  <c r="T46" i="18" s="1"/>
  <c r="U46" i="18" s="1" a="1"/>
  <c r="U46" i="18" s="1"/>
  <c r="V46" i="18" s="1" a="1"/>
  <c r="V46" i="18" s="1"/>
  <c r="W46" i="18" s="1" a="1"/>
  <c r="W46" i="18" s="1"/>
  <c r="X46" i="18" s="1" a="1"/>
  <c r="X46" i="18" s="1"/>
  <c r="Y46" i="18" s="1" a="1"/>
  <c r="Y46" i="18" s="1"/>
  <c r="Z46" i="18" s="1" a="1"/>
  <c r="Z46" i="18" s="1"/>
  <c r="AA46" i="18" s="1" a="1"/>
  <c r="AA46" i="18" s="1"/>
  <c r="AB46" i="18" s="1" a="1"/>
  <c r="AB46" i="18" s="1"/>
  <c r="AC46" i="18" s="1" a="1"/>
  <c r="AC46" i="18" s="1"/>
  <c r="AD46" i="18" s="1" a="1"/>
  <c r="AD46" i="18" s="1"/>
  <c r="AE46" i="18" s="1" a="1"/>
  <c r="AE46" i="18" s="1"/>
  <c r="AF46" i="18" s="1" a="1"/>
  <c r="AF46" i="18" s="1"/>
  <c r="AG46" i="18" s="1" a="1"/>
  <c r="AG46" i="18" s="1"/>
  <c r="AH46" i="18" s="1" a="1"/>
  <c r="AH46" i="18" s="1"/>
  <c r="AI46" i="18" s="1" a="1"/>
  <c r="AI46" i="18" s="1"/>
  <c r="AJ46" i="18" s="1" a="1"/>
  <c r="AJ46" i="18" s="1"/>
  <c r="AK46" i="18" s="1" a="1"/>
  <c r="AK46" i="18" s="1"/>
  <c r="AL46" i="18" s="1" a="1"/>
  <c r="AL46" i="18" s="1"/>
  <c r="AM46" i="18" s="1" a="1"/>
  <c r="AM46" i="18" s="1"/>
  <c r="AN46" i="18" s="1" a="1"/>
  <c r="AN46" i="18" s="1"/>
  <c r="AO46" i="18" s="1" a="1"/>
  <c r="AO46" i="18" s="1"/>
  <c r="AP46" i="18" s="1" a="1"/>
  <c r="AP46" i="18" s="1"/>
  <c r="AQ46" i="18" s="1" a="1"/>
  <c r="AQ46" i="18" s="1"/>
  <c r="AR46" i="18" s="1" a="1"/>
  <c r="AR46" i="18" s="1"/>
  <c r="AS46" i="18" s="1" a="1"/>
  <c r="AS46" i="18" s="1"/>
  <c r="AT46" i="18" s="1" a="1"/>
  <c r="AT46" i="18" s="1"/>
  <c r="AU46" i="18" s="1" a="1"/>
  <c r="AU46" i="18" s="1"/>
  <c r="AV46" i="18" s="1" a="1"/>
  <c r="AV46" i="18" s="1"/>
  <c r="AW46" i="18" s="1" a="1"/>
  <c r="AW46" i="18" s="1"/>
  <c r="AX46" i="18" s="1" a="1"/>
  <c r="AX46" i="18" s="1"/>
  <c r="AY46" i="18" s="1" a="1"/>
  <c r="AY46" i="18" s="1"/>
  <c r="AZ46" i="18" s="1" a="1"/>
  <c r="AZ46" i="18" s="1"/>
  <c r="BA46" i="18" s="1" a="1"/>
  <c r="BA46" i="18" s="1"/>
  <c r="BB46" i="18" s="1" a="1"/>
  <c r="BB46" i="18" s="1"/>
  <c r="BC46" i="18" s="1" a="1"/>
  <c r="BC46" i="18" s="1"/>
  <c r="BD46" i="18" s="1" a="1"/>
  <c r="BD46" i="18" s="1"/>
  <c r="BE46" i="18" s="1" a="1"/>
  <c r="BE46" i="18" s="1"/>
  <c r="BF46" i="18" s="1" a="1"/>
  <c r="BF46" i="18" s="1"/>
  <c r="BG46" i="18" s="1" a="1"/>
  <c r="BG46" i="18" s="1"/>
  <c r="BH46" i="18" s="1" a="1"/>
  <c r="BH46" i="18" s="1"/>
  <c r="BI46" i="18" s="1" a="1"/>
  <c r="BI46" i="18" s="1"/>
  <c r="BJ46" i="18" s="1" a="1"/>
  <c r="BJ46" i="18" s="1"/>
  <c r="BK46" i="18" s="1" a="1"/>
  <c r="BK46" i="18" s="1"/>
  <c r="BL46" i="18" s="1" a="1"/>
  <c r="BL46" i="18" s="1"/>
  <c r="BM46" i="18" s="1" a="1"/>
  <c r="BM46" i="18" s="1"/>
  <c r="BN46" i="18" s="1" a="1"/>
  <c r="BN46" i="18" s="1"/>
  <c r="BO46" i="18" s="1" a="1"/>
  <c r="BO46" i="18" s="1"/>
  <c r="BP46" i="18" s="1" a="1"/>
  <c r="BP46" i="18" s="1"/>
  <c r="BQ46" i="18" s="1" a="1"/>
  <c r="BQ46" i="18" s="1"/>
  <c r="BR46" i="18" s="1" a="1"/>
  <c r="BR46" i="18" s="1"/>
  <c r="L47" i="18" a="1"/>
  <c r="L47" i="18" s="1"/>
  <c r="M47" i="18" s="1" a="1"/>
  <c r="M47" i="18" s="1"/>
  <c r="N47" i="18" s="1" a="1"/>
  <c r="N47" i="18" s="1"/>
  <c r="O47" i="18" s="1" a="1"/>
  <c r="O47" i="18" s="1"/>
  <c r="L48" i="18" a="1"/>
  <c r="L48" i="18" s="1"/>
  <c r="M48" i="18" s="1" a="1"/>
  <c r="M48" i="18" s="1"/>
  <c r="N48" i="18" s="1" a="1"/>
  <c r="N48" i="18" s="1"/>
  <c r="O48" i="18" s="1" a="1"/>
  <c r="O48" i="18" s="1"/>
  <c r="P48" i="18" s="1" a="1"/>
  <c r="P48" i="18" s="1"/>
  <c r="Q48" i="18" s="1" a="1"/>
  <c r="Q48" i="18" s="1"/>
  <c r="R48" i="18" s="1" a="1"/>
  <c r="R48" i="18" s="1"/>
  <c r="S48" i="18" s="1" a="1"/>
  <c r="S48" i="18" s="1"/>
  <c r="T48" i="18" s="1" a="1"/>
  <c r="T48" i="18" s="1"/>
  <c r="U48" i="18" s="1" a="1"/>
  <c r="U48" i="18" s="1"/>
  <c r="V48" i="18" s="1" a="1"/>
  <c r="V48" i="18" s="1"/>
  <c r="W48" i="18" s="1" a="1"/>
  <c r="W48" i="18" s="1"/>
  <c r="X48" i="18" s="1" a="1"/>
  <c r="X48" i="18" s="1"/>
  <c r="Y48" i="18" s="1" a="1"/>
  <c r="Y48" i="18" s="1"/>
  <c r="Z48" i="18" s="1" a="1"/>
  <c r="Z48" i="18" s="1"/>
  <c r="AA48" i="18" s="1" a="1"/>
  <c r="AA48" i="18" s="1"/>
  <c r="AB48" i="18" s="1" a="1"/>
  <c r="AB48" i="18" s="1"/>
  <c r="AC48" i="18" s="1" a="1"/>
  <c r="AC48" i="18" s="1"/>
  <c r="AD48" i="18" s="1" a="1"/>
  <c r="AD48" i="18" s="1"/>
  <c r="AE48" i="18" s="1" a="1"/>
  <c r="AE48" i="18" s="1"/>
  <c r="AF48" i="18" s="1" a="1"/>
  <c r="AF48" i="18" s="1"/>
  <c r="AG48" i="18" s="1" a="1"/>
  <c r="AG48" i="18" s="1"/>
  <c r="AH48" i="18" s="1" a="1"/>
  <c r="AH48" i="18" s="1"/>
  <c r="AI48" i="18" s="1" a="1"/>
  <c r="AI48" i="18" s="1"/>
  <c r="AJ48" i="18" s="1" a="1"/>
  <c r="AJ48" i="18" s="1"/>
  <c r="AK48" i="18" s="1" a="1"/>
  <c r="AK48" i="18" s="1"/>
  <c r="AL48" i="18" s="1" a="1"/>
  <c r="AL48" i="18" s="1"/>
  <c r="AM48" i="18" s="1" a="1"/>
  <c r="AM48" i="18" s="1"/>
  <c r="AN48" i="18" s="1" a="1"/>
  <c r="AN48" i="18" s="1"/>
  <c r="AO48" i="18" s="1" a="1"/>
  <c r="AO48" i="18" s="1"/>
  <c r="AP48" i="18" s="1" a="1"/>
  <c r="AP48" i="18" s="1"/>
  <c r="AQ48" i="18" s="1" a="1"/>
  <c r="AQ48" i="18" s="1"/>
  <c r="AR48" i="18" s="1" a="1"/>
  <c r="AR48" i="18" s="1"/>
  <c r="AS48" i="18" s="1" a="1"/>
  <c r="AS48" i="18" s="1"/>
  <c r="AT48" i="18" s="1" a="1"/>
  <c r="AT48" i="18" s="1"/>
  <c r="AU48" i="18" s="1" a="1"/>
  <c r="AU48" i="18" s="1"/>
  <c r="AV48" i="18" s="1" a="1"/>
  <c r="AV48" i="18" s="1"/>
  <c r="AW48" i="18" s="1" a="1"/>
  <c r="AW48" i="18" s="1"/>
  <c r="AX48" i="18" s="1" a="1"/>
  <c r="AX48" i="18" s="1"/>
  <c r="AY48" i="18" s="1" a="1"/>
  <c r="AY48" i="18" s="1"/>
  <c r="AZ48" i="18" s="1" a="1"/>
  <c r="AZ48" i="18" s="1"/>
  <c r="BA48" i="18" s="1" a="1"/>
  <c r="BA48" i="18" s="1"/>
  <c r="BB48" i="18" s="1" a="1"/>
  <c r="BB48" i="18" s="1"/>
  <c r="BC48" i="18" s="1" a="1"/>
  <c r="BC48" i="18" s="1"/>
  <c r="BD48" i="18" s="1" a="1"/>
  <c r="BD48" i="18" s="1"/>
  <c r="BE48" i="18" s="1" a="1"/>
  <c r="BE48" i="18" s="1"/>
  <c r="BF48" i="18" s="1" a="1"/>
  <c r="BF48" i="18" s="1"/>
  <c r="BG48" i="18" s="1" a="1"/>
  <c r="BG48" i="18" s="1"/>
  <c r="BH48" i="18" s="1" a="1"/>
  <c r="BH48" i="18" s="1"/>
  <c r="BI48" i="18" s="1" a="1"/>
  <c r="BI48" i="18" s="1"/>
  <c r="BJ48" i="18" s="1" a="1"/>
  <c r="BJ48" i="18" s="1"/>
  <c r="BK48" i="18" s="1" a="1"/>
  <c r="BK48" i="18" s="1"/>
  <c r="BL48" i="18" s="1" a="1"/>
  <c r="BL48" i="18" s="1"/>
  <c r="BM48" i="18" s="1" a="1"/>
  <c r="BM48" i="18" s="1"/>
  <c r="BN48" i="18" s="1" a="1"/>
  <c r="BN48" i="18" s="1"/>
  <c r="BO48" i="18" s="1" a="1"/>
  <c r="BO48" i="18" s="1"/>
  <c r="BP48" i="18" s="1" a="1"/>
  <c r="BP48" i="18" s="1"/>
  <c r="BQ48" i="18" s="1" a="1"/>
  <c r="BQ48" i="18" s="1"/>
  <c r="BR48" i="18" s="1" a="1"/>
  <c r="BR48" i="18" s="1"/>
  <c r="BR71" i="18" s="1"/>
  <c r="BR13" i="8" s="1"/>
  <c r="I13" i="8" s="1"/>
  <c r="L64" i="18" a="1"/>
  <c r="L64" i="18" s="1"/>
  <c r="M64" i="18" s="1" a="1"/>
  <c r="M64" i="18" s="1"/>
  <c r="N64" i="18" s="1" a="1"/>
  <c r="N64" i="18" s="1"/>
  <c r="O64" i="18" s="1" a="1"/>
  <c r="O64" i="18" s="1"/>
  <c r="P64" i="18" s="1" a="1"/>
  <c r="P64" i="18" s="1"/>
  <c r="Q64" i="18" s="1" a="1"/>
  <c r="Q64" i="18" s="1"/>
  <c r="R64" i="18" s="1" a="1"/>
  <c r="R64" i="18" s="1"/>
  <c r="S64" i="18" s="1" a="1"/>
  <c r="S64" i="18" s="1"/>
  <c r="T64" i="18" s="1" a="1"/>
  <c r="T64" i="18" s="1"/>
  <c r="U64" i="18" s="1" a="1"/>
  <c r="U64" i="18" s="1"/>
  <c r="V64" i="18" s="1" a="1"/>
  <c r="V64" i="18" s="1"/>
  <c r="W64" i="18" s="1" a="1"/>
  <c r="W64" i="18" s="1"/>
  <c r="X64" i="18" s="1" a="1"/>
  <c r="X64" i="18" s="1"/>
  <c r="Y64" i="18" s="1" a="1"/>
  <c r="Y64" i="18" s="1"/>
  <c r="Z64" i="18" s="1" a="1"/>
  <c r="Z64" i="18" s="1"/>
  <c r="AA64" i="18" s="1" a="1"/>
  <c r="AA64" i="18" s="1"/>
  <c r="AB64" i="18" s="1" a="1"/>
  <c r="AB64" i="18" s="1"/>
  <c r="AC64" i="18" s="1" a="1"/>
  <c r="AC64" i="18" s="1"/>
  <c r="AD64" i="18" s="1" a="1"/>
  <c r="AD64" i="18" s="1"/>
  <c r="AE64" i="18" s="1" a="1"/>
  <c r="AE64" i="18" s="1"/>
  <c r="AF64" i="18" s="1" a="1"/>
  <c r="AF64" i="18" s="1"/>
  <c r="AG64" i="18" s="1" a="1"/>
  <c r="AG64" i="18" s="1"/>
  <c r="AH64" i="18" s="1" a="1"/>
  <c r="AH64" i="18" s="1"/>
  <c r="AI64" i="18" s="1" a="1"/>
  <c r="AI64" i="18" s="1"/>
  <c r="AJ64" i="18" s="1" a="1"/>
  <c r="AJ64" i="18" s="1"/>
  <c r="AK64" i="18" s="1" a="1"/>
  <c r="AK64" i="18" s="1"/>
  <c r="AL64" i="18" s="1" a="1"/>
  <c r="AL64" i="18" s="1"/>
  <c r="AM64" i="18" s="1" a="1"/>
  <c r="AM64" i="18" s="1"/>
  <c r="AN64" i="18" s="1" a="1"/>
  <c r="AN64" i="18" s="1"/>
  <c r="AO64" i="18" s="1" a="1"/>
  <c r="AO64" i="18" s="1"/>
  <c r="AP64" i="18" s="1" a="1"/>
  <c r="AP64" i="18" s="1"/>
  <c r="AQ64" i="18" s="1" a="1"/>
  <c r="AQ64" i="18" s="1"/>
  <c r="AR64" i="18" s="1" a="1"/>
  <c r="AR64" i="18" s="1"/>
  <c r="AS64" i="18" s="1" a="1"/>
  <c r="AS64" i="18" s="1"/>
  <c r="AT64" i="18" s="1" a="1"/>
  <c r="AT64" i="18" s="1"/>
  <c r="AU64" i="18" s="1" a="1"/>
  <c r="AU64" i="18" s="1"/>
  <c r="AV64" i="18" s="1" a="1"/>
  <c r="AV64" i="18" s="1"/>
  <c r="AW64" i="18" s="1" a="1"/>
  <c r="AW64" i="18" s="1"/>
  <c r="AX64" i="18" s="1" a="1"/>
  <c r="AX64" i="18" s="1"/>
  <c r="AY64" i="18" s="1" a="1"/>
  <c r="AY64" i="18" s="1"/>
  <c r="AZ64" i="18" s="1" a="1"/>
  <c r="AZ64" i="18" s="1"/>
  <c r="BA64" i="18" s="1" a="1"/>
  <c r="BA64" i="18" s="1"/>
  <c r="BB64" i="18" s="1" a="1"/>
  <c r="BB64" i="18" s="1"/>
  <c r="BC64" i="18" s="1" a="1"/>
  <c r="BC64" i="18" s="1"/>
  <c r="BD64" i="18" s="1" a="1"/>
  <c r="BD64" i="18" s="1"/>
  <c r="BE64" i="18" s="1" a="1"/>
  <c r="BE64" i="18" s="1"/>
  <c r="BF64" i="18" s="1" a="1"/>
  <c r="BF64" i="18" s="1"/>
  <c r="BG64" i="18" s="1" a="1"/>
  <c r="BG64" i="18" s="1"/>
  <c r="BH64" i="18" s="1" a="1"/>
  <c r="BH64" i="18" s="1"/>
  <c r="BI64" i="18" s="1" a="1"/>
  <c r="BI64" i="18" s="1"/>
  <c r="BJ64" i="18" s="1" a="1"/>
  <c r="BJ64" i="18" s="1"/>
  <c r="BK64" i="18" s="1" a="1"/>
  <c r="BK64" i="18" s="1"/>
  <c r="BL64" i="18" s="1" a="1"/>
  <c r="BL64" i="18" s="1"/>
  <c r="BM64" i="18" s="1" a="1"/>
  <c r="BM64" i="18" s="1"/>
  <c r="BN64" i="18" s="1" a="1"/>
  <c r="BN64" i="18" s="1"/>
  <c r="BO64" i="18" s="1" a="1"/>
  <c r="BO64" i="18" s="1"/>
  <c r="BP64" i="18" s="1" a="1"/>
  <c r="BP64" i="18" s="1"/>
  <c r="BQ64" i="18" s="1" a="1"/>
  <c r="BQ64" i="18" s="1"/>
  <c r="BR64" i="18" s="1" a="1"/>
  <c r="BR64" i="18" s="1"/>
  <c r="L117" i="18" a="1"/>
  <c r="L117" i="18" s="1"/>
  <c r="M117" i="18" s="1" a="1"/>
  <c r="M117" i="18" s="1"/>
  <c r="N117" i="18" s="1" a="1"/>
  <c r="N117" i="18" s="1"/>
  <c r="O117" i="18" s="1" a="1"/>
  <c r="O117" i="18" s="1"/>
  <c r="P117" i="18" s="1" a="1"/>
  <c r="P117" i="18" s="1"/>
  <c r="Q117" i="18" s="1" a="1"/>
  <c r="Q117" i="18" s="1"/>
  <c r="R117" i="18" s="1" a="1"/>
  <c r="R117" i="18" s="1"/>
  <c r="S117" i="18" s="1" a="1"/>
  <c r="S117" i="18" s="1"/>
  <c r="T117" i="18" s="1" a="1"/>
  <c r="T117" i="18" s="1"/>
  <c r="U117" i="18" s="1" a="1"/>
  <c r="U117" i="18" s="1"/>
  <c r="V117" i="18" s="1" a="1"/>
  <c r="V117" i="18" s="1"/>
  <c r="W117" i="18" s="1" a="1"/>
  <c r="W117" i="18" s="1"/>
  <c r="X117" i="18" s="1" a="1"/>
  <c r="X117" i="18" s="1"/>
  <c r="Y117" i="18" s="1" a="1"/>
  <c r="Y117" i="18" s="1"/>
  <c r="Z117" i="18" s="1" a="1"/>
  <c r="Z117" i="18" s="1"/>
  <c r="AA117" i="18" s="1" a="1"/>
  <c r="AA117" i="18" s="1"/>
  <c r="AB117" i="18" s="1" a="1"/>
  <c r="AB117" i="18" s="1"/>
  <c r="AC117" i="18" s="1" a="1"/>
  <c r="AC117" i="18" s="1"/>
  <c r="AD117" i="18" s="1" a="1"/>
  <c r="AD117" i="18" s="1"/>
  <c r="AE117" i="18" s="1" a="1"/>
  <c r="AE117" i="18" s="1"/>
  <c r="AF117" i="18" s="1" a="1"/>
  <c r="AF117" i="18" s="1"/>
  <c r="AG117" i="18" s="1" a="1"/>
  <c r="AG117" i="18" s="1"/>
  <c r="AH117" i="18" s="1" a="1"/>
  <c r="AH117" i="18" s="1"/>
  <c r="AI117" i="18" s="1" a="1"/>
  <c r="AI117" i="18" s="1"/>
  <c r="AJ117" i="18" s="1" a="1"/>
  <c r="AJ117" i="18" s="1"/>
  <c r="AK117" i="18" s="1" a="1"/>
  <c r="AK117" i="18" s="1"/>
  <c r="AL117" i="18" s="1" a="1"/>
  <c r="AL117" i="18" s="1"/>
  <c r="AM117" i="18" s="1" a="1"/>
  <c r="AM117" i="18" s="1"/>
  <c r="AN117" i="18" s="1" a="1"/>
  <c r="AN117" i="18" s="1"/>
  <c r="AO117" i="18" s="1" a="1"/>
  <c r="AO117" i="18" s="1"/>
  <c r="AP117" i="18" s="1" a="1"/>
  <c r="AP117" i="18" s="1"/>
  <c r="AQ117" i="18" s="1" a="1"/>
  <c r="AQ117" i="18" s="1"/>
  <c r="AR117" i="18" s="1" a="1"/>
  <c r="AR117" i="18" s="1"/>
  <c r="AS117" i="18" s="1" a="1"/>
  <c r="AS117" i="18" s="1"/>
  <c r="AT117" i="18" s="1" a="1"/>
  <c r="AT117" i="18" s="1"/>
  <c r="AU117" i="18" s="1" a="1"/>
  <c r="AU117" i="18" s="1"/>
  <c r="AV117" i="18" s="1" a="1"/>
  <c r="AV117" i="18" s="1"/>
  <c r="AW117" i="18" s="1" a="1"/>
  <c r="AW117" i="18" s="1"/>
  <c r="AX117" i="18" s="1" a="1"/>
  <c r="AX117" i="18" s="1"/>
  <c r="AY117" i="18" s="1" a="1"/>
  <c r="AY117" i="18" s="1"/>
  <c r="AZ117" i="18" s="1" a="1"/>
  <c r="AZ117" i="18" s="1"/>
  <c r="BA117" i="18" s="1" a="1"/>
  <c r="BA117" i="18" s="1"/>
  <c r="BB117" i="18" s="1" a="1"/>
  <c r="BB117" i="18" s="1"/>
  <c r="BC117" i="18" s="1" a="1"/>
  <c r="BC117" i="18" s="1"/>
  <c r="BD117" i="18" s="1" a="1"/>
  <c r="BD117" i="18" s="1"/>
  <c r="BE117" i="18" s="1" a="1"/>
  <c r="BE117" i="18" s="1"/>
  <c r="BF117" i="18" s="1" a="1"/>
  <c r="BF117" i="18" s="1"/>
  <c r="BG117" i="18" s="1" a="1"/>
  <c r="BG117" i="18" s="1"/>
  <c r="BH117" i="18" s="1" a="1"/>
  <c r="BH117" i="18" s="1"/>
  <c r="BI117" i="18" s="1" a="1"/>
  <c r="BI117" i="18" s="1"/>
  <c r="BJ117" i="18" s="1" a="1"/>
  <c r="BJ117" i="18" s="1"/>
  <c r="BK117" i="18" s="1" a="1"/>
  <c r="BK117" i="18" s="1"/>
  <c r="BL117" i="18" s="1" a="1"/>
  <c r="BL117" i="18" s="1"/>
  <c r="BM117" i="18" s="1" a="1"/>
  <c r="BM117" i="18" s="1"/>
  <c r="BN117" i="18" s="1" a="1"/>
  <c r="BN117" i="18" s="1"/>
  <c r="BO117" i="18" s="1" a="1"/>
  <c r="BO117" i="18" s="1"/>
  <c r="BP117" i="18" s="1" a="1"/>
  <c r="BP117" i="18" s="1"/>
  <c r="BQ117" i="18" s="1" a="1"/>
  <c r="BQ117" i="18" s="1"/>
  <c r="BR117" i="18" s="1" a="1"/>
  <c r="BR117" i="18" s="1"/>
  <c r="L113" i="18" a="1"/>
  <c r="L113" i="18" s="1"/>
  <c r="M113" i="18" s="1" a="1"/>
  <c r="M113" i="18" s="1"/>
  <c r="N113" i="18" s="1" a="1"/>
  <c r="N113" i="18" s="1"/>
  <c r="O113" i="18" s="1" a="1"/>
  <c r="O113" i="18" s="1"/>
  <c r="P113" i="18" s="1" a="1"/>
  <c r="P113" i="18" s="1"/>
  <c r="Q113" i="18" s="1" a="1"/>
  <c r="Q113" i="18" s="1"/>
  <c r="R113" i="18" s="1" a="1"/>
  <c r="R113" i="18" s="1"/>
  <c r="S113" i="18" s="1" a="1"/>
  <c r="S113" i="18" s="1"/>
  <c r="T113" i="18" s="1" a="1"/>
  <c r="T113" i="18" s="1"/>
  <c r="U113" i="18" s="1" a="1"/>
  <c r="U113" i="18" s="1"/>
  <c r="V113" i="18" s="1" a="1"/>
  <c r="V113" i="18" s="1"/>
  <c r="W113" i="18" s="1" a="1"/>
  <c r="W113" i="18" s="1"/>
  <c r="X113" i="18" s="1" a="1"/>
  <c r="X113" i="18" s="1"/>
  <c r="Y113" i="18" s="1" a="1"/>
  <c r="Y113" i="18" s="1"/>
  <c r="Z113" i="18" s="1" a="1"/>
  <c r="Z113" i="18" s="1"/>
  <c r="AA113" i="18" s="1" a="1"/>
  <c r="AA113" i="18" s="1"/>
  <c r="AB113" i="18" s="1" a="1"/>
  <c r="AB113" i="18" s="1"/>
  <c r="AC113" i="18" s="1" a="1"/>
  <c r="AC113" i="18" s="1"/>
  <c r="AD113" i="18" s="1" a="1"/>
  <c r="AD113" i="18" s="1"/>
  <c r="AE113" i="18" s="1" a="1"/>
  <c r="AE113" i="18" s="1"/>
  <c r="AF113" i="18" s="1" a="1"/>
  <c r="AF113" i="18" s="1"/>
  <c r="AG113" i="18" s="1" a="1"/>
  <c r="AG113" i="18" s="1"/>
  <c r="AH113" i="18" s="1" a="1"/>
  <c r="AH113" i="18" s="1"/>
  <c r="AI113" i="18" s="1" a="1"/>
  <c r="AI113" i="18" s="1"/>
  <c r="AJ113" i="18" s="1" a="1"/>
  <c r="AJ113" i="18" s="1"/>
  <c r="AK113" i="18" s="1" a="1"/>
  <c r="AK113" i="18" s="1"/>
  <c r="AL113" i="18" s="1" a="1"/>
  <c r="AL113" i="18" s="1"/>
  <c r="AM113" i="18" s="1" a="1"/>
  <c r="AM113" i="18" s="1"/>
  <c r="AN113" i="18" s="1" a="1"/>
  <c r="AN113" i="18" s="1"/>
  <c r="AO113" i="18" s="1" a="1"/>
  <c r="AO113" i="18" s="1"/>
  <c r="AP113" i="18" s="1" a="1"/>
  <c r="AP113" i="18" s="1"/>
  <c r="AQ113" i="18" s="1" a="1"/>
  <c r="AQ113" i="18" s="1"/>
  <c r="AR113" i="18" s="1" a="1"/>
  <c r="AR113" i="18" s="1"/>
  <c r="AS113" i="18" s="1" a="1"/>
  <c r="AS113" i="18" s="1"/>
  <c r="AT113" i="18" s="1" a="1"/>
  <c r="AT113" i="18" s="1"/>
  <c r="AU113" i="18" s="1" a="1"/>
  <c r="AU113" i="18" s="1"/>
  <c r="AV113" i="18" s="1" a="1"/>
  <c r="AV113" i="18" s="1"/>
  <c r="AW113" i="18" s="1" a="1"/>
  <c r="AW113" i="18" s="1"/>
  <c r="AX113" i="18" s="1" a="1"/>
  <c r="AX113" i="18" s="1"/>
  <c r="AY113" i="18" s="1" a="1"/>
  <c r="AY113" i="18" s="1"/>
  <c r="AZ113" i="18" s="1" a="1"/>
  <c r="AZ113" i="18" s="1"/>
  <c r="BA113" i="18" s="1" a="1"/>
  <c r="BA113" i="18" s="1"/>
  <c r="BB113" i="18" s="1" a="1"/>
  <c r="BB113" i="18" s="1"/>
  <c r="BC113" i="18" s="1" a="1"/>
  <c r="BC113" i="18" s="1"/>
  <c r="BD113" i="18" s="1" a="1"/>
  <c r="BD113" i="18" s="1"/>
  <c r="BE113" i="18" s="1" a="1"/>
  <c r="BE113" i="18" s="1"/>
  <c r="BF113" i="18" s="1" a="1"/>
  <c r="BF113" i="18" s="1"/>
  <c r="BG113" i="18" s="1" a="1"/>
  <c r="BG113" i="18" s="1"/>
  <c r="BH113" i="18" s="1" a="1"/>
  <c r="BH113" i="18" s="1"/>
  <c r="BI113" i="18" s="1" a="1"/>
  <c r="BI113" i="18" s="1"/>
  <c r="BJ113" i="18" s="1" a="1"/>
  <c r="BJ113" i="18" s="1"/>
  <c r="BK113" i="18" s="1" a="1"/>
  <c r="BK113" i="18" s="1"/>
  <c r="L119" i="18" a="1"/>
  <c r="L119" i="18" s="1"/>
  <c r="M119" i="18" s="1" a="1"/>
  <c r="M119" i="18" s="1"/>
  <c r="N119" i="18" s="1" a="1"/>
  <c r="N119" i="18" s="1"/>
  <c r="O119" i="18" s="1" a="1"/>
  <c r="O119" i="18" s="1"/>
  <c r="P119" i="18" s="1" a="1"/>
  <c r="P119" i="18" s="1"/>
  <c r="Q119" i="18" s="1" a="1"/>
  <c r="Q119" i="18" s="1"/>
  <c r="R119" i="18" s="1" a="1"/>
  <c r="R119" i="18" s="1"/>
  <c r="S119" i="18" s="1" a="1"/>
  <c r="S119" i="18" s="1"/>
  <c r="T119" i="18" s="1" a="1"/>
  <c r="T119" i="18" s="1"/>
  <c r="U119" i="18" s="1" a="1"/>
  <c r="U119" i="18" s="1"/>
  <c r="V119" i="18" s="1" a="1"/>
  <c r="V119" i="18" s="1"/>
  <c r="W119" i="18" s="1" a="1"/>
  <c r="W119" i="18" s="1"/>
  <c r="X119" i="18" s="1" a="1"/>
  <c r="X119" i="18" s="1"/>
  <c r="Y119" i="18" s="1" a="1"/>
  <c r="Y119" i="18" s="1"/>
  <c r="Z119" i="18" s="1" a="1"/>
  <c r="Z119" i="18" s="1"/>
  <c r="AA119" i="18" s="1" a="1"/>
  <c r="AA119" i="18" s="1"/>
  <c r="AB119" i="18" s="1" a="1"/>
  <c r="AB119" i="18" s="1"/>
  <c r="AC119" i="18" s="1" a="1"/>
  <c r="AC119" i="18" s="1"/>
  <c r="AD119" i="18" s="1" a="1"/>
  <c r="AD119" i="18" s="1"/>
  <c r="AE119" i="18" s="1" a="1"/>
  <c r="AE119" i="18" s="1"/>
  <c r="AF119" i="18" s="1" a="1"/>
  <c r="AF119" i="18" s="1"/>
  <c r="AG119" i="18" s="1" a="1"/>
  <c r="AG119" i="18" s="1"/>
  <c r="AH119" i="18" s="1" a="1"/>
  <c r="AH119" i="18" s="1"/>
  <c r="AI119" i="18" s="1" a="1"/>
  <c r="AI119" i="18" s="1"/>
  <c r="AJ119" i="18" s="1" a="1"/>
  <c r="AJ119" i="18" s="1"/>
  <c r="AK119" i="18" s="1" a="1"/>
  <c r="AK119" i="18" s="1"/>
  <c r="AL119" i="18" s="1" a="1"/>
  <c r="AL119" i="18" s="1"/>
  <c r="AM119" i="18" s="1" a="1"/>
  <c r="AM119" i="18" s="1"/>
  <c r="AN119" i="18" s="1" a="1"/>
  <c r="AN119" i="18" s="1"/>
  <c r="AO119" i="18" s="1" a="1"/>
  <c r="AO119" i="18" s="1"/>
  <c r="AP119" i="18" s="1" a="1"/>
  <c r="AP119" i="18" s="1"/>
  <c r="AQ119" i="18" s="1" a="1"/>
  <c r="AQ119" i="18" s="1"/>
  <c r="AR119" i="18" s="1" a="1"/>
  <c r="AR119" i="18" s="1"/>
  <c r="AS119" i="18" s="1" a="1"/>
  <c r="AS119" i="18" s="1"/>
  <c r="AT119" i="18" s="1" a="1"/>
  <c r="AT119" i="18" s="1"/>
  <c r="AU119" i="18" s="1" a="1"/>
  <c r="AU119" i="18" s="1"/>
  <c r="AV119" i="18" s="1" a="1"/>
  <c r="AV119" i="18" s="1"/>
  <c r="AW119" i="18" s="1" a="1"/>
  <c r="AW119" i="18" s="1"/>
  <c r="AX119" i="18" s="1" a="1"/>
  <c r="AX119" i="18" s="1"/>
  <c r="AY119" i="18" s="1" a="1"/>
  <c r="AY119" i="18" s="1"/>
  <c r="AZ119" i="18" s="1" a="1"/>
  <c r="AZ119" i="18" s="1"/>
  <c r="BA119" i="18" s="1" a="1"/>
  <c r="BA119" i="18" s="1"/>
  <c r="BB119" i="18" s="1" a="1"/>
  <c r="BB119" i="18" s="1"/>
  <c r="BC119" i="18" s="1" a="1"/>
  <c r="BC119" i="18" s="1"/>
  <c r="BD119" i="18" s="1" a="1"/>
  <c r="BD119" i="18" s="1"/>
  <c r="BE119" i="18" s="1" a="1"/>
  <c r="BE119" i="18" s="1"/>
  <c r="BF119" i="18" s="1" a="1"/>
  <c r="BF119" i="18" s="1"/>
  <c r="BG119" i="18" s="1" a="1"/>
  <c r="BG119" i="18" s="1"/>
  <c r="BH119" i="18" s="1" a="1"/>
  <c r="BH119" i="18" s="1"/>
  <c r="BI119" i="18" s="1" a="1"/>
  <c r="BI119" i="18" s="1"/>
  <c r="BJ119" i="18" s="1" a="1"/>
  <c r="BJ119" i="18" s="1"/>
  <c r="BK119" i="18" s="1" a="1"/>
  <c r="BK119" i="18" s="1"/>
  <c r="BL119" i="18" s="1" a="1"/>
  <c r="BL119" i="18" s="1"/>
  <c r="BM119" i="18" s="1" a="1"/>
  <c r="BM119" i="18" s="1"/>
  <c r="BN119" i="18" s="1" a="1"/>
  <c r="BN119" i="18" s="1"/>
  <c r="BO119" i="18" s="1" a="1"/>
  <c r="BO119" i="18" s="1"/>
  <c r="BP119" i="18" s="1" a="1"/>
  <c r="BP119" i="18" s="1"/>
  <c r="BQ119" i="18" s="1" a="1"/>
  <c r="BQ119" i="18" s="1"/>
  <c r="BR119" i="18" s="1" a="1"/>
  <c r="BR119" i="18" s="1"/>
  <c r="L116" i="18" a="1"/>
  <c r="L116" i="18" s="1"/>
  <c r="M116" i="18" s="1" a="1"/>
  <c r="M116" i="18" s="1"/>
  <c r="N116" i="18" s="1" a="1"/>
  <c r="N116" i="18" s="1"/>
  <c r="O116" i="18" s="1" a="1"/>
  <c r="O116" i="18" s="1"/>
  <c r="P116" i="18" s="1" a="1"/>
  <c r="P116" i="18" s="1"/>
  <c r="Q116" i="18" s="1" a="1"/>
  <c r="Q116" i="18" s="1"/>
  <c r="R116" i="18" s="1" a="1"/>
  <c r="R116" i="18" s="1"/>
  <c r="S116" i="18" s="1" a="1"/>
  <c r="S116" i="18" s="1"/>
  <c r="T116" i="18" s="1" a="1"/>
  <c r="T116" i="18" s="1"/>
  <c r="U116" i="18" s="1" a="1"/>
  <c r="U116" i="18" s="1"/>
  <c r="V116" i="18" s="1" a="1"/>
  <c r="V116" i="18" s="1"/>
  <c r="W116" i="18" s="1" a="1"/>
  <c r="W116" i="18" s="1"/>
  <c r="X116" i="18" s="1" a="1"/>
  <c r="X116" i="18" s="1"/>
  <c r="Y116" i="18" s="1" a="1"/>
  <c r="Y116" i="18" s="1"/>
  <c r="Z116" i="18" s="1" a="1"/>
  <c r="Z116" i="18" s="1"/>
  <c r="AA116" i="18" s="1" a="1"/>
  <c r="AA116" i="18" s="1"/>
  <c r="AB116" i="18" s="1" a="1"/>
  <c r="AB116" i="18" s="1"/>
  <c r="AC116" i="18" s="1" a="1"/>
  <c r="AC116" i="18" s="1"/>
  <c r="AD116" i="18" s="1" a="1"/>
  <c r="AD116" i="18" s="1"/>
  <c r="AE116" i="18" s="1" a="1"/>
  <c r="AE116" i="18" s="1"/>
  <c r="AF116" i="18" s="1" a="1"/>
  <c r="AF116" i="18" s="1"/>
  <c r="AG116" i="18" s="1" a="1"/>
  <c r="AG116" i="18" s="1"/>
  <c r="AH116" i="18" s="1" a="1"/>
  <c r="AH116" i="18" s="1"/>
  <c r="AI116" i="18" s="1" a="1"/>
  <c r="AI116" i="18" s="1"/>
  <c r="AJ116" i="18" s="1" a="1"/>
  <c r="AJ116" i="18" s="1"/>
  <c r="AK116" i="18" s="1" a="1"/>
  <c r="AK116" i="18" s="1"/>
  <c r="AL116" i="18" s="1" a="1"/>
  <c r="AL116" i="18" s="1"/>
  <c r="AM116" i="18" s="1" a="1"/>
  <c r="AM116" i="18" s="1"/>
  <c r="AN116" i="18" s="1" a="1"/>
  <c r="AN116" i="18" s="1"/>
  <c r="AO116" i="18" s="1" a="1"/>
  <c r="AO116" i="18" s="1"/>
  <c r="AP116" i="18" s="1" a="1"/>
  <c r="AP116" i="18" s="1"/>
  <c r="AQ116" i="18" s="1" a="1"/>
  <c r="AQ116" i="18" s="1"/>
  <c r="AR116" i="18" s="1" a="1"/>
  <c r="AR116" i="18" s="1"/>
  <c r="AS116" i="18" s="1" a="1"/>
  <c r="AS116" i="18" s="1"/>
  <c r="AT116" i="18" s="1" a="1"/>
  <c r="AT116" i="18" s="1"/>
  <c r="AU116" i="18" s="1" a="1"/>
  <c r="AU116" i="18" s="1"/>
  <c r="AV116" i="18" s="1" a="1"/>
  <c r="AV116" i="18" s="1"/>
  <c r="AW116" i="18" s="1" a="1"/>
  <c r="AW116" i="18" s="1"/>
  <c r="AX116" i="18" s="1" a="1"/>
  <c r="AX116" i="18" s="1"/>
  <c r="AY116" i="18" s="1" a="1"/>
  <c r="AY116" i="18" s="1"/>
  <c r="AZ116" i="18" s="1" a="1"/>
  <c r="AZ116" i="18" s="1"/>
  <c r="BA116" i="18" s="1" a="1"/>
  <c r="BA116" i="18" s="1"/>
  <c r="BB116" i="18" s="1" a="1"/>
  <c r="BB116" i="18" s="1"/>
  <c r="BC116" i="18" s="1" a="1"/>
  <c r="BC116" i="18" s="1"/>
  <c r="BD116" i="18" s="1" a="1"/>
  <c r="BD116" i="18" s="1"/>
  <c r="BE116" i="18" s="1" a="1"/>
  <c r="BE116" i="18" s="1"/>
  <c r="BF116" i="18" s="1" a="1"/>
  <c r="BF116" i="18" s="1"/>
  <c r="BG116" i="18" s="1" a="1"/>
  <c r="BG116" i="18" s="1"/>
  <c r="BH116" i="18" s="1" a="1"/>
  <c r="BH116" i="18" s="1"/>
  <c r="BI116" i="18" s="1" a="1"/>
  <c r="BI116" i="18" s="1"/>
  <c r="BJ116" i="18" s="1" a="1"/>
  <c r="BJ116" i="18" s="1"/>
  <c r="BK116" i="18" s="1" a="1"/>
  <c r="BK116" i="18" s="1"/>
  <c r="BL116" i="18" s="1" a="1"/>
  <c r="BL116" i="18" s="1"/>
  <c r="BM116" i="18" s="1" a="1"/>
  <c r="BM116" i="18" s="1"/>
  <c r="BN116" i="18" s="1" a="1"/>
  <c r="BN116" i="18" s="1"/>
  <c r="BO116" i="18" s="1" a="1"/>
  <c r="BO116" i="18" s="1"/>
  <c r="BP116" i="18" s="1" a="1"/>
  <c r="BP116" i="18" s="1"/>
  <c r="BQ116" i="18" s="1" a="1"/>
  <c r="BQ116" i="18" s="1"/>
  <c r="BR116" i="18" s="1" a="1"/>
  <c r="BR116" i="18" s="1"/>
  <c r="L111" i="18" a="1"/>
  <c r="L111" i="18" s="1"/>
  <c r="M111" i="18" s="1" a="1"/>
  <c r="M111" i="18" s="1"/>
  <c r="N111" i="18" s="1" a="1"/>
  <c r="N111" i="18" s="1"/>
  <c r="O111" i="18" s="1" a="1"/>
  <c r="O111" i="18" s="1"/>
  <c r="P111" i="18" s="1" a="1"/>
  <c r="P111" i="18" s="1"/>
  <c r="Q111" i="18" s="1" a="1"/>
  <c r="Q111" i="18" s="1"/>
  <c r="R111" i="18" s="1" a="1"/>
  <c r="R111" i="18" s="1"/>
  <c r="S111" i="18" s="1" a="1"/>
  <c r="S111" i="18" s="1"/>
  <c r="T111" i="18" s="1" a="1"/>
  <c r="T111" i="18" s="1"/>
  <c r="U111" i="18" s="1" a="1"/>
  <c r="U111" i="18" s="1"/>
  <c r="V111" i="18" s="1" a="1"/>
  <c r="V111" i="18" s="1"/>
  <c r="W111" i="18" s="1" a="1"/>
  <c r="W111" i="18" s="1"/>
  <c r="X111" i="18" s="1" a="1"/>
  <c r="X111" i="18" s="1"/>
  <c r="Y111" i="18" s="1" a="1"/>
  <c r="Y111" i="18" s="1"/>
  <c r="Z111" i="18" s="1" a="1"/>
  <c r="Z111" i="18" s="1"/>
  <c r="AA111" i="18" s="1" a="1"/>
  <c r="AA111" i="18" s="1"/>
  <c r="AB111" i="18" s="1" a="1"/>
  <c r="AB111" i="18" s="1"/>
  <c r="AC111" i="18" s="1" a="1"/>
  <c r="AC111" i="18" s="1"/>
  <c r="AD111" i="18" s="1" a="1"/>
  <c r="AD111" i="18" s="1"/>
  <c r="AE111" i="18" s="1" a="1"/>
  <c r="AE111" i="18" s="1"/>
  <c r="AF111" i="18" s="1" a="1"/>
  <c r="AF111" i="18" s="1"/>
  <c r="AG111" i="18" s="1" a="1"/>
  <c r="AG111" i="18" s="1"/>
  <c r="AH111" i="18" s="1" a="1"/>
  <c r="AH111" i="18" s="1"/>
  <c r="AI111" i="18" s="1" a="1"/>
  <c r="AI111" i="18" s="1"/>
  <c r="AJ111" i="18" s="1" a="1"/>
  <c r="AJ111" i="18" s="1"/>
  <c r="AK111" i="18" s="1" a="1"/>
  <c r="AK111" i="18" s="1"/>
  <c r="AL111" i="18" s="1" a="1"/>
  <c r="AL111" i="18" s="1"/>
  <c r="AM111" i="18" s="1" a="1"/>
  <c r="AM111" i="18" s="1"/>
  <c r="AN111" i="18" s="1" a="1"/>
  <c r="AN111" i="18" s="1"/>
  <c r="AO111" i="18" s="1" a="1"/>
  <c r="AO111" i="18" s="1"/>
  <c r="AP111" i="18" s="1" a="1"/>
  <c r="AP111" i="18" s="1"/>
  <c r="AQ111" i="18" s="1" a="1"/>
  <c r="AQ111" i="18" s="1"/>
  <c r="AR111" i="18" s="1" a="1"/>
  <c r="AR111" i="18" s="1"/>
  <c r="AS111" i="18" s="1" a="1"/>
  <c r="AS111" i="18" s="1"/>
  <c r="AT111" i="18" s="1" a="1"/>
  <c r="AT111" i="18" s="1"/>
  <c r="AU111" i="18" s="1" a="1"/>
  <c r="AU111" i="18" s="1"/>
  <c r="AV111" i="18" s="1" a="1"/>
  <c r="AV111" i="18" s="1"/>
  <c r="AW111" i="18" s="1" a="1"/>
  <c r="AW111" i="18" s="1"/>
  <c r="AW137" i="18" s="1"/>
  <c r="L131" i="18" a="1"/>
  <c r="L131" i="18" s="1"/>
  <c r="M131" i="18" s="1" a="1"/>
  <c r="M131" i="18" s="1"/>
  <c r="N131" i="18" s="1" a="1"/>
  <c r="N131" i="18" s="1"/>
  <c r="O131" i="18" s="1" a="1"/>
  <c r="O131" i="18" s="1"/>
  <c r="P131" i="18" s="1" a="1"/>
  <c r="P131" i="18" s="1"/>
  <c r="Q131" i="18" s="1" a="1"/>
  <c r="Q131" i="18" s="1"/>
  <c r="R131" i="18" s="1" a="1"/>
  <c r="R131" i="18" s="1"/>
  <c r="S131" i="18" s="1" a="1"/>
  <c r="S131" i="18" s="1"/>
  <c r="T131" i="18" s="1" a="1"/>
  <c r="T131" i="18" s="1"/>
  <c r="U131" i="18" s="1" a="1"/>
  <c r="U131" i="18" s="1"/>
  <c r="V131" i="18" s="1" a="1"/>
  <c r="V131" i="18" s="1"/>
  <c r="W131" i="18" s="1" a="1"/>
  <c r="W131" i="18" s="1"/>
  <c r="X131" i="18" s="1" a="1"/>
  <c r="X131" i="18" s="1"/>
  <c r="Y131" i="18" s="1" a="1"/>
  <c r="Y131" i="18" s="1"/>
  <c r="Z131" i="18" s="1" a="1"/>
  <c r="Z131" i="18" s="1"/>
  <c r="AA131" i="18" s="1" a="1"/>
  <c r="AA131" i="18" s="1"/>
  <c r="AB131" i="18" s="1" a="1"/>
  <c r="AB131" i="18" s="1"/>
  <c r="AC131" i="18" s="1" a="1"/>
  <c r="AC131" i="18" s="1"/>
  <c r="AD131" i="18" s="1" a="1"/>
  <c r="AD131" i="18" s="1"/>
  <c r="AE131" i="18" s="1" a="1"/>
  <c r="AE131" i="18" s="1"/>
  <c r="AF131" i="18" s="1" a="1"/>
  <c r="AF131" i="18" s="1"/>
  <c r="AG131" i="18" s="1" a="1"/>
  <c r="AG131" i="18" s="1"/>
  <c r="AH131" i="18" s="1" a="1"/>
  <c r="AH131" i="18" s="1"/>
  <c r="AI131" i="18" s="1" a="1"/>
  <c r="AI131" i="18" s="1"/>
  <c r="AJ131" i="18" s="1" a="1"/>
  <c r="AJ131" i="18" s="1"/>
  <c r="AK131" i="18" s="1" a="1"/>
  <c r="AK131" i="18" s="1"/>
  <c r="AL131" i="18" s="1" a="1"/>
  <c r="AL131" i="18" s="1"/>
  <c r="AM131" i="18" s="1" a="1"/>
  <c r="AM131" i="18" s="1"/>
  <c r="AN131" i="18" s="1" a="1"/>
  <c r="AN131" i="18" s="1"/>
  <c r="AO131" i="18" s="1" a="1"/>
  <c r="AO131" i="18" s="1"/>
  <c r="AP131" i="18" s="1" a="1"/>
  <c r="AP131" i="18" s="1"/>
  <c r="AQ131" i="18" s="1" a="1"/>
  <c r="AQ131" i="18" s="1"/>
  <c r="AR131" i="18" s="1" a="1"/>
  <c r="AR131" i="18" s="1"/>
  <c r="AS131" i="18" s="1" a="1"/>
  <c r="AS131" i="18" s="1"/>
  <c r="AT131" i="18" s="1" a="1"/>
  <c r="AT131" i="18" s="1"/>
  <c r="AU131" i="18" s="1" a="1"/>
  <c r="AU131" i="18" s="1"/>
  <c r="AV131" i="18" s="1" a="1"/>
  <c r="AV131" i="18" s="1"/>
  <c r="AW131" i="18" s="1" a="1"/>
  <c r="AW131" i="18" s="1"/>
  <c r="AX131" i="18" s="1" a="1"/>
  <c r="AX131" i="18" s="1"/>
  <c r="AY131" i="18" s="1" a="1"/>
  <c r="AY131" i="18" s="1"/>
  <c r="AZ131" i="18" s="1" a="1"/>
  <c r="AZ131" i="18" s="1"/>
  <c r="BA131" i="18" s="1" a="1"/>
  <c r="BA131" i="18" s="1"/>
  <c r="BB131" i="18" s="1" a="1"/>
  <c r="BB131" i="18" s="1"/>
  <c r="BC131" i="18" s="1" a="1"/>
  <c r="BC131" i="18" s="1"/>
  <c r="BD131" i="18" s="1" a="1"/>
  <c r="BD131" i="18" s="1"/>
  <c r="BE131" i="18" s="1" a="1"/>
  <c r="BE131" i="18" s="1"/>
  <c r="BF131" i="18" s="1" a="1"/>
  <c r="BF131" i="18" s="1"/>
  <c r="BG131" i="18" s="1" a="1"/>
  <c r="BG131" i="18" s="1"/>
  <c r="BH131" i="18" s="1" a="1"/>
  <c r="BH131" i="18" s="1"/>
  <c r="BI131" i="18" s="1" a="1"/>
  <c r="BI131" i="18" s="1"/>
  <c r="BJ131" i="18" s="1" a="1"/>
  <c r="BJ131" i="18" s="1"/>
  <c r="BK131" i="18" s="1" a="1"/>
  <c r="BK131" i="18" s="1"/>
  <c r="BL131" i="18" s="1" a="1"/>
  <c r="BL131" i="18" s="1"/>
  <c r="BM131" i="18" s="1" a="1"/>
  <c r="BM131" i="18" s="1"/>
  <c r="BN131" i="18" s="1" a="1"/>
  <c r="BN131" i="18" s="1"/>
  <c r="BO131" i="18" s="1" a="1"/>
  <c r="BO131" i="18" s="1"/>
  <c r="BP131" i="18" s="1" a="1"/>
  <c r="BP131" i="18" s="1"/>
  <c r="BQ131" i="18" s="1" a="1"/>
  <c r="BQ131" i="18" s="1"/>
  <c r="BR131" i="18" s="1" a="1"/>
  <c r="BR131" i="18" s="1"/>
  <c r="L124" i="18" a="1"/>
  <c r="L124" i="18" s="1"/>
  <c r="M124" i="18" s="1" a="1"/>
  <c r="M124" i="18" s="1"/>
  <c r="N124" i="18" s="1" a="1"/>
  <c r="N124" i="18" s="1"/>
  <c r="O124" i="18" s="1" a="1"/>
  <c r="O124" i="18" s="1"/>
  <c r="P124" i="18" s="1" a="1"/>
  <c r="P124" i="18" s="1"/>
  <c r="Q124" i="18" s="1" a="1"/>
  <c r="Q124" i="18" s="1"/>
  <c r="R124" i="18" s="1" a="1"/>
  <c r="R124" i="18" s="1"/>
  <c r="S124" i="18" s="1" a="1"/>
  <c r="S124" i="18" s="1"/>
  <c r="T124" i="18" s="1" a="1"/>
  <c r="T124" i="18" s="1"/>
  <c r="U124" i="18" s="1" a="1"/>
  <c r="U124" i="18" s="1"/>
  <c r="V124" i="18" s="1" a="1"/>
  <c r="V124" i="18" s="1"/>
  <c r="W124" i="18" s="1" a="1"/>
  <c r="W124" i="18" s="1"/>
  <c r="X124" i="18" s="1" a="1"/>
  <c r="X124" i="18" s="1"/>
  <c r="Y124" i="18" s="1" a="1"/>
  <c r="Y124" i="18" s="1"/>
  <c r="Z124" i="18" s="1" a="1"/>
  <c r="Z124" i="18" s="1"/>
  <c r="AA124" i="18" s="1" a="1"/>
  <c r="AA124" i="18" s="1"/>
  <c r="AB124" i="18" s="1" a="1"/>
  <c r="AB124" i="18" s="1"/>
  <c r="AC124" i="18" s="1" a="1"/>
  <c r="AC124" i="18" s="1"/>
  <c r="AD124" i="18" s="1" a="1"/>
  <c r="AD124" i="18" s="1"/>
  <c r="AE124" i="18" s="1" a="1"/>
  <c r="AE124" i="18" s="1"/>
  <c r="AF124" i="18" s="1" a="1"/>
  <c r="AF124" i="18" s="1"/>
  <c r="AG124" i="18" s="1" a="1"/>
  <c r="AG124" i="18" s="1"/>
  <c r="AH124" i="18" s="1" a="1"/>
  <c r="AH124" i="18" s="1"/>
  <c r="AI124" i="18" s="1" a="1"/>
  <c r="AI124" i="18" s="1"/>
  <c r="AJ124" i="18" s="1" a="1"/>
  <c r="AJ124" i="18" s="1"/>
  <c r="AK124" i="18" s="1" a="1"/>
  <c r="AK124" i="18" s="1"/>
  <c r="AL124" i="18" s="1" a="1"/>
  <c r="AL124" i="18" s="1"/>
  <c r="AM124" i="18" s="1" a="1"/>
  <c r="AM124" i="18" s="1"/>
  <c r="AN124" i="18" s="1" a="1"/>
  <c r="AN124" i="18" s="1"/>
  <c r="AO124" i="18" s="1" a="1"/>
  <c r="AO124" i="18" s="1"/>
  <c r="AP124" i="18" s="1" a="1"/>
  <c r="AP124" i="18" s="1"/>
  <c r="AQ124" i="18" s="1" a="1"/>
  <c r="AQ124" i="18" s="1"/>
  <c r="AR124" i="18" s="1" a="1"/>
  <c r="AR124" i="18" s="1"/>
  <c r="AS124" i="18" s="1" a="1"/>
  <c r="AS124" i="18" s="1"/>
  <c r="AT124" i="18" s="1" a="1"/>
  <c r="AT124" i="18" s="1"/>
  <c r="AU124" i="18" s="1" a="1"/>
  <c r="AU124" i="18" s="1"/>
  <c r="AV124" i="18" s="1" a="1"/>
  <c r="AV124" i="18" s="1"/>
  <c r="AW124" i="18" s="1" a="1"/>
  <c r="AW124" i="18" s="1"/>
  <c r="AX124" i="18" s="1" a="1"/>
  <c r="AX124" i="18" s="1"/>
  <c r="AY124" i="18" s="1" a="1"/>
  <c r="AY124" i="18" s="1"/>
  <c r="AZ124" i="18" s="1" a="1"/>
  <c r="AZ124" i="18" s="1"/>
  <c r="BA124" i="18" s="1" a="1"/>
  <c r="BA124" i="18" s="1"/>
  <c r="BB124" i="18" s="1" a="1"/>
  <c r="BB124" i="18" s="1"/>
  <c r="BC124" i="18" s="1" a="1"/>
  <c r="BC124" i="18" s="1"/>
  <c r="BD124" i="18" s="1" a="1"/>
  <c r="BD124" i="18" s="1"/>
  <c r="BE124" i="18" s="1" a="1"/>
  <c r="BE124" i="18" s="1"/>
  <c r="BF124" i="18" s="1" a="1"/>
  <c r="BF124" i="18" s="1"/>
  <c r="BG124" i="18" s="1" a="1"/>
  <c r="BG124" i="18" s="1"/>
  <c r="BH124" i="18" s="1" a="1"/>
  <c r="BH124" i="18" s="1"/>
  <c r="BI124" i="18" s="1" a="1"/>
  <c r="BI124" i="18" s="1"/>
  <c r="BJ124" i="18" s="1" a="1"/>
  <c r="BJ124" i="18" s="1"/>
  <c r="BK124" i="18" s="1" a="1"/>
  <c r="BK124" i="18" s="1"/>
  <c r="BL124" i="18" s="1" a="1"/>
  <c r="BL124" i="18" s="1"/>
  <c r="BM124" i="18" s="1" a="1"/>
  <c r="BM124" i="18" s="1"/>
  <c r="BN124" i="18" s="1" a="1"/>
  <c r="BN124" i="18" s="1"/>
  <c r="BO124" i="18" s="1" a="1"/>
  <c r="BO124" i="18" s="1"/>
  <c r="BP124" i="18" s="1" a="1"/>
  <c r="BP124" i="18" s="1"/>
  <c r="BQ124" i="18" s="1" a="1"/>
  <c r="BQ124" i="18" s="1"/>
  <c r="BR124" i="18" s="1" a="1"/>
  <c r="BR124" i="18" s="1"/>
  <c r="L127" i="18" a="1"/>
  <c r="L127" i="18" s="1"/>
  <c r="M127" i="18" s="1" a="1"/>
  <c r="M127" i="18" s="1"/>
  <c r="N127" i="18" s="1" a="1"/>
  <c r="N127" i="18" s="1"/>
  <c r="O127" i="18" s="1" a="1"/>
  <c r="O127" i="18" s="1"/>
  <c r="P127" i="18" s="1" a="1"/>
  <c r="P127" i="18" s="1"/>
  <c r="Q127" i="18" s="1" a="1"/>
  <c r="Q127" i="18" s="1"/>
  <c r="R127" i="18" s="1" a="1"/>
  <c r="R127" i="18" s="1"/>
  <c r="S127" i="18" s="1" a="1"/>
  <c r="S127" i="18" s="1"/>
  <c r="T127" i="18" s="1" a="1"/>
  <c r="T127" i="18" s="1"/>
  <c r="U127" i="18" s="1" a="1"/>
  <c r="U127" i="18" s="1"/>
  <c r="V127" i="18" s="1" a="1"/>
  <c r="V127" i="18" s="1"/>
  <c r="W127" i="18" s="1" a="1"/>
  <c r="W127" i="18" s="1"/>
  <c r="X127" i="18" s="1" a="1"/>
  <c r="X127" i="18" s="1"/>
  <c r="Y127" i="18" s="1" a="1"/>
  <c r="Y127" i="18" s="1"/>
  <c r="Z127" i="18" s="1" a="1"/>
  <c r="Z127" i="18" s="1"/>
  <c r="AA127" i="18" s="1" a="1"/>
  <c r="AA127" i="18" s="1"/>
  <c r="AB127" i="18" s="1" a="1"/>
  <c r="AB127" i="18" s="1"/>
  <c r="AC127" i="18" s="1" a="1"/>
  <c r="AC127" i="18" s="1"/>
  <c r="AD127" i="18" s="1" a="1"/>
  <c r="AD127" i="18" s="1"/>
  <c r="AE127" i="18" s="1" a="1"/>
  <c r="AE127" i="18" s="1"/>
  <c r="AF127" i="18" s="1" a="1"/>
  <c r="AF127" i="18" s="1"/>
  <c r="AG127" i="18" s="1" a="1"/>
  <c r="AG127" i="18" s="1"/>
  <c r="AH127" i="18" s="1" a="1"/>
  <c r="AH127" i="18" s="1"/>
  <c r="AI127" i="18" s="1" a="1"/>
  <c r="AI127" i="18" s="1"/>
  <c r="AJ127" i="18" s="1" a="1"/>
  <c r="AJ127" i="18" s="1"/>
  <c r="AK127" i="18" s="1" a="1"/>
  <c r="AK127" i="18" s="1"/>
  <c r="AL127" i="18" s="1" a="1"/>
  <c r="AL127" i="18" s="1"/>
  <c r="AM127" i="18" s="1" a="1"/>
  <c r="AM127" i="18" s="1"/>
  <c r="AN127" i="18" s="1" a="1"/>
  <c r="AN127" i="18" s="1"/>
  <c r="AO127" i="18" s="1" a="1"/>
  <c r="AO127" i="18" s="1"/>
  <c r="AP127" i="18" s="1" a="1"/>
  <c r="AP127" i="18" s="1"/>
  <c r="AQ127" i="18" s="1" a="1"/>
  <c r="AQ127" i="18" s="1"/>
  <c r="AR127" i="18" s="1" a="1"/>
  <c r="AR127" i="18" s="1"/>
  <c r="AS127" i="18" s="1" a="1"/>
  <c r="AS127" i="18" s="1"/>
  <c r="AT127" i="18" s="1" a="1"/>
  <c r="AT127" i="18" s="1"/>
  <c r="AU127" i="18" s="1" a="1"/>
  <c r="AU127" i="18" s="1"/>
  <c r="AV127" i="18" s="1" a="1"/>
  <c r="AV127" i="18" s="1"/>
  <c r="AW127" i="18" s="1" a="1"/>
  <c r="AW127" i="18" s="1"/>
  <c r="AX127" i="18" s="1" a="1"/>
  <c r="AX127" i="18" s="1"/>
  <c r="AY127" i="18" s="1" a="1"/>
  <c r="AY127" i="18" s="1"/>
  <c r="AZ127" i="18" s="1" a="1"/>
  <c r="AZ127" i="18" s="1"/>
  <c r="BA127" i="18" s="1" a="1"/>
  <c r="BA127" i="18" s="1"/>
  <c r="BB127" i="18" s="1" a="1"/>
  <c r="BB127" i="18" s="1"/>
  <c r="BC127" i="18" s="1" a="1"/>
  <c r="BC127" i="18" s="1"/>
  <c r="BD127" i="18" s="1" a="1"/>
  <c r="BD127" i="18" s="1"/>
  <c r="BE127" i="18" s="1" a="1"/>
  <c r="BE127" i="18" s="1"/>
  <c r="BF127" i="18" s="1" a="1"/>
  <c r="BF127" i="18" s="1"/>
  <c r="BG127" i="18" s="1" a="1"/>
  <c r="BG127" i="18" s="1"/>
  <c r="BH127" i="18" s="1" a="1"/>
  <c r="BH127" i="18" s="1"/>
  <c r="BI127" i="18" s="1" a="1"/>
  <c r="BI127" i="18" s="1"/>
  <c r="BJ127" i="18" s="1" a="1"/>
  <c r="BJ127" i="18" s="1"/>
  <c r="BK127" i="18" s="1" a="1"/>
  <c r="BK127" i="18" s="1"/>
  <c r="BL127" i="18" s="1" a="1"/>
  <c r="BL127" i="18" s="1"/>
  <c r="BM127" i="18" s="1" a="1"/>
  <c r="BM127" i="18" s="1"/>
  <c r="BN127" i="18" s="1" a="1"/>
  <c r="BN127" i="18" s="1"/>
  <c r="BO127" i="18" s="1" a="1"/>
  <c r="BO127" i="18" s="1"/>
  <c r="BP127" i="18" s="1" a="1"/>
  <c r="BP127" i="18" s="1"/>
  <c r="BQ127" i="18" s="1" a="1"/>
  <c r="BQ127" i="18" s="1"/>
  <c r="BR127" i="18" s="1" a="1"/>
  <c r="BR127" i="18" s="1"/>
  <c r="L130" i="18" a="1"/>
  <c r="L130" i="18" s="1"/>
  <c r="M130" i="18" s="1" a="1"/>
  <c r="M130" i="18" s="1"/>
  <c r="N130" i="18" s="1" a="1"/>
  <c r="N130" i="18" s="1"/>
  <c r="O130" i="18" s="1" a="1"/>
  <c r="O130" i="18" s="1"/>
  <c r="P130" i="18" s="1" a="1"/>
  <c r="P130" i="18" s="1"/>
  <c r="Q130" i="18" s="1" a="1"/>
  <c r="Q130" i="18" s="1"/>
  <c r="R130" i="18" s="1" a="1"/>
  <c r="R130" i="18" s="1"/>
  <c r="S130" i="18" s="1" a="1"/>
  <c r="S130" i="18" s="1"/>
  <c r="T130" i="18" s="1" a="1"/>
  <c r="T130" i="18" s="1"/>
  <c r="U130" i="18" s="1" a="1"/>
  <c r="U130" i="18" s="1"/>
  <c r="V130" i="18" s="1" a="1"/>
  <c r="V130" i="18" s="1"/>
  <c r="W130" i="18" s="1" a="1"/>
  <c r="W130" i="18" s="1"/>
  <c r="X130" i="18" s="1" a="1"/>
  <c r="X130" i="18" s="1"/>
  <c r="Y130" i="18" s="1" a="1"/>
  <c r="Y130" i="18" s="1"/>
  <c r="Z130" i="18" s="1" a="1"/>
  <c r="Z130" i="18" s="1"/>
  <c r="AA130" i="18" s="1" a="1"/>
  <c r="AA130" i="18" s="1"/>
  <c r="AB130" i="18" s="1" a="1"/>
  <c r="AB130" i="18" s="1"/>
  <c r="AC130" i="18" s="1" a="1"/>
  <c r="AC130" i="18" s="1"/>
  <c r="AD130" i="18" s="1" a="1"/>
  <c r="AD130" i="18" s="1"/>
  <c r="AE130" i="18" s="1" a="1"/>
  <c r="AE130" i="18" s="1"/>
  <c r="AF130" i="18" s="1" a="1"/>
  <c r="AF130" i="18" s="1"/>
  <c r="AG130" i="18" s="1" a="1"/>
  <c r="AG130" i="18" s="1"/>
  <c r="AH130" i="18" s="1" a="1"/>
  <c r="AH130" i="18" s="1"/>
  <c r="AI130" i="18" s="1" a="1"/>
  <c r="AI130" i="18" s="1"/>
  <c r="AJ130" i="18" s="1" a="1"/>
  <c r="AJ130" i="18" s="1"/>
  <c r="AK130" i="18" s="1" a="1"/>
  <c r="AK130" i="18" s="1"/>
  <c r="AL130" i="18" s="1" a="1"/>
  <c r="AL130" i="18" s="1"/>
  <c r="AM130" i="18" s="1" a="1"/>
  <c r="AM130" i="18" s="1"/>
  <c r="AN130" i="18" s="1" a="1"/>
  <c r="AN130" i="18" s="1"/>
  <c r="AO130" i="18" s="1" a="1"/>
  <c r="AO130" i="18" s="1"/>
  <c r="AP130" i="18" s="1" a="1"/>
  <c r="AP130" i="18" s="1"/>
  <c r="AQ130" i="18" s="1" a="1"/>
  <c r="AQ130" i="18" s="1"/>
  <c r="AR130" i="18" s="1" a="1"/>
  <c r="AR130" i="18" s="1"/>
  <c r="AS130" i="18" s="1" a="1"/>
  <c r="AS130" i="18" s="1"/>
  <c r="AT130" i="18" s="1" a="1"/>
  <c r="AT130" i="18" s="1"/>
  <c r="AU130" i="18" s="1" a="1"/>
  <c r="AU130" i="18" s="1"/>
  <c r="AV130" i="18" s="1" a="1"/>
  <c r="AV130" i="18" s="1"/>
  <c r="AW130" i="18" s="1" a="1"/>
  <c r="AW130" i="18" s="1"/>
  <c r="AX130" i="18" s="1" a="1"/>
  <c r="AX130" i="18" s="1"/>
  <c r="AY130" i="18" s="1" a="1"/>
  <c r="AY130" i="18" s="1"/>
  <c r="AZ130" i="18" s="1" a="1"/>
  <c r="AZ130" i="18" s="1"/>
  <c r="BA130" i="18" s="1" a="1"/>
  <c r="BA130" i="18" s="1"/>
  <c r="BB130" i="18" s="1" a="1"/>
  <c r="BB130" i="18" s="1"/>
  <c r="BC130" i="18" s="1" a="1"/>
  <c r="BC130" i="18" s="1"/>
  <c r="BD130" i="18" s="1" a="1"/>
  <c r="BD130" i="18" s="1"/>
  <c r="BE130" i="18" s="1" a="1"/>
  <c r="BE130" i="18" s="1"/>
  <c r="BF130" i="18" s="1" a="1"/>
  <c r="BF130" i="18" s="1"/>
  <c r="BG130" i="18" s="1" a="1"/>
  <c r="BG130" i="18" s="1"/>
  <c r="BH130" i="18" s="1" a="1"/>
  <c r="BH130" i="18" s="1"/>
  <c r="BI130" i="18" s="1" a="1"/>
  <c r="BI130" i="18" s="1"/>
  <c r="BJ130" i="18" s="1" a="1"/>
  <c r="BJ130" i="18" s="1"/>
  <c r="BK130" i="18" s="1" a="1"/>
  <c r="BK130" i="18" s="1"/>
  <c r="BL130" i="18" s="1" a="1"/>
  <c r="BL130" i="18" s="1"/>
  <c r="BM130" i="18" s="1" a="1"/>
  <c r="BM130" i="18" s="1"/>
  <c r="BN130" i="18" s="1" a="1"/>
  <c r="BN130" i="18" s="1"/>
  <c r="BO130" i="18" s="1" a="1"/>
  <c r="BO130" i="18" s="1"/>
  <c r="BP130" i="18" s="1" a="1"/>
  <c r="BP130" i="18" s="1"/>
  <c r="BQ130" i="18" s="1" a="1"/>
  <c r="BQ130" i="18" s="1"/>
  <c r="BR130" i="18" s="1" a="1"/>
  <c r="BR130" i="18" s="1"/>
  <c r="L120" i="18" a="1"/>
  <c r="L120" i="18" s="1"/>
  <c r="M120" i="18" s="1" a="1"/>
  <c r="M120" i="18" s="1"/>
  <c r="N120" i="18" s="1" a="1"/>
  <c r="N120" i="18" s="1"/>
  <c r="O120" i="18" s="1" a="1"/>
  <c r="O120" i="18" s="1"/>
  <c r="P120" i="18" s="1" a="1"/>
  <c r="P120" i="18" s="1"/>
  <c r="Q120" i="18" s="1" a="1"/>
  <c r="Q120" i="18" s="1"/>
  <c r="R120" i="18" s="1" a="1"/>
  <c r="R120" i="18" s="1"/>
  <c r="S120" i="18" s="1" a="1"/>
  <c r="S120" i="18" s="1"/>
  <c r="T120" i="18" s="1" a="1"/>
  <c r="T120" i="18" s="1"/>
  <c r="U120" i="18" s="1" a="1"/>
  <c r="U120" i="18" s="1"/>
  <c r="V120" i="18" s="1" a="1"/>
  <c r="V120" i="18" s="1"/>
  <c r="W120" i="18" s="1" a="1"/>
  <c r="W120" i="18" s="1"/>
  <c r="X120" i="18" s="1" a="1"/>
  <c r="X120" i="18" s="1"/>
  <c r="Y120" i="18" s="1" a="1"/>
  <c r="Y120" i="18" s="1"/>
  <c r="Z120" i="18" s="1" a="1"/>
  <c r="Z120" i="18" s="1"/>
  <c r="AA120" i="18" s="1" a="1"/>
  <c r="AA120" i="18" s="1"/>
  <c r="AB120" i="18" s="1" a="1"/>
  <c r="AB120" i="18" s="1"/>
  <c r="AC120" i="18" s="1" a="1"/>
  <c r="AC120" i="18" s="1"/>
  <c r="AD120" i="18" s="1" a="1"/>
  <c r="AD120" i="18" s="1"/>
  <c r="AE120" i="18" s="1" a="1"/>
  <c r="AE120" i="18" s="1"/>
  <c r="AF120" i="18" s="1" a="1"/>
  <c r="AF120" i="18" s="1"/>
  <c r="AG120" i="18" s="1" a="1"/>
  <c r="AG120" i="18" s="1"/>
  <c r="AH120" i="18" s="1" a="1"/>
  <c r="AH120" i="18" s="1"/>
  <c r="AI120" i="18" s="1" a="1"/>
  <c r="AI120" i="18" s="1"/>
  <c r="AJ120" i="18" s="1" a="1"/>
  <c r="AJ120" i="18" s="1"/>
  <c r="AK120" i="18" s="1" a="1"/>
  <c r="AK120" i="18" s="1"/>
  <c r="AL120" i="18" s="1" a="1"/>
  <c r="AL120" i="18" s="1"/>
  <c r="AM120" i="18" s="1" a="1"/>
  <c r="AM120" i="18" s="1"/>
  <c r="AN120" i="18" s="1" a="1"/>
  <c r="AN120" i="18" s="1"/>
  <c r="AO120" i="18" s="1" a="1"/>
  <c r="AO120" i="18" s="1"/>
  <c r="AP120" i="18" s="1" a="1"/>
  <c r="AP120" i="18" s="1"/>
  <c r="AQ120" i="18" s="1" a="1"/>
  <c r="AQ120" i="18" s="1"/>
  <c r="AR120" i="18" s="1" a="1"/>
  <c r="AR120" i="18" s="1"/>
  <c r="AS120" i="18" s="1" a="1"/>
  <c r="AS120" i="18" s="1"/>
  <c r="AT120" i="18" s="1" a="1"/>
  <c r="AT120" i="18" s="1"/>
  <c r="AU120" i="18" s="1" a="1"/>
  <c r="AU120" i="18" s="1"/>
  <c r="AV120" i="18" s="1" a="1"/>
  <c r="AV120" i="18" s="1"/>
  <c r="AW120" i="18" s="1" a="1"/>
  <c r="AW120" i="18" s="1"/>
  <c r="AX120" i="18" s="1" a="1"/>
  <c r="AX120" i="18" s="1"/>
  <c r="AY120" i="18" s="1" a="1"/>
  <c r="AY120" i="18" s="1"/>
  <c r="AZ120" i="18" s="1" a="1"/>
  <c r="AZ120" i="18" s="1"/>
  <c r="BA120" i="18" s="1" a="1"/>
  <c r="BA120" i="18" s="1"/>
  <c r="BB120" i="18" s="1" a="1"/>
  <c r="BB120" i="18" s="1"/>
  <c r="BC120" i="18" s="1" a="1"/>
  <c r="BC120" i="18" s="1"/>
  <c r="BD120" i="18" s="1" a="1"/>
  <c r="BD120" i="18" s="1"/>
  <c r="BE120" i="18" s="1" a="1"/>
  <c r="BE120" i="18" s="1"/>
  <c r="BF120" i="18" s="1" a="1"/>
  <c r="BF120" i="18" s="1"/>
  <c r="BG120" i="18" s="1" a="1"/>
  <c r="BG120" i="18" s="1"/>
  <c r="BH120" i="18" s="1" a="1"/>
  <c r="BH120" i="18" s="1"/>
  <c r="BI120" i="18" s="1" a="1"/>
  <c r="BI120" i="18" s="1"/>
  <c r="BJ120" i="18" s="1" a="1"/>
  <c r="BJ120" i="18" s="1"/>
  <c r="BK120" i="18" s="1" a="1"/>
  <c r="BK120" i="18" s="1"/>
  <c r="BL120" i="18" s="1" a="1"/>
  <c r="BL120" i="18" s="1"/>
  <c r="BM120" i="18" s="1" a="1"/>
  <c r="BM120" i="18" s="1"/>
  <c r="BN120" i="18" s="1" a="1"/>
  <c r="BN120" i="18" s="1"/>
  <c r="BO120" i="18" s="1" a="1"/>
  <c r="BO120" i="18" s="1"/>
  <c r="BP120" i="18" s="1" a="1"/>
  <c r="BP120" i="18" s="1"/>
  <c r="BQ120" i="18" s="1" a="1"/>
  <c r="BQ120" i="18" s="1"/>
  <c r="BR120" i="18" s="1" a="1"/>
  <c r="BR120" i="18" s="1"/>
  <c r="L121" i="18" a="1"/>
  <c r="L121" i="18" s="1"/>
  <c r="M121" i="18" s="1" a="1"/>
  <c r="M121" i="18" s="1"/>
  <c r="N121" i="18" s="1" a="1"/>
  <c r="N121" i="18" s="1"/>
  <c r="O121" i="18" s="1" a="1"/>
  <c r="O121" i="18" s="1"/>
  <c r="P121" i="18" s="1" a="1"/>
  <c r="P121" i="18" s="1"/>
  <c r="Q121" i="18" s="1" a="1"/>
  <c r="Q121" i="18" s="1"/>
  <c r="R121" i="18" s="1" a="1"/>
  <c r="R121" i="18" s="1"/>
  <c r="S121" i="18" s="1" a="1"/>
  <c r="S121" i="18" s="1"/>
  <c r="T121" i="18" s="1" a="1"/>
  <c r="T121" i="18" s="1"/>
  <c r="U121" i="18" s="1" a="1"/>
  <c r="U121" i="18" s="1"/>
  <c r="V121" i="18" s="1" a="1"/>
  <c r="V121" i="18" s="1"/>
  <c r="W121" i="18" s="1" a="1"/>
  <c r="W121" i="18" s="1"/>
  <c r="X121" i="18" s="1" a="1"/>
  <c r="X121" i="18" s="1"/>
  <c r="Y121" i="18" s="1" a="1"/>
  <c r="Y121" i="18" s="1"/>
  <c r="Z121" i="18" s="1" a="1"/>
  <c r="Z121" i="18" s="1"/>
  <c r="AA121" i="18" s="1" a="1"/>
  <c r="AA121" i="18" s="1"/>
  <c r="AB121" i="18" s="1" a="1"/>
  <c r="AB121" i="18" s="1"/>
  <c r="AC121" i="18" s="1" a="1"/>
  <c r="AC121" i="18" s="1"/>
  <c r="AD121" i="18" s="1" a="1"/>
  <c r="AD121" i="18" s="1"/>
  <c r="AE121" i="18" s="1" a="1"/>
  <c r="AE121" i="18" s="1"/>
  <c r="AF121" i="18" s="1" a="1"/>
  <c r="AF121" i="18" s="1"/>
  <c r="AG121" i="18" s="1" a="1"/>
  <c r="AG121" i="18" s="1"/>
  <c r="AH121" i="18" s="1" a="1"/>
  <c r="AH121" i="18" s="1"/>
  <c r="AI121" i="18" s="1" a="1"/>
  <c r="AI121" i="18" s="1"/>
  <c r="AJ121" i="18" s="1" a="1"/>
  <c r="AJ121" i="18" s="1"/>
  <c r="AK121" i="18" s="1" a="1"/>
  <c r="AK121" i="18" s="1"/>
  <c r="AL121" i="18" s="1" a="1"/>
  <c r="AL121" i="18" s="1"/>
  <c r="AM121" i="18" s="1" a="1"/>
  <c r="AM121" i="18" s="1"/>
  <c r="AN121" i="18" s="1" a="1"/>
  <c r="AN121" i="18" s="1"/>
  <c r="AO121" i="18" s="1" a="1"/>
  <c r="AO121" i="18" s="1"/>
  <c r="AP121" i="18" s="1" a="1"/>
  <c r="AP121" i="18" s="1"/>
  <c r="AQ121" i="18" s="1" a="1"/>
  <c r="AQ121" i="18" s="1"/>
  <c r="AR121" i="18" s="1" a="1"/>
  <c r="AR121" i="18" s="1"/>
  <c r="AS121" i="18" s="1" a="1"/>
  <c r="AS121" i="18" s="1"/>
  <c r="AT121" i="18" s="1" a="1"/>
  <c r="AT121" i="18" s="1"/>
  <c r="AU121" i="18" s="1" a="1"/>
  <c r="AU121" i="18" s="1"/>
  <c r="AV121" i="18" s="1" a="1"/>
  <c r="AV121" i="18" s="1"/>
  <c r="AW121" i="18" s="1" a="1"/>
  <c r="AW121" i="18" s="1"/>
  <c r="AX121" i="18" s="1" a="1"/>
  <c r="AX121" i="18" s="1"/>
  <c r="AY121" i="18" s="1" a="1"/>
  <c r="AY121" i="18" s="1"/>
  <c r="AZ121" i="18" s="1" a="1"/>
  <c r="AZ121" i="18" s="1"/>
  <c r="BA121" i="18" s="1" a="1"/>
  <c r="BA121" i="18" s="1"/>
  <c r="BB121" i="18" s="1" a="1"/>
  <c r="BB121" i="18" s="1"/>
  <c r="BC121" i="18" s="1" a="1"/>
  <c r="BC121" i="18" s="1"/>
  <c r="BD121" i="18" s="1" a="1"/>
  <c r="BD121" i="18" s="1"/>
  <c r="BE121" i="18" s="1" a="1"/>
  <c r="BE121" i="18" s="1"/>
  <c r="BF121" i="18" s="1" a="1"/>
  <c r="BF121" i="18" s="1"/>
  <c r="BG121" i="18" s="1" a="1"/>
  <c r="BG121" i="18" s="1"/>
  <c r="BH121" i="18" s="1" a="1"/>
  <c r="BH121" i="18" s="1"/>
  <c r="BI121" i="18" s="1" a="1"/>
  <c r="BI121" i="18" s="1"/>
  <c r="BJ121" i="18" s="1" a="1"/>
  <c r="BJ121" i="18" s="1"/>
  <c r="BK121" i="18" s="1" a="1"/>
  <c r="BK121" i="18" s="1"/>
  <c r="BL121" i="18" s="1" a="1"/>
  <c r="BL121" i="18" s="1"/>
  <c r="BM121" i="18" s="1" a="1"/>
  <c r="BM121" i="18" s="1"/>
  <c r="BN121" i="18" s="1" a="1"/>
  <c r="BN121" i="18" s="1"/>
  <c r="BO121" i="18" s="1" a="1"/>
  <c r="BO121" i="18" s="1"/>
  <c r="BP121" i="18" s="1" a="1"/>
  <c r="BP121" i="18" s="1"/>
  <c r="BQ121" i="18" s="1" a="1"/>
  <c r="BQ121" i="18" s="1"/>
  <c r="BR121" i="18" s="1" a="1"/>
  <c r="BR121" i="18" s="1"/>
  <c r="L128" i="18" a="1"/>
  <c r="L128" i="18" s="1"/>
  <c r="M128" i="18" s="1" a="1"/>
  <c r="M128" i="18" s="1"/>
  <c r="N128" i="18" s="1" a="1"/>
  <c r="N128" i="18" s="1"/>
  <c r="O128" i="18" s="1" a="1"/>
  <c r="O128" i="18" s="1"/>
  <c r="P128" i="18" s="1" a="1"/>
  <c r="P128" i="18" s="1"/>
  <c r="Q128" i="18" s="1" a="1"/>
  <c r="Q128" i="18" s="1"/>
  <c r="R128" i="18" s="1" a="1"/>
  <c r="R128" i="18" s="1"/>
  <c r="S128" i="18" s="1" a="1"/>
  <c r="S128" i="18" s="1"/>
  <c r="T128" i="18" s="1" a="1"/>
  <c r="T128" i="18" s="1"/>
  <c r="U128" i="18" s="1" a="1"/>
  <c r="U128" i="18" s="1"/>
  <c r="V128" i="18" s="1" a="1"/>
  <c r="V128" i="18" s="1"/>
  <c r="W128" i="18" s="1" a="1"/>
  <c r="W128" i="18" s="1"/>
  <c r="X128" i="18" s="1" a="1"/>
  <c r="X128" i="18" s="1"/>
  <c r="Y128" i="18" s="1" a="1"/>
  <c r="Y128" i="18" s="1"/>
  <c r="Z128" i="18" s="1" a="1"/>
  <c r="Z128" i="18" s="1"/>
  <c r="AA128" i="18" s="1" a="1"/>
  <c r="AA128" i="18" s="1"/>
  <c r="AB128" i="18" s="1" a="1"/>
  <c r="AB128" i="18" s="1"/>
  <c r="AC128" i="18" s="1" a="1"/>
  <c r="AC128" i="18" s="1"/>
  <c r="AD128" i="18" s="1" a="1"/>
  <c r="AD128" i="18" s="1"/>
  <c r="AE128" i="18" s="1" a="1"/>
  <c r="AE128" i="18" s="1"/>
  <c r="AF128" i="18" s="1" a="1"/>
  <c r="AF128" i="18" s="1"/>
  <c r="AG128" i="18" s="1" a="1"/>
  <c r="AG128" i="18" s="1"/>
  <c r="AH128" i="18" s="1" a="1"/>
  <c r="AH128" i="18" s="1"/>
  <c r="AI128" i="18" s="1" a="1"/>
  <c r="AI128" i="18" s="1"/>
  <c r="AJ128" i="18" s="1" a="1"/>
  <c r="AJ128" i="18" s="1"/>
  <c r="AK128" i="18" s="1" a="1"/>
  <c r="AK128" i="18" s="1"/>
  <c r="AL128" i="18" s="1" a="1"/>
  <c r="AL128" i="18" s="1"/>
  <c r="AM128" i="18" s="1" a="1"/>
  <c r="AM128" i="18" s="1"/>
  <c r="AN128" i="18" s="1" a="1"/>
  <c r="AN128" i="18" s="1"/>
  <c r="AO128" i="18" s="1" a="1"/>
  <c r="AO128" i="18" s="1"/>
  <c r="AP128" i="18" s="1" a="1"/>
  <c r="AP128" i="18" s="1"/>
  <c r="AQ128" i="18" s="1" a="1"/>
  <c r="AQ128" i="18" s="1"/>
  <c r="AR128" i="18" s="1" a="1"/>
  <c r="AR128" i="18" s="1"/>
  <c r="AS128" i="18" s="1" a="1"/>
  <c r="AS128" i="18" s="1"/>
  <c r="AT128" i="18" s="1" a="1"/>
  <c r="AT128" i="18" s="1"/>
  <c r="AU128" i="18" s="1" a="1"/>
  <c r="AU128" i="18" s="1"/>
  <c r="AV128" i="18" s="1" a="1"/>
  <c r="AV128" i="18" s="1"/>
  <c r="AW128" i="18" s="1" a="1"/>
  <c r="AW128" i="18" s="1"/>
  <c r="AX128" i="18" s="1" a="1"/>
  <c r="AX128" i="18" s="1"/>
  <c r="AY128" i="18" s="1" a="1"/>
  <c r="AY128" i="18" s="1"/>
  <c r="AZ128" i="18" s="1" a="1"/>
  <c r="AZ128" i="18" s="1"/>
  <c r="BA128" i="18" s="1" a="1"/>
  <c r="BA128" i="18" s="1"/>
  <c r="BB128" i="18" s="1" a="1"/>
  <c r="BB128" i="18" s="1"/>
  <c r="BC128" i="18" s="1" a="1"/>
  <c r="BC128" i="18" s="1"/>
  <c r="BD128" i="18" s="1" a="1"/>
  <c r="BD128" i="18" s="1"/>
  <c r="BE128" i="18" s="1" a="1"/>
  <c r="BE128" i="18" s="1"/>
  <c r="BF128" i="18" s="1" a="1"/>
  <c r="BF128" i="18" s="1"/>
  <c r="BG128" i="18" s="1" a="1"/>
  <c r="BG128" i="18" s="1"/>
  <c r="BH128" i="18" s="1" a="1"/>
  <c r="BH128" i="18" s="1"/>
  <c r="BI128" i="18" s="1" a="1"/>
  <c r="BI128" i="18" s="1"/>
  <c r="BJ128" i="18" s="1" a="1"/>
  <c r="BJ128" i="18" s="1"/>
  <c r="BK128" i="18" s="1" a="1"/>
  <c r="BK128" i="18" s="1"/>
  <c r="BL128" i="18" s="1" a="1"/>
  <c r="BL128" i="18" s="1"/>
  <c r="BM128" i="18" s="1" a="1"/>
  <c r="BM128" i="18" s="1"/>
  <c r="BN128" i="18" s="1" a="1"/>
  <c r="BN128" i="18" s="1"/>
  <c r="BO128" i="18" s="1" a="1"/>
  <c r="BO128" i="18" s="1"/>
  <c r="BP128" i="18" s="1" a="1"/>
  <c r="BP128" i="18" s="1"/>
  <c r="BQ128" i="18" s="1" a="1"/>
  <c r="BQ128" i="18" s="1"/>
  <c r="BR128" i="18" s="1" a="1"/>
  <c r="BR128" i="18" s="1"/>
  <c r="L134" i="18" a="1"/>
  <c r="L134" i="18" s="1"/>
  <c r="M134" i="18" s="1" a="1"/>
  <c r="M134" i="18" s="1"/>
  <c r="N134" i="18" s="1" a="1"/>
  <c r="N134" i="18" s="1"/>
  <c r="O134" i="18" s="1" a="1"/>
  <c r="O134" i="18" s="1"/>
  <c r="P134" i="18" s="1" a="1"/>
  <c r="P134" i="18" s="1"/>
  <c r="Q134" i="18" s="1" a="1"/>
  <c r="Q134" i="18" s="1"/>
  <c r="R134" i="18" s="1" a="1"/>
  <c r="R134" i="18" s="1"/>
  <c r="S134" i="18" s="1" a="1"/>
  <c r="S134" i="18" s="1"/>
  <c r="T134" i="18" s="1" a="1"/>
  <c r="T134" i="18" s="1"/>
  <c r="U134" i="18" s="1" a="1"/>
  <c r="U134" i="18" s="1"/>
  <c r="V134" i="18" s="1" a="1"/>
  <c r="V134" i="18" s="1"/>
  <c r="W134" i="18" s="1" a="1"/>
  <c r="W134" i="18" s="1"/>
  <c r="X134" i="18" s="1" a="1"/>
  <c r="X134" i="18" s="1"/>
  <c r="Y134" i="18" s="1" a="1"/>
  <c r="Y134" i="18" s="1"/>
  <c r="Z134" i="18" s="1" a="1"/>
  <c r="Z134" i="18" s="1"/>
  <c r="AA134" i="18" s="1" a="1"/>
  <c r="AA134" i="18" s="1"/>
  <c r="AB134" i="18" s="1" a="1"/>
  <c r="AB134" i="18" s="1"/>
  <c r="AC134" i="18" s="1" a="1"/>
  <c r="AC134" i="18" s="1"/>
  <c r="AD134" i="18" s="1" a="1"/>
  <c r="AD134" i="18" s="1"/>
  <c r="AE134" i="18" s="1" a="1"/>
  <c r="AE134" i="18" s="1"/>
  <c r="AF134" i="18" s="1" a="1"/>
  <c r="AF134" i="18" s="1"/>
  <c r="AG134" i="18" s="1" a="1"/>
  <c r="AG134" i="18" s="1"/>
  <c r="AH134" i="18" s="1" a="1"/>
  <c r="AH134" i="18" s="1"/>
  <c r="AI134" i="18" s="1" a="1"/>
  <c r="AI134" i="18" s="1"/>
  <c r="AJ134" i="18" s="1" a="1"/>
  <c r="AJ134" i="18" s="1"/>
  <c r="AK134" i="18" s="1" a="1"/>
  <c r="AK134" i="18" s="1"/>
  <c r="AL134" i="18" s="1" a="1"/>
  <c r="AL134" i="18" s="1"/>
  <c r="AM134" i="18" s="1" a="1"/>
  <c r="AM134" i="18" s="1"/>
  <c r="AN134" i="18" s="1" a="1"/>
  <c r="AN134" i="18" s="1"/>
  <c r="AO134" i="18" s="1" a="1"/>
  <c r="AO134" i="18" s="1"/>
  <c r="AP134" i="18" s="1" a="1"/>
  <c r="AP134" i="18" s="1"/>
  <c r="AQ134" i="18" s="1" a="1"/>
  <c r="AQ134" i="18" s="1"/>
  <c r="AR134" i="18" s="1" a="1"/>
  <c r="AR134" i="18" s="1"/>
  <c r="AS134" i="18" s="1" a="1"/>
  <c r="AS134" i="18" s="1"/>
  <c r="AT134" i="18" s="1" a="1"/>
  <c r="AT134" i="18" s="1"/>
  <c r="AU134" i="18" s="1" a="1"/>
  <c r="AU134" i="18" s="1"/>
  <c r="AV134" i="18" s="1" a="1"/>
  <c r="AV134" i="18" s="1"/>
  <c r="AW134" i="18" s="1" a="1"/>
  <c r="AW134" i="18" s="1"/>
  <c r="AX134" i="18" s="1" a="1"/>
  <c r="AX134" i="18" s="1"/>
  <c r="AY134" i="18" s="1" a="1"/>
  <c r="AY134" i="18" s="1"/>
  <c r="AZ134" i="18" s="1" a="1"/>
  <c r="AZ134" i="18" s="1"/>
  <c r="BA134" i="18" s="1" a="1"/>
  <c r="BA134" i="18" s="1"/>
  <c r="BB134" i="18" s="1" a="1"/>
  <c r="BB134" i="18" s="1"/>
  <c r="BC134" i="18" s="1" a="1"/>
  <c r="BC134" i="18" s="1"/>
  <c r="BD134" i="18" s="1" a="1"/>
  <c r="BD134" i="18" s="1"/>
  <c r="BE134" i="18" s="1" a="1"/>
  <c r="BE134" i="18" s="1"/>
  <c r="BF134" i="18" s="1" a="1"/>
  <c r="BF134" i="18" s="1"/>
  <c r="BG134" i="18" s="1" a="1"/>
  <c r="BG134" i="18" s="1"/>
  <c r="BH134" i="18" s="1" a="1"/>
  <c r="BH134" i="18" s="1"/>
  <c r="BI134" i="18" s="1" a="1"/>
  <c r="BI134" i="18" s="1"/>
  <c r="BJ134" i="18" s="1" a="1"/>
  <c r="BJ134" i="18" s="1"/>
  <c r="BK134" i="18" s="1" a="1"/>
  <c r="BK134" i="18" s="1"/>
  <c r="BL134" i="18" s="1" a="1"/>
  <c r="BL134" i="18" s="1"/>
  <c r="BM134" i="18" s="1" a="1"/>
  <c r="BM134" i="18" s="1"/>
  <c r="BN134" i="18" s="1" a="1"/>
  <c r="BN134" i="18" s="1"/>
  <c r="BO134" i="18" s="1" a="1"/>
  <c r="BO134" i="18" s="1"/>
  <c r="BP134" i="18" s="1" a="1"/>
  <c r="BP134" i="18" s="1"/>
  <c r="BQ134" i="18" s="1" a="1"/>
  <c r="BQ134" i="18" s="1"/>
  <c r="BR134" i="18" s="1" a="1"/>
  <c r="BR134" i="18" s="1"/>
  <c r="M32" i="18"/>
  <c r="AC32" i="18"/>
  <c r="AS32" i="18"/>
  <c r="BI32" i="18"/>
  <c r="N32" i="18"/>
  <c r="V32" i="18"/>
  <c r="AD32" i="18"/>
  <c r="AL32" i="18"/>
  <c r="AT32" i="18"/>
  <c r="BB32" i="18"/>
  <c r="BJ32" i="18"/>
  <c r="BR32" i="18"/>
  <c r="U32" i="18"/>
  <c r="AK32" i="18"/>
  <c r="BA32" i="18"/>
  <c r="BQ32" i="18"/>
  <c r="O32" i="18"/>
  <c r="W32" i="18"/>
  <c r="AE32" i="18"/>
  <c r="AM32" i="18"/>
  <c r="AU32" i="18"/>
  <c r="BC32" i="18"/>
  <c r="BK32" i="18"/>
  <c r="M33" i="18"/>
  <c r="Q32" i="18"/>
  <c r="Y32" i="18"/>
  <c r="AG32" i="18"/>
  <c r="AO32" i="18"/>
  <c r="AW32" i="18"/>
  <c r="BE32" i="18"/>
  <c r="BM32" i="18"/>
  <c r="M36" i="18"/>
  <c r="R32" i="18"/>
  <c r="Z32" i="18"/>
  <c r="AH32" i="18"/>
  <c r="AP32" i="18"/>
  <c r="AX32" i="18"/>
  <c r="BF32" i="18"/>
  <c r="BN32" i="18"/>
  <c r="X32" i="18"/>
  <c r="AF32" i="18"/>
  <c r="AN32" i="18"/>
  <c r="AV32" i="18"/>
  <c r="BD32" i="18"/>
  <c r="BL32" i="18"/>
  <c r="S32" i="18"/>
  <c r="AA32" i="18"/>
  <c r="AI32" i="18"/>
  <c r="AQ32" i="18"/>
  <c r="AY32" i="18"/>
  <c r="BG32" i="18"/>
  <c r="BO32" i="18"/>
  <c r="P32" i="18"/>
  <c r="T32" i="18"/>
  <c r="AB32" i="18"/>
  <c r="AJ32" i="18"/>
  <c r="AR32" i="18"/>
  <c r="AZ32" i="18"/>
  <c r="BH32" i="18"/>
  <c r="BP32" i="18"/>
  <c r="BL67" i="18"/>
  <c r="BL9" i="8" s="1"/>
  <c r="BI205" i="18"/>
  <c r="AY67" i="18"/>
  <c r="AY9" i="8" s="1"/>
  <c r="BE67" i="18"/>
  <c r="BE9" i="8" s="1"/>
  <c r="BR67" i="18"/>
  <c r="BR9" i="8" s="1"/>
  <c r="I9" i="8" s="1"/>
  <c r="BD67" i="18"/>
  <c r="BD9" i="8" s="1"/>
  <c r="BA136" i="18"/>
  <c r="BA205" i="18"/>
  <c r="BB205" i="18"/>
  <c r="BH67" i="18"/>
  <c r="BH9" i="8" s="1"/>
  <c r="BP205" i="18"/>
  <c r="BK67" i="18"/>
  <c r="BK9" i="8" s="1"/>
  <c r="BF136" i="18"/>
  <c r="AX67" i="18"/>
  <c r="AX9" i="8" s="1"/>
  <c r="BQ67" i="18"/>
  <c r="BQ9" i="8" s="1"/>
  <c r="BF67" i="18"/>
  <c r="BF9" i="8" s="1"/>
  <c r="H9" i="8" s="1"/>
  <c r="AZ67" i="18"/>
  <c r="AZ9" i="8" s="1"/>
  <c r="BG67" i="18"/>
  <c r="BG9" i="8" s="1"/>
  <c r="BM67" i="18"/>
  <c r="BM9" i="8" s="1"/>
  <c r="P102" i="18"/>
  <c r="W102" i="18"/>
  <c r="W106" i="18" s="1"/>
  <c r="AD102" i="18"/>
  <c r="AD106" i="18" s="1"/>
  <c r="AK102" i="18"/>
  <c r="AR102" i="18"/>
  <c r="AY102" i="18"/>
  <c r="BA67" i="18"/>
  <c r="BA9" i="8" s="1"/>
  <c r="AE102" i="18"/>
  <c r="AZ102" i="18"/>
  <c r="BG102" i="18"/>
  <c r="BB67" i="18"/>
  <c r="BB9" i="8" s="1"/>
  <c r="BO67" i="18"/>
  <c r="BO9" i="8" s="1"/>
  <c r="BC67" i="18"/>
  <c r="BC9" i="8" s="1"/>
  <c r="BI67" i="18"/>
  <c r="BI9" i="8" s="1"/>
  <c r="BJ67" i="18"/>
  <c r="BJ9" i="8" s="1"/>
  <c r="BP67" i="18"/>
  <c r="BP9" i="8" s="1"/>
  <c r="BE136" i="18"/>
  <c r="X102" i="18"/>
  <c r="AM102" i="18"/>
  <c r="AM106" i="18" s="1"/>
  <c r="AT102" i="18"/>
  <c r="BA102" i="18"/>
  <c r="BH102" i="18"/>
  <c r="BO102" i="18"/>
  <c r="BG137" i="18"/>
  <c r="Y102" i="18"/>
  <c r="AU102" i="18"/>
  <c r="BP102" i="18"/>
  <c r="S102" i="18"/>
  <c r="S106" i="18" s="1"/>
  <c r="AN102" i="18"/>
  <c r="AN106" i="18" s="1"/>
  <c r="AV102" i="18"/>
  <c r="BC102" i="18"/>
  <c r="BJ102" i="18"/>
  <c r="BJ106" i="18" s="1"/>
  <c r="BQ102" i="18"/>
  <c r="T102" i="18"/>
  <c r="AA102" i="18"/>
  <c r="AO102" i="18"/>
  <c r="BK102" i="18"/>
  <c r="N102" i="18"/>
  <c r="U102" i="18"/>
  <c r="AB102" i="18"/>
  <c r="AI102" i="18"/>
  <c r="BD102" i="18"/>
  <c r="BL102" i="18"/>
  <c r="BL106" i="18" s="1"/>
  <c r="M103" i="18"/>
  <c r="O102" i="18"/>
  <c r="AJ102" i="18"/>
  <c r="AQ102" i="18"/>
  <c r="BE102" i="18"/>
  <c r="BB136" i="18"/>
  <c r="V170" i="18"/>
  <c r="BQ136" i="18"/>
  <c r="V102" i="18"/>
  <c r="V106" i="18" s="1"/>
  <c r="AL102" i="18"/>
  <c r="BB102" i="18"/>
  <c r="BR102" i="18"/>
  <c r="Q102" i="18"/>
  <c r="BM102" i="18"/>
  <c r="AP102" i="18"/>
  <c r="R102" i="18"/>
  <c r="AH102" i="18"/>
  <c r="BN102" i="18"/>
  <c r="BI136" i="18"/>
  <c r="M102" i="18"/>
  <c r="AC102" i="18"/>
  <c r="AS102" i="18"/>
  <c r="BI102" i="18"/>
  <c r="BJ136" i="18"/>
  <c r="AX136" i="18"/>
  <c r="BP136" i="18"/>
  <c r="BL136" i="18"/>
  <c r="BH136" i="18"/>
  <c r="BD136" i="18"/>
  <c r="BM136" i="18"/>
  <c r="BR136" i="18"/>
  <c r="AZ136" i="18"/>
  <c r="BN136" i="18"/>
  <c r="AH205" i="18"/>
  <c r="AD170" i="18"/>
  <c r="AD175" i="18" s="1"/>
  <c r="BL170" i="18"/>
  <c r="BR170" i="18"/>
  <c r="M170" i="18"/>
  <c r="M175" i="18" s="1"/>
  <c r="AY136" i="18"/>
  <c r="BC136" i="18"/>
  <c r="BK136" i="18"/>
  <c r="BO136" i="18"/>
  <c r="N170" i="18"/>
  <c r="AW170" i="18"/>
  <c r="BB170" i="18"/>
  <c r="BG170" i="18"/>
  <c r="AF170" i="18"/>
  <c r="AF175" i="18" s="1"/>
  <c r="AL170" i="18"/>
  <c r="BM170" i="18"/>
  <c r="BM175" i="18" s="1"/>
  <c r="AG170" i="18"/>
  <c r="AQ170" i="18"/>
  <c r="BN170" i="18"/>
  <c r="BN175" i="18" s="1"/>
  <c r="Q170" i="18"/>
  <c r="AA170" i="18"/>
  <c r="AX170" i="18"/>
  <c r="AX175" i="18" s="1"/>
  <c r="BC170" i="18"/>
  <c r="BC175" i="18" s="1"/>
  <c r="BI170" i="18"/>
  <c r="BI175" i="18" s="1"/>
  <c r="AH170" i="18"/>
  <c r="AM170" i="18"/>
  <c r="AS170" i="18"/>
  <c r="BJ170" i="18"/>
  <c r="BL174" i="18"/>
  <c r="R170" i="18"/>
  <c r="W170" i="18"/>
  <c r="W175" i="18" s="1"/>
  <c r="AC170" i="18"/>
  <c r="AC175" i="18" s="1"/>
  <c r="AT170" i="18"/>
  <c r="AB170" i="18"/>
  <c r="AR170" i="18"/>
  <c r="BH170" i="18"/>
  <c r="X170" i="18"/>
  <c r="AN170" i="18"/>
  <c r="S170" i="18"/>
  <c r="Y170" i="18"/>
  <c r="AI170" i="18"/>
  <c r="AO170" i="18"/>
  <c r="AY170" i="18"/>
  <c r="BE170" i="18"/>
  <c r="BO170" i="18"/>
  <c r="T170" i="18"/>
  <c r="T175" i="18" s="1"/>
  <c r="AJ170" i="18"/>
  <c r="AZ170" i="18"/>
  <c r="BP170" i="18"/>
  <c r="AP171" i="18"/>
  <c r="O170" i="18"/>
  <c r="U170" i="18"/>
  <c r="U175" i="18" s="1"/>
  <c r="Z170" i="18"/>
  <c r="AE170" i="18"/>
  <c r="AK170" i="18"/>
  <c r="AK175" i="18" s="1"/>
  <c r="AP170" i="18"/>
  <c r="AU170" i="18"/>
  <c r="AU175" i="18" s="1"/>
  <c r="BA170" i="18"/>
  <c r="BF170" i="18"/>
  <c r="BF175" i="18" s="1"/>
  <c r="BQ170" i="18"/>
  <c r="BQ175" i="18" s="1"/>
  <c r="Z205" i="18"/>
  <c r="AT205" i="18"/>
  <c r="BK205" i="18"/>
  <c r="BR205" i="18"/>
  <c r="Q205" i="18"/>
  <c r="V205" i="18"/>
  <c r="AK205" i="18"/>
  <c r="P205" i="18"/>
  <c r="U205" i="18"/>
  <c r="AO205" i="18"/>
  <c r="AU205" i="18"/>
  <c r="BJ205" i="18"/>
  <c r="BQ205" i="18"/>
  <c r="AP205" i="18"/>
  <c r="AW205" i="18"/>
  <c r="BE205" i="18"/>
  <c r="AD205" i="18"/>
  <c r="BF205" i="18"/>
  <c r="M205" i="18"/>
  <c r="AC205" i="18"/>
  <c r="AJ205" i="18"/>
  <c r="AV205" i="18"/>
  <c r="N205" i="18"/>
  <c r="Y205" i="18"/>
  <c r="AE205" i="18"/>
  <c r="AL205" i="18"/>
  <c r="AZ205" i="18"/>
  <c r="BL205" i="18"/>
  <c r="T205" i="18"/>
  <c r="AF205" i="18"/>
  <c r="AS205" i="18"/>
  <c r="BM205" i="18"/>
  <c r="O205" i="18"/>
  <c r="AG205" i="18"/>
  <c r="BN205" i="18"/>
  <c r="AA205" i="18"/>
  <c r="AQ205" i="18"/>
  <c r="BG205" i="18"/>
  <c r="AR205" i="18"/>
  <c r="BH205" i="18"/>
  <c r="R205" i="18"/>
  <c r="W205" i="18"/>
  <c r="AM205" i="18"/>
  <c r="BC205" i="18"/>
  <c r="X205" i="18"/>
  <c r="AN205" i="18"/>
  <c r="BD205" i="18"/>
  <c r="S205" i="18"/>
  <c r="AI205" i="18"/>
  <c r="AY205" i="18"/>
  <c r="BO205" i="18"/>
  <c r="E25" i="18"/>
  <c r="G25" i="18"/>
  <c r="I25" i="18"/>
  <c r="F25" i="18"/>
  <c r="H25" i="18"/>
  <c r="I98" i="18"/>
  <c r="F98" i="18"/>
  <c r="H98" i="18"/>
  <c r="E98" i="18"/>
  <c r="G98" i="18"/>
  <c r="P175" i="18" l="1"/>
  <c r="P176" i="18" s="1"/>
  <c r="AH175" i="18"/>
  <c r="H10" i="8"/>
  <c r="I10" i="8"/>
  <c r="AR210" i="18"/>
  <c r="AR211" i="18" s="1"/>
  <c r="Y175" i="18"/>
  <c r="AB210" i="18"/>
  <c r="AB211" i="18" s="1"/>
  <c r="O175" i="18"/>
  <c r="AP106" i="18"/>
  <c r="P47" i="18" a="1"/>
  <c r="P47" i="18" s="1"/>
  <c r="Q47" i="18" s="1" a="1"/>
  <c r="Q47" i="18" s="1"/>
  <c r="R47" i="18" s="1" a="1"/>
  <c r="R47" i="18" s="1"/>
  <c r="S47" i="18" s="1" a="1"/>
  <c r="S47" i="18" s="1"/>
  <c r="T47" i="18" s="1" a="1"/>
  <c r="T47" i="18" s="1"/>
  <c r="U47" i="18" s="1" a="1"/>
  <c r="U47" i="18" s="1"/>
  <c r="V47" i="18" s="1" a="1"/>
  <c r="V47" i="18" s="1"/>
  <c r="W47" i="18" s="1" a="1"/>
  <c r="W47" i="18" s="1"/>
  <c r="X47" i="18" s="1" a="1"/>
  <c r="X47" i="18" s="1"/>
  <c r="Y47" i="18" s="1" a="1"/>
  <c r="Y47" i="18" s="1"/>
  <c r="Z47" i="18" s="1" a="1"/>
  <c r="Z47" i="18" s="1"/>
  <c r="AA47" i="18" s="1" a="1"/>
  <c r="AA47" i="18" s="1"/>
  <c r="AB47" i="18" s="1" a="1"/>
  <c r="AB47" i="18" s="1"/>
  <c r="AC47" i="18" s="1" a="1"/>
  <c r="AC47" i="18" s="1"/>
  <c r="AD47" i="18" s="1" a="1"/>
  <c r="AD47" i="18" s="1"/>
  <c r="AE47" i="18" s="1" a="1"/>
  <c r="AE47" i="18" s="1"/>
  <c r="AF47" i="18" s="1" a="1"/>
  <c r="AF47" i="18" s="1"/>
  <c r="AG47" i="18" s="1" a="1"/>
  <c r="AG47" i="18" s="1"/>
  <c r="AH47" i="18" s="1" a="1"/>
  <c r="AH47" i="18" s="1"/>
  <c r="AI47" i="18" s="1" a="1"/>
  <c r="AI47" i="18" s="1"/>
  <c r="AJ47" i="18" s="1" a="1"/>
  <c r="AJ47" i="18" s="1"/>
  <c r="AK47" i="18" s="1" a="1"/>
  <c r="AK47" i="18" s="1"/>
  <c r="AL47" i="18" s="1" a="1"/>
  <c r="AL47" i="18" s="1"/>
  <c r="AM47" i="18" s="1" a="1"/>
  <c r="AM47" i="18" s="1"/>
  <c r="AN47" i="18" s="1" a="1"/>
  <c r="AN47" i="18" s="1"/>
  <c r="AO47" i="18" s="1" a="1"/>
  <c r="AO47" i="18" s="1"/>
  <c r="AP47" i="18" s="1" a="1"/>
  <c r="AP47" i="18" s="1"/>
  <c r="AQ47" i="18" s="1" a="1"/>
  <c r="AQ47" i="18" s="1"/>
  <c r="AR47" i="18" s="1" a="1"/>
  <c r="AR47" i="18" s="1"/>
  <c r="AS47" i="18" s="1" a="1"/>
  <c r="AS47" i="18" s="1"/>
  <c r="AT47" i="18" s="1" a="1"/>
  <c r="AT47" i="18" s="1"/>
  <c r="AU47" i="18" s="1" a="1"/>
  <c r="AU47" i="18" s="1"/>
  <c r="AV47" i="18" s="1" a="1"/>
  <c r="AV47" i="18" s="1"/>
  <c r="AW47" i="18" s="1" a="1"/>
  <c r="AW47" i="18" s="1"/>
  <c r="AX47" i="18" s="1" a="1"/>
  <c r="AX47" i="18" s="1"/>
  <c r="AY47" i="18" s="1" a="1"/>
  <c r="AY47" i="18" s="1"/>
  <c r="AZ47" i="18" s="1" a="1"/>
  <c r="AZ47" i="18" s="1"/>
  <c r="BA47" i="18" s="1" a="1"/>
  <c r="BA47" i="18" s="1"/>
  <c r="BB47" i="18" s="1" a="1"/>
  <c r="BB47" i="18" s="1"/>
  <c r="BC47" i="18" s="1" a="1"/>
  <c r="BC47" i="18" s="1"/>
  <c r="BD47" i="18" s="1" a="1"/>
  <c r="BD47" i="18" s="1"/>
  <c r="BE47" i="18" s="1" a="1"/>
  <c r="BE47" i="18" s="1"/>
  <c r="BF47" i="18" s="1" a="1"/>
  <c r="BF47" i="18" s="1"/>
  <c r="BG47" i="18" s="1" a="1"/>
  <c r="BG47" i="18" s="1"/>
  <c r="BH47" i="18" s="1" a="1"/>
  <c r="BH47" i="18" s="1"/>
  <c r="BI47" i="18" s="1" a="1"/>
  <c r="BI47" i="18" s="1"/>
  <c r="BJ47" i="18" s="1" a="1"/>
  <c r="BJ47" i="18" s="1"/>
  <c r="BK47" i="18" s="1" a="1"/>
  <c r="BK47" i="18" s="1"/>
  <c r="BL47" i="18" s="1" a="1"/>
  <c r="BL47" i="18" s="1"/>
  <c r="BM47" i="18" s="1" a="1"/>
  <c r="BM47" i="18" s="1"/>
  <c r="BN47" i="18" s="1" a="1"/>
  <c r="BN47" i="18" s="1"/>
  <c r="BO47" i="18" s="1" a="1"/>
  <c r="BO47" i="18" s="1"/>
  <c r="BP47" i="18" s="1" a="1"/>
  <c r="BP47" i="18" s="1"/>
  <c r="BQ47" i="18" s="1" a="1"/>
  <c r="BQ47" i="18" s="1"/>
  <c r="BR47" i="18" s="1" a="1"/>
  <c r="BR47" i="18" s="1"/>
  <c r="BR72" i="18" s="1"/>
  <c r="P185" i="18" a="1"/>
  <c r="P185" i="18" s="1"/>
  <c r="P210" i="18" s="1"/>
  <c r="P211" i="18" s="1"/>
  <c r="AO175" i="18"/>
  <c r="AO176" i="18" s="1"/>
  <c r="AJ175" i="18"/>
  <c r="T210" i="18"/>
  <c r="T211" i="18" s="1"/>
  <c r="AH106" i="18"/>
  <c r="AH107" i="18" s="1"/>
  <c r="BP106" i="18"/>
  <c r="BP107" i="18" s="1"/>
  <c r="X106" i="18"/>
  <c r="X107" i="18" s="1"/>
  <c r="BH210" i="18"/>
  <c r="BH211" i="18" s="1"/>
  <c r="U210" i="18"/>
  <c r="U211" i="18" s="1"/>
  <c r="BA210" i="18"/>
  <c r="BA211" i="18" s="1"/>
  <c r="BP71" i="18"/>
  <c r="BP13" i="8" s="1"/>
  <c r="BO71" i="18"/>
  <c r="BO13" i="8" s="1"/>
  <c r="AW106" i="18"/>
  <c r="AW107" i="18" s="1"/>
  <c r="BN71" i="18"/>
  <c r="BN13" i="8" s="1"/>
  <c r="BM71" i="18"/>
  <c r="BM13" i="8" s="1"/>
  <c r="BL71" i="18"/>
  <c r="AF106" i="18"/>
  <c r="AF107" i="18" s="1"/>
  <c r="T106" i="18"/>
  <c r="T107" i="18" s="1"/>
  <c r="AV210" i="18"/>
  <c r="AV211" i="18" s="1"/>
  <c r="AY175" i="18"/>
  <c r="BG175" i="18"/>
  <c r="BG176" i="18" s="1"/>
  <c r="BR175" i="18"/>
  <c r="BR176" i="18" s="1"/>
  <c r="AI175" i="18"/>
  <c r="AI176" i="18" s="1"/>
  <c r="U106" i="18"/>
  <c r="U107" i="18" s="1"/>
  <c r="AW175" i="18"/>
  <c r="AW176" i="18" s="1"/>
  <c r="BO106" i="18"/>
  <c r="BO107" i="18" s="1"/>
  <c r="AL210" i="18"/>
  <c r="AL211" i="18" s="1"/>
  <c r="BO37" i="18"/>
  <c r="AI106" i="18"/>
  <c r="AI107" i="18" s="1"/>
  <c r="BQ106" i="18"/>
  <c r="BQ107" i="18" s="1"/>
  <c r="AL106" i="18"/>
  <c r="AL107" i="18" s="1"/>
  <c r="BD106" i="18"/>
  <c r="BD107" i="18" s="1"/>
  <c r="X210" i="18"/>
  <c r="X211" i="18" s="1"/>
  <c r="AG210" i="18"/>
  <c r="AG211" i="18" s="1"/>
  <c r="BI210" i="18"/>
  <c r="BI211" i="18" s="1"/>
  <c r="O37" i="18"/>
  <c r="AC106" i="18"/>
  <c r="AC107" i="18" s="1"/>
  <c r="AC210" i="18"/>
  <c r="AC211" i="18" s="1"/>
  <c r="BG210" i="18"/>
  <c r="BG211" i="18" s="1"/>
  <c r="V210" i="18"/>
  <c r="V211" i="18" s="1"/>
  <c r="Q210" i="18"/>
  <c r="Q211" i="18" s="1"/>
  <c r="AF210" i="18"/>
  <c r="AF211" i="18" s="1"/>
  <c r="AE106" i="18"/>
  <c r="AE107" i="18" s="1"/>
  <c r="BP175" i="18"/>
  <c r="BP176" i="18" s="1"/>
  <c r="AE175" i="18"/>
  <c r="AE176" i="18" s="1"/>
  <c r="AB175" i="18"/>
  <c r="AB176" i="18" s="1"/>
  <c r="AP37" i="18"/>
  <c r="AP38" i="18" s="1"/>
  <c r="BR106" i="18"/>
  <c r="BR107" i="18" s="1"/>
  <c r="Y106" i="18"/>
  <c r="Y107" i="18" s="1"/>
  <c r="BQ37" i="18"/>
  <c r="BQ38" i="18" s="1"/>
  <c r="AL37" i="18"/>
  <c r="AL38" i="18" s="1"/>
  <c r="AT106" i="18"/>
  <c r="AT107" i="18" s="1"/>
  <c r="AS175" i="18"/>
  <c r="AS176" i="18" s="1"/>
  <c r="N175" i="18"/>
  <c r="N176" i="18" s="1"/>
  <c r="AB106" i="18"/>
  <c r="AB107" i="18" s="1"/>
  <c r="BN106" i="18"/>
  <c r="BN107" i="18" s="1"/>
  <c r="BP210" i="18"/>
  <c r="BP211" i="18" s="1"/>
  <c r="R175" i="18"/>
  <c r="R176" i="18" s="1"/>
  <c r="BK106" i="18"/>
  <c r="BK107" i="18" s="1"/>
  <c r="AY106" i="18"/>
  <c r="AY107" i="18" s="1"/>
  <c r="BB210" i="18"/>
  <c r="BB211" i="18" s="1"/>
  <c r="AV175" i="18"/>
  <c r="AV176" i="18" s="1"/>
  <c r="BL182" i="18" a="1"/>
  <c r="BL182" i="18" s="1"/>
  <c r="AZ210" i="18"/>
  <c r="AZ211" i="18" s="1"/>
  <c r="S175" i="18"/>
  <c r="S176" i="18" s="1"/>
  <c r="BJ175" i="18"/>
  <c r="V175" i="18"/>
  <c r="BA175" i="18"/>
  <c r="BA176" i="18" s="1"/>
  <c r="AY210" i="18"/>
  <c r="AY211" i="18" s="1"/>
  <c r="AF37" i="18"/>
  <c r="AF38" i="18" s="1"/>
  <c r="BO175" i="18"/>
  <c r="BO176" i="18" s="1"/>
  <c r="AN175" i="18"/>
  <c r="AN176" i="18" s="1"/>
  <c r="AU210" i="18"/>
  <c r="AU211" i="18" s="1"/>
  <c r="AT175" i="18"/>
  <c r="AT176" i="18" s="1"/>
  <c r="AG175" i="18"/>
  <c r="AG176" i="18" s="1"/>
  <c r="Z210" i="18"/>
  <c r="Z211" i="18" s="1"/>
  <c r="AI210" i="18"/>
  <c r="AI211" i="18" s="1"/>
  <c r="BM210" i="18"/>
  <c r="BM211" i="18" s="1"/>
  <c r="BE210" i="18"/>
  <c r="BE211" i="18" s="1"/>
  <c r="Z175" i="18"/>
  <c r="Z176" i="18" s="1"/>
  <c r="AE210" i="18"/>
  <c r="AE211" i="18" s="1"/>
  <c r="AL175" i="18"/>
  <c r="AL176" i="18" s="1"/>
  <c r="AO210" i="18"/>
  <c r="AO211" i="18" s="1"/>
  <c r="AU106" i="18"/>
  <c r="AU107" i="18" s="1"/>
  <c r="BG106" i="18"/>
  <c r="BG107" i="18" s="1"/>
  <c r="AW210" i="18"/>
  <c r="AW211" i="18" s="1"/>
  <c r="AD37" i="18"/>
  <c r="AD38" i="18" s="1"/>
  <c r="AQ106" i="18"/>
  <c r="AQ107" i="18" s="1"/>
  <c r="AQ210" i="18"/>
  <c r="AQ211" i="18" s="1"/>
  <c r="BQ210" i="18"/>
  <c r="BQ211" i="18" s="1"/>
  <c r="AV106" i="18"/>
  <c r="AV107" i="18" s="1"/>
  <c r="BH106" i="18"/>
  <c r="BH107" i="18" s="1"/>
  <c r="P37" i="18"/>
  <c r="P38" i="18" s="1"/>
  <c r="AM210" i="18"/>
  <c r="AM211" i="18" s="1"/>
  <c r="AO37" i="18"/>
  <c r="AO38" i="18" s="1"/>
  <c r="AM37" i="18"/>
  <c r="AM38" i="18" s="1"/>
  <c r="AV37" i="18"/>
  <c r="AV38" i="18" s="1"/>
  <c r="AG37" i="18"/>
  <c r="AG38" i="18" s="1"/>
  <c r="AN37" i="18"/>
  <c r="AN38" i="18" s="1"/>
  <c r="Y210" i="18"/>
  <c r="Y211" i="18" s="1"/>
  <c r="BP37" i="18"/>
  <c r="BP38" i="18" s="1"/>
  <c r="AD210" i="18"/>
  <c r="AD211" i="18" s="1"/>
  <c r="AN210" i="18"/>
  <c r="AN211" i="18" s="1"/>
  <c r="P106" i="18"/>
  <c r="P107" i="18" s="1"/>
  <c r="AU137" i="18"/>
  <c r="BC106" i="18"/>
  <c r="BC107" i="18" s="1"/>
  <c r="BM37" i="18"/>
  <c r="BM38" i="18" s="1"/>
  <c r="AR137" i="18"/>
  <c r="BC210" i="18"/>
  <c r="BC211" i="18" s="1"/>
  <c r="AJ210" i="18"/>
  <c r="AJ211" i="18" s="1"/>
  <c r="AS106" i="18"/>
  <c r="AS107" i="18" s="1"/>
  <c r="O106" i="18"/>
  <c r="O107" i="18" s="1"/>
  <c r="N112" i="18" a="1"/>
  <c r="N112" i="18" s="1"/>
  <c r="M138" i="18"/>
  <c r="AV137" i="18"/>
  <c r="AQ42" i="18" a="1"/>
  <c r="AQ42" i="18" s="1"/>
  <c r="AP68" i="18"/>
  <c r="AP10" i="8" s="1"/>
  <c r="AJ37" i="18"/>
  <c r="AJ38" i="18" s="1"/>
  <c r="BL37" i="18"/>
  <c r="BL38" i="18" s="1"/>
  <c r="W210" i="18"/>
  <c r="W211" i="18" s="1"/>
  <c r="BN210" i="18"/>
  <c r="BN211" i="18" s="1"/>
  <c r="BK210" i="18"/>
  <c r="BK211" i="18" s="1"/>
  <c r="BA106" i="18"/>
  <c r="BA107" i="18" s="1"/>
  <c r="AR106" i="18"/>
  <c r="AR107" i="18" s="1"/>
  <c r="BR37" i="18"/>
  <c r="BR38" i="18" s="1"/>
  <c r="BI37" i="18"/>
  <c r="BI38" i="18" s="1"/>
  <c r="N43" i="18" a="1"/>
  <c r="N43" i="18" s="1"/>
  <c r="M69" i="18"/>
  <c r="M11" i="8" s="1"/>
  <c r="AS137" i="18"/>
  <c r="AQ137" i="18"/>
  <c r="AP137" i="18"/>
  <c r="AT137" i="18"/>
  <c r="AO106" i="18"/>
  <c r="AO107" i="18" s="1"/>
  <c r="R210" i="18"/>
  <c r="R211" i="18" s="1"/>
  <c r="BF210" i="18"/>
  <c r="BF211" i="18" s="1"/>
  <c r="AT210" i="18"/>
  <c r="AT211" i="18" s="1"/>
  <c r="S210" i="18"/>
  <c r="S211" i="18" s="1"/>
  <c r="O210" i="18"/>
  <c r="O211" i="18" s="1"/>
  <c r="BR140" i="18"/>
  <c r="BR141" i="18" s="1"/>
  <c r="AP175" i="18"/>
  <c r="AP176" i="18" s="1"/>
  <c r="M106" i="18"/>
  <c r="M107" i="18" s="1"/>
  <c r="BO210" i="18"/>
  <c r="BO211" i="18" s="1"/>
  <c r="AZ175" i="18"/>
  <c r="AZ176" i="18" s="1"/>
  <c r="BQ176" i="18"/>
  <c r="AK176" i="18"/>
  <c r="BI176" i="18"/>
  <c r="AZ140" i="18"/>
  <c r="AZ141" i="18" s="1"/>
  <c r="AX140" i="18"/>
  <c r="AX141" i="18" s="1"/>
  <c r="BI106" i="18"/>
  <c r="BI107" i="18" s="1"/>
  <c r="BB106" i="18"/>
  <c r="BB107" i="18" s="1"/>
  <c r="AM107" i="18"/>
  <c r="BH37" i="18"/>
  <c r="BH38" i="18" s="1"/>
  <c r="AB37" i="18"/>
  <c r="AB38" i="18" s="1"/>
  <c r="BG37" i="18"/>
  <c r="BG38" i="18" s="1"/>
  <c r="AA37" i="18"/>
  <c r="AA38" i="18" s="1"/>
  <c r="BN37" i="18"/>
  <c r="BN38" i="18" s="1"/>
  <c r="AH37" i="18"/>
  <c r="AH38" i="18" s="1"/>
  <c r="BK37" i="18"/>
  <c r="BK38" i="18" s="1"/>
  <c r="AE37" i="18"/>
  <c r="AE38" i="18" s="1"/>
  <c r="BA37" i="18"/>
  <c r="BA38" i="18" s="1"/>
  <c r="BJ37" i="18"/>
  <c r="BJ38" i="18" s="1"/>
  <c r="AS37" i="18"/>
  <c r="AS38" i="18" s="1"/>
  <c r="BQ140" i="18"/>
  <c r="BQ141" i="18" s="1"/>
  <c r="M68" i="18"/>
  <c r="M10" i="8" s="1"/>
  <c r="N210" i="18"/>
  <c r="N211" i="18" s="1"/>
  <c r="M210" i="18"/>
  <c r="M211" i="18" s="1"/>
  <c r="AK210" i="18"/>
  <c r="AK211" i="18" s="1"/>
  <c r="BF176" i="18"/>
  <c r="AJ176" i="18"/>
  <c r="AY176" i="18"/>
  <c r="BH175" i="18"/>
  <c r="BH176" i="18" s="1"/>
  <c r="AC176" i="18"/>
  <c r="BJ176" i="18"/>
  <c r="AA175" i="18"/>
  <c r="AA176" i="18" s="1"/>
  <c r="AF176" i="18"/>
  <c r="BC140" i="18"/>
  <c r="BC141" i="18" s="1"/>
  <c r="BL175" i="18"/>
  <c r="BL176" i="18" s="1"/>
  <c r="BL107" i="18"/>
  <c r="AZ106" i="18"/>
  <c r="AZ107" i="18" s="1"/>
  <c r="T176" i="18"/>
  <c r="AR175" i="18"/>
  <c r="AR176" i="18" s="1"/>
  <c r="W176" i="18"/>
  <c r="Q175" i="18"/>
  <c r="Q176" i="18" s="1"/>
  <c r="AY140" i="18"/>
  <c r="AY141" i="18" s="1"/>
  <c r="AD176" i="18"/>
  <c r="BH140" i="18"/>
  <c r="BH141" i="18" s="1"/>
  <c r="BI140" i="18"/>
  <c r="BI141" i="18" s="1"/>
  <c r="R106" i="18"/>
  <c r="R107" i="18" s="1"/>
  <c r="Q106" i="18"/>
  <c r="Q107" i="18" s="1"/>
  <c r="AN107" i="18"/>
  <c r="BK140" i="18"/>
  <c r="BK141" i="18" s="1"/>
  <c r="BR210" i="18"/>
  <c r="BR211" i="18" s="1"/>
  <c r="BD210" i="18"/>
  <c r="BD211" i="18" s="1"/>
  <c r="U176" i="18"/>
  <c r="BE175" i="18"/>
  <c r="BE176" i="18" s="1"/>
  <c r="BN140" i="18"/>
  <c r="BN141" i="18" s="1"/>
  <c r="BD140" i="18"/>
  <c r="BD141" i="18" s="1"/>
  <c r="BP140" i="18"/>
  <c r="BP141" i="18" s="1"/>
  <c r="M71" i="18"/>
  <c r="M13" i="8" s="1"/>
  <c r="AS210" i="18"/>
  <c r="AS211" i="18" s="1"/>
  <c r="O176" i="18"/>
  <c r="BC176" i="18"/>
  <c r="BN176" i="18"/>
  <c r="BM176" i="18"/>
  <c r="BO140" i="18"/>
  <c r="BO141" i="18" s="1"/>
  <c r="BJ140" i="18"/>
  <c r="BJ141" i="18" s="1"/>
  <c r="AP107" i="18"/>
  <c r="V176" i="18"/>
  <c r="AJ106" i="18"/>
  <c r="AJ107" i="18" s="1"/>
  <c r="N106" i="18"/>
  <c r="N107" i="18" s="1"/>
  <c r="AA106" i="18"/>
  <c r="AA107" i="18" s="1"/>
  <c r="BJ107" i="18"/>
  <c r="AK106" i="18"/>
  <c r="AK107" i="18" s="1"/>
  <c r="BF140" i="18"/>
  <c r="BF141" i="18" s="1"/>
  <c r="AZ37" i="18"/>
  <c r="AZ38" i="18" s="1"/>
  <c r="T37" i="18"/>
  <c r="T38" i="18" s="1"/>
  <c r="AY37" i="18"/>
  <c r="AY38" i="18" s="1"/>
  <c r="S37" i="18"/>
  <c r="S38" i="18" s="1"/>
  <c r="BF37" i="18"/>
  <c r="BF38" i="18" s="1"/>
  <c r="Z37" i="18"/>
  <c r="Z38" i="18" s="1"/>
  <c r="BE37" i="18"/>
  <c r="BE38" i="18" s="1"/>
  <c r="Y37" i="18"/>
  <c r="Y38" i="18" s="1"/>
  <c r="BC37" i="18"/>
  <c r="BC38" i="18" s="1"/>
  <c r="W37" i="18"/>
  <c r="W38" i="18" s="1"/>
  <c r="AK37" i="18"/>
  <c r="AK38" i="18" s="1"/>
  <c r="BB37" i="18"/>
  <c r="BB38" i="18" s="1"/>
  <c r="V37" i="18"/>
  <c r="V38" i="18" s="1"/>
  <c r="AC37" i="18"/>
  <c r="AC38" i="18" s="1"/>
  <c r="BG140" i="18"/>
  <c r="BG141" i="18" s="1"/>
  <c r="AU176" i="18"/>
  <c r="AM175" i="18"/>
  <c r="AM176" i="18" s="1"/>
  <c r="AX176" i="18"/>
  <c r="BB175" i="18"/>
  <c r="BB176" i="18" s="1"/>
  <c r="M176" i="18"/>
  <c r="AH210" i="18"/>
  <c r="AH211" i="18" s="1"/>
  <c r="BM140" i="18"/>
  <c r="BM141" i="18" s="1"/>
  <c r="BL140" i="18"/>
  <c r="BL141" i="18" s="1"/>
  <c r="V107" i="18"/>
  <c r="S107" i="18"/>
  <c r="AD107" i="18"/>
  <c r="BA140" i="18"/>
  <c r="BA141" i="18" s="1"/>
  <c r="BB140" i="18"/>
  <c r="BB141" i="18" s="1"/>
  <c r="AR37" i="18"/>
  <c r="AR38" i="18" s="1"/>
  <c r="AQ37" i="18"/>
  <c r="AQ38" i="18" s="1"/>
  <c r="AX37" i="18"/>
  <c r="AX38" i="18" s="1"/>
  <c r="R37" i="18"/>
  <c r="R38" i="18" s="1"/>
  <c r="AW37" i="18"/>
  <c r="AW38" i="18" s="1"/>
  <c r="Q37" i="18"/>
  <c r="Q38" i="18" s="1"/>
  <c r="AU37" i="18"/>
  <c r="AU38" i="18" s="1"/>
  <c r="O38" i="18"/>
  <c r="U37" i="18"/>
  <c r="U38" i="18" s="1"/>
  <c r="AT37" i="18"/>
  <c r="AT38" i="18" s="1"/>
  <c r="N37" i="18"/>
  <c r="N38" i="18" s="1"/>
  <c r="M37" i="18"/>
  <c r="M38" i="18" s="1"/>
  <c r="AA210" i="18"/>
  <c r="AA211" i="18" s="1"/>
  <c r="BJ210" i="18"/>
  <c r="BJ211" i="18" s="1"/>
  <c r="Y176" i="18"/>
  <c r="X175" i="18"/>
  <c r="X176" i="18" s="1"/>
  <c r="AH176" i="18"/>
  <c r="AQ175" i="18"/>
  <c r="AQ176" i="18" s="1"/>
  <c r="M136" i="18"/>
  <c r="BM106" i="18"/>
  <c r="BM107" i="18" s="1"/>
  <c r="BE106" i="18"/>
  <c r="BE107" i="18" s="1"/>
  <c r="M137" i="18"/>
  <c r="BE140" i="18"/>
  <c r="BE141" i="18" s="1"/>
  <c r="W107" i="18"/>
  <c r="BO38" i="18"/>
  <c r="AI37" i="18"/>
  <c r="AI38" i="18" s="1"/>
  <c r="BD37" i="18"/>
  <c r="BD38" i="18" s="1"/>
  <c r="X37" i="18"/>
  <c r="X38" i="18" s="1"/>
  <c r="M67" i="18"/>
  <c r="M9" i="8" s="1"/>
  <c r="L209" i="18"/>
  <c r="K209" i="18"/>
  <c r="L206" i="18"/>
  <c r="K206" i="18"/>
  <c r="L205" i="18"/>
  <c r="L174" i="18"/>
  <c r="K174" i="18"/>
  <c r="L170" i="18"/>
  <c r="K170" i="18"/>
  <c r="L103" i="18"/>
  <c r="L102" i="18"/>
  <c r="K207" i="18"/>
  <c r="L207" i="18"/>
  <c r="K208" i="18"/>
  <c r="L208" i="18"/>
  <c r="K205" i="18"/>
  <c r="V41" i="19"/>
  <c r="U42" i="19"/>
  <c r="V42" i="19" s="1"/>
  <c r="U43" i="19"/>
  <c r="AA42" i="19"/>
  <c r="E26" i="12"/>
  <c r="BR25" i="9" a="1"/>
  <c r="BR25" i="9" s="1"/>
  <c r="BQ25" i="9" a="1"/>
  <c r="BQ25" i="9" s="1"/>
  <c r="BP25" i="9" a="1"/>
  <c r="BP25" i="9" s="1"/>
  <c r="BO25" i="9" a="1"/>
  <c r="BO25" i="9" s="1"/>
  <c r="BN25" i="9" a="1"/>
  <c r="BN25" i="9" s="1"/>
  <c r="BM25" i="9" a="1"/>
  <c r="BM25" i="9" s="1"/>
  <c r="BL25" i="9" a="1"/>
  <c r="BL25" i="9" s="1"/>
  <c r="BK25" i="9" a="1"/>
  <c r="BK25" i="9" s="1"/>
  <c r="BJ25" i="9" a="1"/>
  <c r="BJ25" i="9" s="1"/>
  <c r="BI25" i="9" a="1"/>
  <c r="BI25" i="9" s="1"/>
  <c r="BH25" i="9" a="1"/>
  <c r="BH25" i="9" s="1"/>
  <c r="BG25" i="9" a="1"/>
  <c r="BG25" i="9" s="1"/>
  <c r="BF25" i="9" a="1"/>
  <c r="BF25" i="9" s="1"/>
  <c r="BE25" i="9" a="1"/>
  <c r="BE25" i="9" s="1"/>
  <c r="BD25" i="9" a="1"/>
  <c r="BD25" i="9" s="1"/>
  <c r="BC25" i="9" a="1"/>
  <c r="BC25" i="9" s="1"/>
  <c r="BB25" i="9" a="1"/>
  <c r="BB25" i="9" s="1"/>
  <c r="BA25" i="9" a="1"/>
  <c r="BA25" i="9" s="1"/>
  <c r="AZ25" i="9" a="1"/>
  <c r="AZ25" i="9" s="1"/>
  <c r="AY25" i="9" a="1"/>
  <c r="AY25" i="9" s="1"/>
  <c r="AX25" i="9" a="1"/>
  <c r="AX25" i="9" s="1"/>
  <c r="AW25" i="9" a="1"/>
  <c r="AW25" i="9" s="1"/>
  <c r="AV25" i="9" a="1"/>
  <c r="AV25" i="9" s="1"/>
  <c r="AU25" i="9" a="1"/>
  <c r="AU25" i="9" s="1"/>
  <c r="AT25" i="9" a="1"/>
  <c r="AT25" i="9" s="1"/>
  <c r="AS25" i="9" a="1"/>
  <c r="AS25" i="9" s="1"/>
  <c r="AR25" i="9" a="1"/>
  <c r="AR25" i="9" s="1"/>
  <c r="AQ25" i="9" a="1"/>
  <c r="AQ25" i="9" s="1"/>
  <c r="AP25" i="9" a="1"/>
  <c r="AP25" i="9" s="1"/>
  <c r="AO25" i="9" a="1"/>
  <c r="AO25" i="9" s="1"/>
  <c r="AN25" i="9" a="1"/>
  <c r="AN25" i="9" s="1"/>
  <c r="AM25" i="9" a="1"/>
  <c r="AM25" i="9" s="1"/>
  <c r="AL25" i="9" a="1"/>
  <c r="AL25" i="9" s="1"/>
  <c r="AK25" i="9" a="1"/>
  <c r="AK25" i="9" s="1"/>
  <c r="AJ25" i="9" a="1"/>
  <c r="AJ25" i="9" s="1"/>
  <c r="AI25" i="9" a="1"/>
  <c r="AI25" i="9" s="1"/>
  <c r="AH25" i="9" a="1"/>
  <c r="AH25" i="9" s="1"/>
  <c r="AG25" i="9" a="1"/>
  <c r="AG25" i="9" s="1"/>
  <c r="AF25" i="9" a="1"/>
  <c r="AF25" i="9" s="1"/>
  <c r="AE25" i="9" a="1"/>
  <c r="AE25" i="9" s="1"/>
  <c r="AD25" i="9" a="1"/>
  <c r="AD25" i="9" s="1"/>
  <c r="AC25" i="9" a="1"/>
  <c r="AC25" i="9" s="1"/>
  <c r="AB25" i="9" a="1"/>
  <c r="AB25" i="9" s="1"/>
  <c r="AA25" i="9" a="1"/>
  <c r="AA25" i="9" s="1"/>
  <c r="Z25" i="9" a="1"/>
  <c r="Z25" i="9" s="1"/>
  <c r="Y25" i="9" a="1"/>
  <c r="Y25" i="9" s="1"/>
  <c r="X25" i="9" a="1"/>
  <c r="X25" i="9" s="1"/>
  <c r="W25" i="9" a="1"/>
  <c r="W25" i="9" s="1"/>
  <c r="V25" i="9" a="1"/>
  <c r="V25" i="9" s="1"/>
  <c r="U25" i="9" a="1"/>
  <c r="U25" i="9" s="1"/>
  <c r="T25" i="9" a="1"/>
  <c r="T25" i="9" s="1"/>
  <c r="S25" i="9" a="1"/>
  <c r="S25" i="9" s="1"/>
  <c r="R25" i="9" a="1"/>
  <c r="R25" i="9" s="1"/>
  <c r="Q25" i="9" a="1"/>
  <c r="Q25" i="9" s="1"/>
  <c r="P25" i="9" a="1"/>
  <c r="P25" i="9" s="1"/>
  <c r="O25" i="9" a="1"/>
  <c r="O25" i="9" s="1"/>
  <c r="N25" i="9" a="1"/>
  <c r="N25" i="9" s="1"/>
  <c r="M25" i="9" a="1"/>
  <c r="M25" i="9" s="1"/>
  <c r="L25" i="9" a="1"/>
  <c r="L25" i="9" s="1"/>
  <c r="K27" i="8" a="1"/>
  <c r="K27" i="8" s="1"/>
  <c r="BR24" i="9" a="1"/>
  <c r="BR24" i="9" s="1"/>
  <c r="BQ24" i="9" a="1"/>
  <c r="BQ24" i="9" s="1"/>
  <c r="BP24" i="9" a="1"/>
  <c r="BP24" i="9" s="1"/>
  <c r="BO24" i="9" a="1"/>
  <c r="BO24" i="9" s="1"/>
  <c r="BN24" i="9" a="1"/>
  <c r="BN24" i="9" s="1"/>
  <c r="BM24" i="9" a="1"/>
  <c r="BM24" i="9" s="1"/>
  <c r="BL24" i="9" a="1"/>
  <c r="BL24" i="9" s="1"/>
  <c r="BK24" i="9" a="1"/>
  <c r="BK24" i="9" s="1"/>
  <c r="BJ24" i="9" a="1"/>
  <c r="BJ24" i="9" s="1"/>
  <c r="BI24" i="9" a="1"/>
  <c r="BI24" i="9" s="1"/>
  <c r="BH24" i="9" a="1"/>
  <c r="BH24" i="9" s="1"/>
  <c r="BG24" i="9" a="1"/>
  <c r="BG24" i="9" s="1"/>
  <c r="BF24" i="9" a="1"/>
  <c r="BF24" i="9" s="1"/>
  <c r="BE24" i="9" a="1"/>
  <c r="BE24" i="9" s="1"/>
  <c r="BD24" i="9" a="1"/>
  <c r="BD24" i="9" s="1"/>
  <c r="BC24" i="9" a="1"/>
  <c r="BC24" i="9" s="1"/>
  <c r="BB24" i="9" a="1"/>
  <c r="BB24" i="9" s="1"/>
  <c r="BA24" i="9" a="1"/>
  <c r="BA24" i="9" s="1"/>
  <c r="AZ24" i="9" a="1"/>
  <c r="AZ24" i="9" s="1"/>
  <c r="AY24" i="9" a="1"/>
  <c r="AY24" i="9" s="1"/>
  <c r="AX24" i="9" a="1"/>
  <c r="AX24" i="9" s="1"/>
  <c r="AW24" i="9" a="1"/>
  <c r="AW24" i="9" s="1"/>
  <c r="AV24" i="9" a="1"/>
  <c r="AV24" i="9" s="1"/>
  <c r="AU24" i="9" a="1"/>
  <c r="AU24" i="9" s="1"/>
  <c r="AT24" i="9" a="1"/>
  <c r="AT24" i="9" s="1"/>
  <c r="AS24" i="9" a="1"/>
  <c r="AS24" i="9" s="1"/>
  <c r="AR24" i="9" a="1"/>
  <c r="AR24" i="9" s="1"/>
  <c r="AQ24" i="9" a="1"/>
  <c r="AQ24" i="9" s="1"/>
  <c r="AP24" i="9" a="1"/>
  <c r="AP24" i="9" s="1"/>
  <c r="AO24" i="9" a="1"/>
  <c r="AO24" i="9" s="1"/>
  <c r="AN24" i="9" a="1"/>
  <c r="AN24" i="9" s="1"/>
  <c r="AM24" i="9" a="1"/>
  <c r="AM24" i="9" s="1"/>
  <c r="AL24" i="9" a="1"/>
  <c r="AL24" i="9" s="1"/>
  <c r="AK24" i="9" a="1"/>
  <c r="AK24" i="9" s="1"/>
  <c r="AJ24" i="9" a="1"/>
  <c r="AJ24" i="9" s="1"/>
  <c r="AI24" i="9" a="1"/>
  <c r="AI24" i="9" s="1"/>
  <c r="AH24" i="9" a="1"/>
  <c r="AH24" i="9" s="1"/>
  <c r="AG24" i="9" a="1"/>
  <c r="AG24" i="9" s="1"/>
  <c r="AF24" i="9" a="1"/>
  <c r="AF24" i="9" s="1"/>
  <c r="AE24" i="9" a="1"/>
  <c r="AE24" i="9" s="1"/>
  <c r="AD24" i="9" a="1"/>
  <c r="AD24" i="9" s="1"/>
  <c r="AC24" i="9" a="1"/>
  <c r="AC24" i="9" s="1"/>
  <c r="AB24" i="9" a="1"/>
  <c r="AB24" i="9" s="1"/>
  <c r="AA24" i="9" a="1"/>
  <c r="AA24" i="9" s="1"/>
  <c r="Z24" i="9" a="1"/>
  <c r="Z24" i="9" s="1"/>
  <c r="Y24" i="9" a="1"/>
  <c r="Y24" i="9" s="1"/>
  <c r="X24" i="9" a="1"/>
  <c r="X24" i="9" s="1"/>
  <c r="W24" i="9" a="1"/>
  <c r="W24" i="9" s="1"/>
  <c r="V24" i="9" a="1"/>
  <c r="V24" i="9" s="1"/>
  <c r="U24" i="9" a="1"/>
  <c r="U24" i="9" s="1"/>
  <c r="T24" i="9" a="1"/>
  <c r="T24" i="9" s="1"/>
  <c r="S24" i="9" a="1"/>
  <c r="S24" i="9" s="1"/>
  <c r="R24" i="9" a="1"/>
  <c r="R24" i="9" s="1"/>
  <c r="Q24" i="9" a="1"/>
  <c r="Q24" i="9" s="1"/>
  <c r="P24" i="9" a="1"/>
  <c r="P24" i="9" s="1"/>
  <c r="O24" i="9" a="1"/>
  <c r="O24" i="9" s="1"/>
  <c r="N24" i="9" a="1"/>
  <c r="N24" i="9" s="1"/>
  <c r="M24" i="9" a="1"/>
  <c r="M24" i="9" s="1"/>
  <c r="L24" i="9" a="1"/>
  <c r="L24" i="9" s="1"/>
  <c r="K24" i="9" a="1"/>
  <c r="K24" i="9" s="1"/>
  <c r="BR22" i="9" a="1"/>
  <c r="BR22" i="9" s="1"/>
  <c r="BQ22" i="9" a="1"/>
  <c r="BQ22" i="9" s="1"/>
  <c r="BP22" i="9" a="1"/>
  <c r="BP22" i="9" s="1"/>
  <c r="BO22" i="9" a="1"/>
  <c r="BO22" i="9" s="1"/>
  <c r="BN22" i="9" a="1"/>
  <c r="BN22" i="9" s="1"/>
  <c r="BM22" i="9" a="1"/>
  <c r="BM22" i="9" s="1"/>
  <c r="BL22" i="9" a="1"/>
  <c r="BL22" i="9" s="1"/>
  <c r="BK22" i="9" a="1"/>
  <c r="BK22" i="9" s="1"/>
  <c r="BJ22" i="9" a="1"/>
  <c r="BJ22" i="9" s="1"/>
  <c r="BI22" i="9" a="1"/>
  <c r="BI22" i="9" s="1"/>
  <c r="BH22" i="9" a="1"/>
  <c r="BH22" i="9" s="1"/>
  <c r="BG22" i="9" a="1"/>
  <c r="BG22" i="9" s="1"/>
  <c r="BF22" i="9" a="1"/>
  <c r="BF22" i="9" s="1"/>
  <c r="BE22" i="9" a="1"/>
  <c r="BE22" i="9" s="1"/>
  <c r="BD22" i="9" a="1"/>
  <c r="BD22" i="9" s="1"/>
  <c r="BC22" i="9" a="1"/>
  <c r="BC22" i="9" s="1"/>
  <c r="BB22" i="9" a="1"/>
  <c r="BB22" i="9" s="1"/>
  <c r="BA22" i="9" a="1"/>
  <c r="BA22" i="9" s="1"/>
  <c r="AZ22" i="9" a="1"/>
  <c r="AZ22" i="9" s="1"/>
  <c r="AY22" i="9" a="1"/>
  <c r="AY22" i="9" s="1"/>
  <c r="AX22" i="9" a="1"/>
  <c r="AX22" i="9" s="1"/>
  <c r="AW22" i="9" a="1"/>
  <c r="AW22" i="9" s="1"/>
  <c r="AV22" i="9" a="1"/>
  <c r="AV22" i="9" s="1"/>
  <c r="AU22" i="9" a="1"/>
  <c r="AU22" i="9" s="1"/>
  <c r="AT22" i="9" a="1"/>
  <c r="AT22" i="9" s="1"/>
  <c r="AS22" i="9" a="1"/>
  <c r="AS22" i="9" s="1"/>
  <c r="AR22" i="9" a="1"/>
  <c r="AR22" i="9" s="1"/>
  <c r="AQ22" i="9" a="1"/>
  <c r="AQ22" i="9" s="1"/>
  <c r="AP22" i="9" a="1"/>
  <c r="AP22" i="9" s="1"/>
  <c r="AO22" i="9" a="1"/>
  <c r="AO22" i="9" s="1"/>
  <c r="AN22" i="9" a="1"/>
  <c r="AN22" i="9" s="1"/>
  <c r="AM22" i="9" a="1"/>
  <c r="AM22" i="9" s="1"/>
  <c r="AL22" i="9" a="1"/>
  <c r="AL22" i="9" s="1"/>
  <c r="AK22" i="9" a="1"/>
  <c r="AK22" i="9" s="1"/>
  <c r="AJ22" i="9" a="1"/>
  <c r="AJ22" i="9" s="1"/>
  <c r="AI22" i="9" a="1"/>
  <c r="AI22" i="9" s="1"/>
  <c r="AH22" i="9" a="1"/>
  <c r="AH22" i="9" s="1"/>
  <c r="AG22" i="9" a="1"/>
  <c r="AG22" i="9" s="1"/>
  <c r="AF22" i="9" a="1"/>
  <c r="AF22" i="9" s="1"/>
  <c r="AE22" i="9" a="1"/>
  <c r="AE22" i="9" s="1"/>
  <c r="AD22" i="9" a="1"/>
  <c r="AD22" i="9" s="1"/>
  <c r="AC22" i="9" a="1"/>
  <c r="AC22" i="9" s="1"/>
  <c r="AB22" i="9" a="1"/>
  <c r="AB22" i="9" s="1"/>
  <c r="AA22" i="9" a="1"/>
  <c r="AA22" i="9" s="1"/>
  <c r="Z22" i="9" a="1"/>
  <c r="Z22" i="9" s="1"/>
  <c r="Y22" i="9" a="1"/>
  <c r="Y22" i="9" s="1"/>
  <c r="X22" i="9" a="1"/>
  <c r="X22" i="9" s="1"/>
  <c r="W22" i="9" a="1"/>
  <c r="W22" i="9" s="1"/>
  <c r="V22" i="9" a="1"/>
  <c r="V22" i="9" s="1"/>
  <c r="U22" i="9" a="1"/>
  <c r="U22" i="9" s="1"/>
  <c r="T22" i="9" a="1"/>
  <c r="T22" i="9" s="1"/>
  <c r="S22" i="9" a="1"/>
  <c r="S22" i="9" s="1"/>
  <c r="R22" i="9" a="1"/>
  <c r="R22" i="9" s="1"/>
  <c r="Q22" i="9" a="1"/>
  <c r="Q22" i="9" s="1"/>
  <c r="P22" i="9" a="1"/>
  <c r="P22" i="9" s="1"/>
  <c r="O22" i="9" a="1"/>
  <c r="O22" i="9" s="1"/>
  <c r="N22" i="9" a="1"/>
  <c r="N22" i="9" s="1"/>
  <c r="M22" i="9" a="1"/>
  <c r="M22" i="9" s="1"/>
  <c r="L22" i="9" a="1"/>
  <c r="L22" i="9" s="1"/>
  <c r="K22" i="9" a="1"/>
  <c r="K22" i="9" s="1"/>
  <c r="BR21" i="9" a="1"/>
  <c r="BR21" i="9" s="1"/>
  <c r="BQ21" i="9" a="1"/>
  <c r="BQ21" i="9" s="1"/>
  <c r="BP21" i="9" a="1"/>
  <c r="BP21" i="9" s="1"/>
  <c r="BO21" i="9" a="1"/>
  <c r="BO21" i="9" s="1"/>
  <c r="BN21" i="9" a="1"/>
  <c r="BN21" i="9" s="1"/>
  <c r="BM21" i="9" a="1"/>
  <c r="BM21" i="9" s="1"/>
  <c r="BL21" i="9" a="1"/>
  <c r="BL21" i="9" s="1"/>
  <c r="BK21" i="9" a="1"/>
  <c r="BK21" i="9" s="1"/>
  <c r="BJ21" i="9" a="1"/>
  <c r="BJ21" i="9" s="1"/>
  <c r="BI21" i="9" a="1"/>
  <c r="BI21" i="9" s="1"/>
  <c r="BH21" i="9" a="1"/>
  <c r="BH21" i="9" s="1"/>
  <c r="BG21" i="9" a="1"/>
  <c r="BG21" i="9" s="1"/>
  <c r="BF21" i="9" a="1"/>
  <c r="BF21" i="9" s="1"/>
  <c r="BE21" i="9" a="1"/>
  <c r="BE21" i="9" s="1"/>
  <c r="BD21" i="9" a="1"/>
  <c r="BD21" i="9" s="1"/>
  <c r="BC21" i="9" a="1"/>
  <c r="BC21" i="9" s="1"/>
  <c r="BB21" i="9" a="1"/>
  <c r="BB21" i="9" s="1"/>
  <c r="BA21" i="9" a="1"/>
  <c r="BA21" i="9" s="1"/>
  <c r="AZ21" i="9" a="1"/>
  <c r="AZ21" i="9" s="1"/>
  <c r="AY21" i="9" a="1"/>
  <c r="AY21" i="9" s="1"/>
  <c r="AX21" i="9" a="1"/>
  <c r="AX21" i="9" s="1"/>
  <c r="AW21" i="9" a="1"/>
  <c r="AW21" i="9" s="1"/>
  <c r="AV21" i="9" a="1"/>
  <c r="AV21" i="9" s="1"/>
  <c r="AU21" i="9" a="1"/>
  <c r="AU21" i="9" s="1"/>
  <c r="AT21" i="9" a="1"/>
  <c r="AT21" i="9" s="1"/>
  <c r="AS21" i="9" a="1"/>
  <c r="AS21" i="9" s="1"/>
  <c r="AR21" i="9" a="1"/>
  <c r="AR21" i="9" s="1"/>
  <c r="AQ21" i="9" a="1"/>
  <c r="AQ21" i="9" s="1"/>
  <c r="AP21" i="9" a="1"/>
  <c r="AP21" i="9" s="1"/>
  <c r="AO21" i="9" a="1"/>
  <c r="AO21" i="9" s="1"/>
  <c r="AN21" i="9" a="1"/>
  <c r="AN21" i="9" s="1"/>
  <c r="AM21" i="9" a="1"/>
  <c r="AM21" i="9" s="1"/>
  <c r="AL21" i="9" a="1"/>
  <c r="AL21" i="9" s="1"/>
  <c r="AK21" i="9" a="1"/>
  <c r="AK21" i="9" s="1"/>
  <c r="AJ21" i="9" a="1"/>
  <c r="AJ21" i="9" s="1"/>
  <c r="AI21" i="9" a="1"/>
  <c r="AI21" i="9" s="1"/>
  <c r="AH21" i="9" a="1"/>
  <c r="AH21" i="9" s="1"/>
  <c r="AG21" i="9" a="1"/>
  <c r="AG21" i="9" s="1"/>
  <c r="AF21" i="9" a="1"/>
  <c r="AF21" i="9" s="1"/>
  <c r="AE21" i="9" a="1"/>
  <c r="AE21" i="9" s="1"/>
  <c r="AD21" i="9" a="1"/>
  <c r="AD21" i="9" s="1"/>
  <c r="AC21" i="9" a="1"/>
  <c r="AC21" i="9" s="1"/>
  <c r="AB21" i="9" a="1"/>
  <c r="AB21" i="9" s="1"/>
  <c r="AA21" i="9" a="1"/>
  <c r="AA21" i="9" s="1"/>
  <c r="Z21" i="9" a="1"/>
  <c r="Z21" i="9" s="1"/>
  <c r="Y21" i="9" a="1"/>
  <c r="Y21" i="9" s="1"/>
  <c r="X21" i="9" a="1"/>
  <c r="X21" i="9" s="1"/>
  <c r="W21" i="9" a="1"/>
  <c r="W21" i="9" s="1"/>
  <c r="V21" i="9" a="1"/>
  <c r="V21" i="9" s="1"/>
  <c r="U21" i="9" a="1"/>
  <c r="U21" i="9" s="1"/>
  <c r="T21" i="9" a="1"/>
  <c r="T21" i="9" s="1"/>
  <c r="S21" i="9" a="1"/>
  <c r="S21" i="9" s="1"/>
  <c r="R21" i="9" a="1"/>
  <c r="R21" i="9" s="1"/>
  <c r="Q21" i="9" a="1"/>
  <c r="Q21" i="9" s="1"/>
  <c r="P21" i="9" a="1"/>
  <c r="P21" i="9" s="1"/>
  <c r="O21" i="9" a="1"/>
  <c r="O21" i="9" s="1"/>
  <c r="N21" i="9" a="1"/>
  <c r="N21" i="9" s="1"/>
  <c r="M21" i="9" a="1"/>
  <c r="M21" i="9" s="1"/>
  <c r="L21" i="9" a="1"/>
  <c r="L21" i="9" s="1"/>
  <c r="K21" i="9" a="1"/>
  <c r="K21" i="9" s="1"/>
  <c r="I200" i="18"/>
  <c r="H200" i="18"/>
  <c r="G200" i="18"/>
  <c r="F200" i="18"/>
  <c r="E200" i="18"/>
  <c r="I161" i="18"/>
  <c r="H161" i="18"/>
  <c r="G161" i="18"/>
  <c r="F161" i="18"/>
  <c r="E161" i="18"/>
  <c r="L171" i="18"/>
  <c r="K171" i="18"/>
  <c r="L173" i="18"/>
  <c r="K173" i="18"/>
  <c r="L172" i="18"/>
  <c r="K172" i="18"/>
  <c r="L139" i="18"/>
  <c r="K139" i="18"/>
  <c r="L138" i="18"/>
  <c r="K138" i="18"/>
  <c r="L105" i="18"/>
  <c r="K105" i="18"/>
  <c r="L104" i="18"/>
  <c r="K104" i="18"/>
  <c r="L70" i="18"/>
  <c r="L12" i="8" s="1"/>
  <c r="K70" i="18"/>
  <c r="K12" i="8" s="1"/>
  <c r="L69" i="18"/>
  <c r="L11" i="8" s="1"/>
  <c r="K69" i="18"/>
  <c r="K11" i="8" s="1"/>
  <c r="L35" i="18"/>
  <c r="K35" i="18"/>
  <c r="L34" i="18"/>
  <c r="K34" i="18"/>
  <c r="E30" i="12"/>
  <c r="BR73" i="18" l="1"/>
  <c r="BR14" i="8"/>
  <c r="BL72" i="18"/>
  <c r="BL13" i="8"/>
  <c r="BN72" i="18"/>
  <c r="BM72" i="18"/>
  <c r="BP72" i="18"/>
  <c r="BO72" i="18"/>
  <c r="BQ72" i="18"/>
  <c r="O43" i="18" a="1"/>
  <c r="O43" i="18" s="1"/>
  <c r="N69" i="18"/>
  <c r="N11" i="8" s="1"/>
  <c r="AR42" i="18" a="1"/>
  <c r="AR42" i="18" s="1"/>
  <c r="AQ68" i="18"/>
  <c r="AQ10" i="8" s="1"/>
  <c r="O112" i="18" a="1"/>
  <c r="O112" i="18" s="1"/>
  <c r="N138" i="18"/>
  <c r="M72" i="18"/>
  <c r="N67" i="18"/>
  <c r="N9" i="8" s="1"/>
  <c r="N68" i="18"/>
  <c r="N10" i="8" s="1"/>
  <c r="N136" i="18"/>
  <c r="N71" i="18"/>
  <c r="N13" i="8" s="1"/>
  <c r="N137" i="18"/>
  <c r="M140" i="18"/>
  <c r="M141" i="18" s="1"/>
  <c r="K103" i="18"/>
  <c r="K102" i="18"/>
  <c r="K210" i="18"/>
  <c r="L210" i="18"/>
  <c r="L27" i="8" a="1"/>
  <c r="L27" i="8" s="1"/>
  <c r="M27" i="8" s="1" a="1"/>
  <c r="M27" i="8" s="1"/>
  <c r="N27" i="8" s="1" a="1"/>
  <c r="N27" i="8" s="1"/>
  <c r="O27" i="8" s="1" a="1"/>
  <c r="O27" i="8" s="1"/>
  <c r="P27" i="8" s="1" a="1"/>
  <c r="P27" i="8" s="1"/>
  <c r="Q27" i="8" s="1" a="1"/>
  <c r="Q27" i="8" s="1"/>
  <c r="R27" i="8" s="1" a="1"/>
  <c r="R27" i="8" s="1"/>
  <c r="S27" i="8" s="1" a="1"/>
  <c r="S27" i="8" s="1"/>
  <c r="T27" i="8" s="1" a="1"/>
  <c r="T27" i="8" s="1"/>
  <c r="U27" i="8" s="1" a="1"/>
  <c r="U27" i="8" s="1"/>
  <c r="V27" i="8" s="1" a="1"/>
  <c r="V27" i="8" s="1"/>
  <c r="W27" i="8" s="1" a="1"/>
  <c r="W27" i="8" s="1"/>
  <c r="X27" i="8" s="1" a="1"/>
  <c r="X27" i="8" s="1"/>
  <c r="Y27" i="8" s="1" a="1"/>
  <c r="Y27" i="8" s="1"/>
  <c r="Z27" i="8" s="1" a="1"/>
  <c r="Z27" i="8" s="1"/>
  <c r="AA27" i="8" s="1" a="1"/>
  <c r="AA27" i="8" s="1"/>
  <c r="AB27" i="8" s="1" a="1"/>
  <c r="AB27" i="8" s="1"/>
  <c r="AC27" i="8" s="1" a="1"/>
  <c r="AC27" i="8" s="1"/>
  <c r="AD27" i="8" s="1" a="1"/>
  <c r="AD27" i="8" s="1"/>
  <c r="AE27" i="8" s="1" a="1"/>
  <c r="AE27" i="8" s="1"/>
  <c r="AF27" i="8" s="1" a="1"/>
  <c r="AF27" i="8" s="1"/>
  <c r="AG27" i="8" s="1" a="1"/>
  <c r="AG27" i="8" s="1"/>
  <c r="AH27" i="8" s="1" a="1"/>
  <c r="AH27" i="8" s="1"/>
  <c r="AI27" i="8" s="1" a="1"/>
  <c r="AI27" i="8" s="1"/>
  <c r="AJ27" i="8" s="1" a="1"/>
  <c r="AJ27" i="8" s="1"/>
  <c r="AK27" i="8" s="1" a="1"/>
  <c r="AK27" i="8" s="1"/>
  <c r="AL27" i="8" s="1" a="1"/>
  <c r="AL27" i="8" s="1"/>
  <c r="AM27" i="8" s="1" a="1"/>
  <c r="AM27" i="8" s="1"/>
  <c r="AN27" i="8" s="1" a="1"/>
  <c r="AN27" i="8" s="1"/>
  <c r="AO27" i="8" s="1" a="1"/>
  <c r="AO27" i="8" s="1"/>
  <c r="AP27" i="8" s="1" a="1"/>
  <c r="AP27" i="8" s="1"/>
  <c r="AQ27" i="8" s="1" a="1"/>
  <c r="AQ27" i="8" s="1"/>
  <c r="AR27" i="8" s="1" a="1"/>
  <c r="AR27" i="8" s="1"/>
  <c r="AS27" i="8" s="1" a="1"/>
  <c r="AS27" i="8" s="1"/>
  <c r="AT27" i="8" s="1" a="1"/>
  <c r="AT27" i="8" s="1"/>
  <c r="AU27" i="8" s="1" a="1"/>
  <c r="AU27" i="8" s="1"/>
  <c r="AV27" i="8" s="1" a="1"/>
  <c r="AV27" i="8" s="1"/>
  <c r="AW27" i="8" s="1" a="1"/>
  <c r="AW27" i="8" s="1"/>
  <c r="AX27" i="8" s="1" a="1"/>
  <c r="AX27" i="8" s="1"/>
  <c r="AY27" i="8" s="1" a="1"/>
  <c r="AY27" i="8" s="1"/>
  <c r="AZ27" i="8" s="1" a="1"/>
  <c r="AZ27" i="8" s="1"/>
  <c r="BA27" i="8" s="1" a="1"/>
  <c r="BA27" i="8" s="1"/>
  <c r="BB27" i="8" s="1" a="1"/>
  <c r="BB27" i="8" s="1"/>
  <c r="BC27" i="8" s="1" a="1"/>
  <c r="BC27" i="8" s="1"/>
  <c r="BD27" i="8" s="1" a="1"/>
  <c r="BD27" i="8" s="1"/>
  <c r="BE27" i="8" s="1" a="1"/>
  <c r="BE27" i="8" s="1"/>
  <c r="BF27" i="8" s="1" a="1"/>
  <c r="BF27" i="8" s="1"/>
  <c r="BG27" i="8" s="1" a="1"/>
  <c r="BG27" i="8" s="1"/>
  <c r="BH27" i="8" s="1" a="1"/>
  <c r="BH27" i="8" s="1"/>
  <c r="BI27" i="8" s="1" a="1"/>
  <c r="BI27" i="8" s="1"/>
  <c r="BJ27" i="8" s="1" a="1"/>
  <c r="BJ27" i="8" s="1"/>
  <c r="BK27" i="8" s="1" a="1"/>
  <c r="BK27" i="8" s="1"/>
  <c r="BL27" i="8" s="1" a="1"/>
  <c r="BL27" i="8" s="1"/>
  <c r="BM27" i="8" s="1" a="1"/>
  <c r="BM27" i="8" s="1"/>
  <c r="BN27" i="8" s="1" a="1"/>
  <c r="BN27" i="8" s="1"/>
  <c r="BO27" i="8" s="1" a="1"/>
  <c r="BO27" i="8" s="1"/>
  <c r="BP27" i="8" s="1" a="1"/>
  <c r="BP27" i="8" s="1"/>
  <c r="BQ27" i="8" s="1" a="1"/>
  <c r="BQ27" i="8" s="1"/>
  <c r="BR27" i="8" s="1" a="1"/>
  <c r="BR27" i="8" s="1"/>
  <c r="K26" i="8" a="1"/>
  <c r="K26" i="8" s="1"/>
  <c r="L26" i="8" s="1" a="1"/>
  <c r="L26" i="8" s="1"/>
  <c r="M26" i="8" s="1" a="1"/>
  <c r="M26" i="8" s="1"/>
  <c r="N26" i="8" s="1" a="1"/>
  <c r="N26" i="8" s="1"/>
  <c r="O26" i="8" s="1" a="1"/>
  <c r="O26" i="8" s="1"/>
  <c r="P26" i="8" s="1" a="1"/>
  <c r="P26" i="8" s="1"/>
  <c r="Q26" i="8" s="1" a="1"/>
  <c r="Q26" i="8" s="1"/>
  <c r="R26" i="8" s="1" a="1"/>
  <c r="R26" i="8" s="1"/>
  <c r="S26" i="8" s="1" a="1"/>
  <c r="S26" i="8" s="1"/>
  <c r="T26" i="8" s="1" a="1"/>
  <c r="T26" i="8" s="1"/>
  <c r="U26" i="8" s="1" a="1"/>
  <c r="U26" i="8" s="1"/>
  <c r="V26" i="8" s="1" a="1"/>
  <c r="V26" i="8" s="1"/>
  <c r="W26" i="8" s="1" a="1"/>
  <c r="W26" i="8" s="1"/>
  <c r="X26" i="8" s="1" a="1"/>
  <c r="X26" i="8" s="1"/>
  <c r="Y26" i="8" s="1" a="1"/>
  <c r="Y26" i="8" s="1"/>
  <c r="Z26" i="8" s="1" a="1"/>
  <c r="Z26" i="8" s="1"/>
  <c r="AA26" i="8" s="1" a="1"/>
  <c r="AA26" i="8" s="1"/>
  <c r="AB26" i="8" s="1" a="1"/>
  <c r="AB26" i="8" s="1"/>
  <c r="AC26" i="8" s="1" a="1"/>
  <c r="AC26" i="8" s="1"/>
  <c r="AD26" i="8" s="1" a="1"/>
  <c r="AD26" i="8" s="1"/>
  <c r="AE26" i="8" s="1" a="1"/>
  <c r="AE26" i="8" s="1"/>
  <c r="AF26" i="8" s="1" a="1"/>
  <c r="AF26" i="8" s="1"/>
  <c r="AG26" i="8" s="1" a="1"/>
  <c r="AG26" i="8" s="1"/>
  <c r="AH26" i="8" s="1" a="1"/>
  <c r="AH26" i="8" s="1"/>
  <c r="AI26" i="8" s="1" a="1"/>
  <c r="AI26" i="8" s="1"/>
  <c r="AJ26" i="8" s="1" a="1"/>
  <c r="AJ26" i="8" s="1"/>
  <c r="AK26" i="8" s="1" a="1"/>
  <c r="AK26" i="8" s="1"/>
  <c r="AL26" i="8" s="1" a="1"/>
  <c r="AL26" i="8" s="1"/>
  <c r="AM26" i="8" s="1" a="1"/>
  <c r="AM26" i="8" s="1"/>
  <c r="AN26" i="8" s="1" a="1"/>
  <c r="AN26" i="8" s="1"/>
  <c r="AO26" i="8" s="1" a="1"/>
  <c r="AO26" i="8" s="1"/>
  <c r="AP26" i="8" s="1" a="1"/>
  <c r="AP26" i="8" s="1"/>
  <c r="AQ26" i="8" s="1" a="1"/>
  <c r="AQ26" i="8" s="1"/>
  <c r="AR26" i="8" s="1" a="1"/>
  <c r="AR26" i="8" s="1"/>
  <c r="AS26" i="8" s="1" a="1"/>
  <c r="AS26" i="8" s="1"/>
  <c r="AT26" i="8" s="1" a="1"/>
  <c r="AT26" i="8" s="1"/>
  <c r="AU26" i="8" s="1" a="1"/>
  <c r="AU26" i="8" s="1"/>
  <c r="AV26" i="8" s="1" a="1"/>
  <c r="AV26" i="8" s="1"/>
  <c r="AW26" i="8" s="1" a="1"/>
  <c r="AW26" i="8" s="1"/>
  <c r="AX26" i="8" s="1" a="1"/>
  <c r="AX26" i="8" s="1"/>
  <c r="AY26" i="8" s="1" a="1"/>
  <c r="AY26" i="8" s="1"/>
  <c r="AZ26" i="8" s="1" a="1"/>
  <c r="AZ26" i="8" s="1"/>
  <c r="BA26" i="8" s="1" a="1"/>
  <c r="BA26" i="8" s="1"/>
  <c r="BB26" i="8" s="1" a="1"/>
  <c r="BB26" i="8" s="1"/>
  <c r="BC26" i="8" s="1" a="1"/>
  <c r="BC26" i="8" s="1"/>
  <c r="BD26" i="8" s="1" a="1"/>
  <c r="BD26" i="8" s="1"/>
  <c r="BE26" i="8" s="1" a="1"/>
  <c r="BE26" i="8" s="1"/>
  <c r="BF26" i="8" s="1" a="1"/>
  <c r="BF26" i="8" s="1"/>
  <c r="BG26" i="8" s="1" a="1"/>
  <c r="BG26" i="8" s="1"/>
  <c r="BH26" i="8" s="1" a="1"/>
  <c r="BH26" i="8" s="1"/>
  <c r="BI26" i="8" s="1" a="1"/>
  <c r="BI26" i="8" s="1"/>
  <c r="BJ26" i="8" s="1" a="1"/>
  <c r="BJ26" i="8" s="1"/>
  <c r="BK26" i="8" s="1" a="1"/>
  <c r="BK26" i="8" s="1"/>
  <c r="BL26" i="8" s="1" a="1"/>
  <c r="BL26" i="8" s="1"/>
  <c r="BM26" i="8" s="1" a="1"/>
  <c r="BM26" i="8" s="1"/>
  <c r="BN26" i="8" s="1" a="1"/>
  <c r="BN26" i="8" s="1"/>
  <c r="BO26" i="8" s="1" a="1"/>
  <c r="BO26" i="8" s="1"/>
  <c r="BP26" i="8" s="1" a="1"/>
  <c r="BP26" i="8" s="1"/>
  <c r="BQ26" i="8" s="1" a="1"/>
  <c r="BQ26" i="8" s="1"/>
  <c r="BR26" i="8" s="1" a="1"/>
  <c r="BR26" i="8" s="1"/>
  <c r="K23" i="8" a="1"/>
  <c r="K23" i="8" s="1"/>
  <c r="K25" i="9" a="1"/>
  <c r="K25" i="9" s="1"/>
  <c r="K20" i="8" a="1"/>
  <c r="K20" i="8" s="1"/>
  <c r="E160" i="18"/>
  <c r="H160" i="18"/>
  <c r="G160" i="18"/>
  <c r="F160" i="18"/>
  <c r="I160" i="18"/>
  <c r="H94" i="18"/>
  <c r="E94" i="18"/>
  <c r="F95" i="18"/>
  <c r="I94" i="18"/>
  <c r="H95" i="18"/>
  <c r="I95" i="18"/>
  <c r="G94" i="18"/>
  <c r="E95" i="18"/>
  <c r="G95" i="18"/>
  <c r="F94" i="18"/>
  <c r="G27" i="18"/>
  <c r="I27" i="18"/>
  <c r="H27" i="18"/>
  <c r="F27" i="18"/>
  <c r="E27" i="18"/>
  <c r="L33" i="18"/>
  <c r="L32" i="18"/>
  <c r="BO73" i="18" l="1"/>
  <c r="BO14" i="8"/>
  <c r="BO15" i="8" s="1"/>
  <c r="BL73" i="18"/>
  <c r="BL14" i="8"/>
  <c r="BL15" i="8" s="1"/>
  <c r="BQ73" i="18"/>
  <c r="BQ14" i="8"/>
  <c r="BQ15" i="8" s="1"/>
  <c r="M73" i="18"/>
  <c r="M14" i="8"/>
  <c r="M15" i="8" s="1"/>
  <c r="BP73" i="18"/>
  <c r="BP14" i="8"/>
  <c r="BP15" i="8" s="1"/>
  <c r="BM73" i="18"/>
  <c r="BM14" i="8"/>
  <c r="BM15" i="8" s="1"/>
  <c r="I14" i="8"/>
  <c r="I15" i="8" s="1"/>
  <c r="BR15" i="8"/>
  <c r="BN73" i="18"/>
  <c r="BN14" i="8"/>
  <c r="BN15" i="8" s="1"/>
  <c r="P112" i="18" a="1"/>
  <c r="P112" i="18" s="1"/>
  <c r="O138" i="18"/>
  <c r="AS42" i="18" a="1"/>
  <c r="AS42" i="18" s="1"/>
  <c r="AR68" i="18"/>
  <c r="AR10" i="8" s="1"/>
  <c r="P43" i="18" a="1"/>
  <c r="P43" i="18" s="1"/>
  <c r="O69" i="18"/>
  <c r="O11" i="8" s="1"/>
  <c r="N72" i="18"/>
  <c r="O136" i="18"/>
  <c r="O137" i="18"/>
  <c r="O68" i="18"/>
  <c r="O10" i="8" s="1"/>
  <c r="O67" i="18"/>
  <c r="O9" i="8" s="1"/>
  <c r="O71" i="18"/>
  <c r="O13" i="8" s="1"/>
  <c r="N140" i="18"/>
  <c r="N141" i="18" s="1"/>
  <c r="E131" i="18"/>
  <c r="K106" i="18"/>
  <c r="L20" i="8" a="1"/>
  <c r="L20" i="8" s="1"/>
  <c r="K30" i="6"/>
  <c r="K30" i="10" s="1" a="1"/>
  <c r="K30" i="10" s="1"/>
  <c r="L23" i="8" a="1"/>
  <c r="L23" i="8" s="1"/>
  <c r="K31" i="6"/>
  <c r="K31" i="10" s="1" a="1"/>
  <c r="K31" i="10" s="1"/>
  <c r="L36" i="18"/>
  <c r="K32" i="18"/>
  <c r="K68" i="18"/>
  <c r="K10" i="8" s="1"/>
  <c r="K33" i="18"/>
  <c r="K36" i="18"/>
  <c r="E62" i="18"/>
  <c r="F62" i="18"/>
  <c r="N73" i="18" l="1"/>
  <c r="N14" i="8"/>
  <c r="N15" i="8" s="1"/>
  <c r="AT42" i="18" a="1"/>
  <c r="AT42" i="18" s="1"/>
  <c r="AS68" i="18"/>
  <c r="AS10" i="8" s="1"/>
  <c r="Q43" i="18" a="1"/>
  <c r="Q43" i="18" s="1"/>
  <c r="P69" i="18"/>
  <c r="P11" i="8" s="1"/>
  <c r="Q112" i="18" a="1"/>
  <c r="Q112" i="18" s="1"/>
  <c r="P138" i="18"/>
  <c r="O72" i="18"/>
  <c r="P137" i="18"/>
  <c r="P68" i="18"/>
  <c r="P10" i="8" s="1"/>
  <c r="P67" i="18"/>
  <c r="P9" i="8" s="1"/>
  <c r="P136" i="18"/>
  <c r="P71" i="18"/>
  <c r="P13" i="8" s="1"/>
  <c r="O140" i="18"/>
  <c r="O141" i="18" s="1"/>
  <c r="F131" i="18"/>
  <c r="M23" i="8" a="1"/>
  <c r="M23" i="8" s="1"/>
  <c r="L31" i="6"/>
  <c r="L31" i="10" s="1" a="1"/>
  <c r="L31" i="10" s="1"/>
  <c r="M20" i="8" a="1"/>
  <c r="M20" i="8" s="1"/>
  <c r="L30" i="6"/>
  <c r="L30" i="10" s="1" a="1"/>
  <c r="L30" i="10" s="1"/>
  <c r="K71" i="18"/>
  <c r="K13" i="8" s="1"/>
  <c r="K67" i="18"/>
  <c r="K9" i="8" s="1"/>
  <c r="G62" i="18"/>
  <c r="O73" i="18" l="1"/>
  <c r="O14" i="8"/>
  <c r="O15" i="8" s="1"/>
  <c r="P140" i="18"/>
  <c r="P141" i="18" s="1"/>
  <c r="R43" i="18" a="1"/>
  <c r="R43" i="18" s="1"/>
  <c r="Q69" i="18"/>
  <c r="Q11" i="8" s="1"/>
  <c r="R112" i="18" a="1"/>
  <c r="R112" i="18" s="1"/>
  <c r="Q138" i="18"/>
  <c r="AU42" i="18" a="1"/>
  <c r="AU42" i="18" s="1"/>
  <c r="AT68" i="18"/>
  <c r="AT10" i="8" s="1"/>
  <c r="P72" i="18"/>
  <c r="Q67" i="18"/>
  <c r="Q9" i="8" s="1"/>
  <c r="Q71" i="18"/>
  <c r="Q13" i="8" s="1"/>
  <c r="Q68" i="18"/>
  <c r="Q10" i="8" s="1"/>
  <c r="Q136" i="18"/>
  <c r="Q137" i="18"/>
  <c r="G131" i="18"/>
  <c r="L68" i="18"/>
  <c r="L10" i="8" s="1"/>
  <c r="N20" i="8" a="1"/>
  <c r="N20" i="8" s="1"/>
  <c r="M30" i="6"/>
  <c r="M30" i="10" s="1" a="1"/>
  <c r="M30" i="10" s="1"/>
  <c r="N23" i="8" a="1"/>
  <c r="N23" i="8" s="1"/>
  <c r="M31" i="6"/>
  <c r="M31" i="10" s="1" a="1"/>
  <c r="M31" i="10" s="1"/>
  <c r="K72" i="18"/>
  <c r="K14" i="8" s="1"/>
  <c r="K15" i="8" s="1"/>
  <c r="L71" i="18"/>
  <c r="L13" i="8" s="1"/>
  <c r="L67" i="18"/>
  <c r="L9" i="8" s="1"/>
  <c r="H62" i="18"/>
  <c r="I62" i="18"/>
  <c r="I21" i="6"/>
  <c r="P73" i="18" l="1"/>
  <c r="P14" i="8"/>
  <c r="P15" i="8" s="1"/>
  <c r="G10" i="8"/>
  <c r="AV42" i="18" a="1"/>
  <c r="AV42" i="18" s="1"/>
  <c r="AU68" i="18"/>
  <c r="AU10" i="8" s="1"/>
  <c r="S112" i="18" a="1"/>
  <c r="S112" i="18" s="1"/>
  <c r="R138" i="18"/>
  <c r="S43" i="18" a="1"/>
  <c r="S43" i="18" s="1"/>
  <c r="R69" i="18"/>
  <c r="R11" i="8" s="1"/>
  <c r="Q72" i="18"/>
  <c r="R68" i="18"/>
  <c r="R10" i="8" s="1"/>
  <c r="R71" i="18"/>
  <c r="R13" i="8" s="1"/>
  <c r="R136" i="18"/>
  <c r="R67" i="18"/>
  <c r="R9" i="8" s="1"/>
  <c r="R137" i="18"/>
  <c r="Q140" i="18"/>
  <c r="Q141" i="18" s="1"/>
  <c r="H131" i="18"/>
  <c r="I131" i="18"/>
  <c r="O23" i="8" a="1"/>
  <c r="O23" i="8" s="1"/>
  <c r="N31" i="6"/>
  <c r="N31" i="10" s="1" a="1"/>
  <c r="N31" i="10" s="1"/>
  <c r="O20" i="8" a="1"/>
  <c r="O20" i="8" s="1"/>
  <c r="N30" i="6"/>
  <c r="N30" i="10" s="1" a="1"/>
  <c r="N30" i="10" s="1"/>
  <c r="BR21" i="6"/>
  <c r="BJ21" i="6"/>
  <c r="BQ21" i="6"/>
  <c r="BI21" i="6"/>
  <c r="BP21" i="6"/>
  <c r="BH21" i="6"/>
  <c r="BO21" i="6"/>
  <c r="BG21" i="6"/>
  <c r="BN21" i="6"/>
  <c r="BM21" i="6"/>
  <c r="BL21" i="6"/>
  <c r="BK21" i="6"/>
  <c r="G21" i="6"/>
  <c r="H21" i="6"/>
  <c r="F21" i="6"/>
  <c r="H22" i="6"/>
  <c r="E21" i="6"/>
  <c r="Q73" i="18" l="1"/>
  <c r="Q14" i="8"/>
  <c r="Q15" i="8" s="1"/>
  <c r="AZ66" i="19"/>
  <c r="T43" i="18" a="1"/>
  <c r="T43" i="18" s="1"/>
  <c r="S69" i="18"/>
  <c r="S11" i="8" s="1"/>
  <c r="R72" i="18"/>
  <c r="T112" i="18" a="1"/>
  <c r="T112" i="18" s="1"/>
  <c r="S138" i="18"/>
  <c r="AW42" i="18" a="1"/>
  <c r="AW42" i="18" s="1"/>
  <c r="AV68" i="18"/>
  <c r="AV10" i="8" s="1"/>
  <c r="R140" i="18"/>
  <c r="R141" i="18" s="1"/>
  <c r="S136" i="18"/>
  <c r="S71" i="18"/>
  <c r="S13" i="8" s="1"/>
  <c r="S137" i="18"/>
  <c r="S67" i="18"/>
  <c r="S9" i="8" s="1"/>
  <c r="S68" i="18"/>
  <c r="S10" i="8" s="1"/>
  <c r="P20" i="8" a="1"/>
  <c r="P20" i="8" s="1"/>
  <c r="O30" i="6"/>
  <c r="O30" i="10" s="1" a="1"/>
  <c r="O30" i="10" s="1"/>
  <c r="P23" i="8" a="1"/>
  <c r="P23" i="8" s="1"/>
  <c r="O31" i="6"/>
  <c r="O31" i="10" s="1" a="1"/>
  <c r="O31" i="10" s="1"/>
  <c r="BB22" i="6"/>
  <c r="BA22" i="6"/>
  <c r="AZ22" i="6"/>
  <c r="AY22" i="6"/>
  <c r="BF22" i="6"/>
  <c r="AX22" i="6"/>
  <c r="AV22" i="6"/>
  <c r="BE22" i="6"/>
  <c r="AW22" i="6"/>
  <c r="BD22" i="6"/>
  <c r="BC22" i="6"/>
  <c r="AU22" i="6"/>
  <c r="V21" i="6"/>
  <c r="N21" i="6"/>
  <c r="U21" i="6"/>
  <c r="M21" i="6"/>
  <c r="P21" i="6"/>
  <c r="T21" i="6"/>
  <c r="L21" i="6"/>
  <c r="S21" i="6"/>
  <c r="K21" i="6"/>
  <c r="R21" i="6"/>
  <c r="Q21" i="6"/>
  <c r="O21" i="6"/>
  <c r="BB21" i="6"/>
  <c r="BA21" i="6"/>
  <c r="AZ21" i="6"/>
  <c r="AY21" i="6"/>
  <c r="BD21" i="6"/>
  <c r="BF21" i="6"/>
  <c r="AX21" i="6"/>
  <c r="AV21" i="6"/>
  <c r="BE21" i="6"/>
  <c r="AW21" i="6"/>
  <c r="BC21" i="6"/>
  <c r="AU21" i="6"/>
  <c r="AD21" i="6"/>
  <c r="X21" i="6"/>
  <c r="AC21" i="6"/>
  <c r="AB21" i="6"/>
  <c r="AF21" i="6"/>
  <c r="AA21" i="6"/>
  <c r="AH21" i="6"/>
  <c r="Z21" i="6"/>
  <c r="AG21" i="6"/>
  <c r="Y21" i="6"/>
  <c r="AE21" i="6"/>
  <c r="W21" i="6"/>
  <c r="AT21" i="6"/>
  <c r="AL21" i="6"/>
  <c r="AS21" i="6"/>
  <c r="AK21" i="6"/>
  <c r="AR21" i="6"/>
  <c r="AJ21" i="6"/>
  <c r="AQ21" i="6"/>
  <c r="AI21" i="6"/>
  <c r="AP21" i="6"/>
  <c r="AO21" i="6"/>
  <c r="AM21" i="6"/>
  <c r="AN21" i="6"/>
  <c r="E22" i="6"/>
  <c r="AZ67" i="19" s="1"/>
  <c r="F22" i="6"/>
  <c r="I22" i="6"/>
  <c r="G22" i="6"/>
  <c r="R73" i="18" l="1"/>
  <c r="R14" i="8"/>
  <c r="R15" i="8" s="1"/>
  <c r="BC53" i="19"/>
  <c r="U112" i="18" a="1"/>
  <c r="U112" i="18" s="1"/>
  <c r="T138" i="18"/>
  <c r="AW68" i="18"/>
  <c r="AW10" i="8" s="1"/>
  <c r="AX180" i="18" a="1"/>
  <c r="AX180" i="18" s="1"/>
  <c r="AX206" i="18" s="1"/>
  <c r="U43" i="18" a="1"/>
  <c r="U43" i="18" s="1"/>
  <c r="T69" i="18"/>
  <c r="T11" i="8" s="1"/>
  <c r="S72" i="18"/>
  <c r="T136" i="18"/>
  <c r="T71" i="18"/>
  <c r="T13" i="8" s="1"/>
  <c r="T67" i="18"/>
  <c r="T9" i="8" s="1"/>
  <c r="S140" i="18"/>
  <c r="S141" i="18" s="1"/>
  <c r="T68" i="18"/>
  <c r="T10" i="8" s="1"/>
  <c r="T137" i="18"/>
  <c r="AZ26" i="10" a="1"/>
  <c r="AZ26" i="10" s="1"/>
  <c r="Q23" i="8" a="1"/>
  <c r="Q23" i="8" s="1"/>
  <c r="P31" i="6"/>
  <c r="P31" i="10" s="1" a="1"/>
  <c r="P31" i="10" s="1"/>
  <c r="Q20" i="8" a="1"/>
  <c r="Q20" i="8" s="1"/>
  <c r="P30" i="6"/>
  <c r="P30" i="10" s="1" a="1"/>
  <c r="P30" i="10" s="1"/>
  <c r="V22" i="6"/>
  <c r="V26" i="10" s="1" a="1"/>
  <c r="V26" i="10" s="1"/>
  <c r="N22" i="6"/>
  <c r="P22" i="6"/>
  <c r="P26" i="10" s="1" a="1"/>
  <c r="P26" i="10" s="1"/>
  <c r="U22" i="6"/>
  <c r="M22" i="6"/>
  <c r="M26" i="10" s="1" a="1"/>
  <c r="M26" i="10" s="1"/>
  <c r="T22" i="6"/>
  <c r="T23" i="6" s="1"/>
  <c r="L22" i="6"/>
  <c r="L26" i="10" s="1" a="1"/>
  <c r="L26" i="10" s="1"/>
  <c r="S22" i="6"/>
  <c r="S23" i="6" s="1"/>
  <c r="R22" i="6"/>
  <c r="R23" i="6" s="1"/>
  <c r="Q22" i="6"/>
  <c r="O22" i="6"/>
  <c r="O23" i="6" s="1"/>
  <c r="BR22" i="6"/>
  <c r="BJ22" i="6"/>
  <c r="BQ22" i="6"/>
  <c r="BI22" i="6"/>
  <c r="BP22" i="6"/>
  <c r="BH22" i="6"/>
  <c r="BL22" i="6"/>
  <c r="BO22" i="6"/>
  <c r="BG22" i="6"/>
  <c r="BN22" i="6"/>
  <c r="BM22" i="6"/>
  <c r="BK22" i="6"/>
  <c r="AT22" i="6"/>
  <c r="AT23" i="6" s="1"/>
  <c r="AL22" i="6"/>
  <c r="AS22" i="6"/>
  <c r="AK22" i="6"/>
  <c r="AR22" i="6"/>
  <c r="AJ22" i="6"/>
  <c r="AQ22" i="6"/>
  <c r="AI22" i="6"/>
  <c r="AN22" i="6"/>
  <c r="AN23" i="6" s="1"/>
  <c r="AP22" i="6"/>
  <c r="AO22" i="6"/>
  <c r="AM22" i="6"/>
  <c r="AZ23" i="6"/>
  <c r="AD22" i="6"/>
  <c r="AC22" i="6"/>
  <c r="AF22" i="6"/>
  <c r="AB22" i="6"/>
  <c r="AB23" i="6" s="1"/>
  <c r="AA22" i="6"/>
  <c r="AH22" i="6"/>
  <c r="AH23" i="6" s="1"/>
  <c r="Z22" i="6"/>
  <c r="AG22" i="6"/>
  <c r="Y22" i="6"/>
  <c r="AE22" i="6"/>
  <c r="W22" i="6"/>
  <c r="X22" i="6"/>
  <c r="BF23" i="6"/>
  <c r="BF26" i="10" a="1"/>
  <c r="BF26" i="10" s="1"/>
  <c r="F12" i="5"/>
  <c r="E12" i="5"/>
  <c r="S73" i="18" l="1"/>
  <c r="S14" i="8"/>
  <c r="S15" i="8" s="1"/>
  <c r="F18" i="5"/>
  <c r="V43" i="18" a="1"/>
  <c r="V43" i="18" s="1"/>
  <c r="U69" i="18"/>
  <c r="U11" i="8" s="1"/>
  <c r="V112" i="18" a="1"/>
  <c r="V112" i="18" s="1"/>
  <c r="U138" i="18"/>
  <c r="E18" i="5"/>
  <c r="F30" i="5"/>
  <c r="E30" i="5"/>
  <c r="T72" i="18"/>
  <c r="U137" i="18"/>
  <c r="U71" i="18"/>
  <c r="U13" i="8" s="1"/>
  <c r="U136" i="18"/>
  <c r="U68" i="18"/>
  <c r="U10" i="8" s="1"/>
  <c r="U67" i="18"/>
  <c r="U9" i="8" s="1"/>
  <c r="T140" i="18"/>
  <c r="T141" i="18" s="1"/>
  <c r="R26" i="10" a="1"/>
  <c r="R26" i="10" s="1"/>
  <c r="AH26" i="10" a="1"/>
  <c r="AH26" i="10" s="1"/>
  <c r="M23" i="6"/>
  <c r="P23" i="6"/>
  <c r="O26" i="10" a="1"/>
  <c r="O26" i="10" s="1"/>
  <c r="V23" i="6"/>
  <c r="R20" i="8" a="1"/>
  <c r="R20" i="8" s="1"/>
  <c r="Q30" i="6"/>
  <c r="Q30" i="10" s="1" a="1"/>
  <c r="Q30" i="10" s="1"/>
  <c r="R23" i="8" a="1"/>
  <c r="R23" i="8" s="1"/>
  <c r="Q31" i="6"/>
  <c r="Q31" i="10" s="1" a="1"/>
  <c r="Q31" i="10" s="1"/>
  <c r="S26" i="10" a="1"/>
  <c r="S26" i="10" s="1"/>
  <c r="T26" i="10" a="1"/>
  <c r="T26" i="10" s="1"/>
  <c r="AB26" i="10" a="1"/>
  <c r="AB26" i="10" s="1"/>
  <c r="AT26" i="10" a="1"/>
  <c r="AT26" i="10" s="1"/>
  <c r="L23" i="6"/>
  <c r="AN26" i="10" a="1"/>
  <c r="AN26" i="10" s="1"/>
  <c r="N26" i="10" a="1"/>
  <c r="N26" i="10" s="1"/>
  <c r="N23" i="6"/>
  <c r="U23" i="6"/>
  <c r="U26" i="10" a="1"/>
  <c r="U26" i="10" s="1"/>
  <c r="Y23" i="6"/>
  <c r="Y26" i="10" a="1"/>
  <c r="Y26" i="10" s="1"/>
  <c r="Z26" i="10" a="1"/>
  <c r="Z26" i="10" s="1"/>
  <c r="Z23" i="6"/>
  <c r="X26" i="10" a="1"/>
  <c r="X26" i="10" s="1"/>
  <c r="X23" i="6"/>
  <c r="BL23" i="6"/>
  <c r="BL26" i="10" a="1"/>
  <c r="BL26" i="10" s="1"/>
  <c r="T73" i="18" l="1"/>
  <c r="T14" i="8"/>
  <c r="T15" i="8" s="1"/>
  <c r="W112" i="18" a="1"/>
  <c r="W112" i="18" s="1"/>
  <c r="V138" i="18"/>
  <c r="W43" i="18" a="1"/>
  <c r="W43" i="18" s="1"/>
  <c r="V69" i="18"/>
  <c r="V11" i="8" s="1"/>
  <c r="E11" i="8" s="1"/>
  <c r="U140" i="18"/>
  <c r="U141" i="18" s="1"/>
  <c r="V136" i="18"/>
  <c r="V67" i="18"/>
  <c r="V9" i="8" s="1"/>
  <c r="V71" i="18"/>
  <c r="V13" i="8" s="1"/>
  <c r="E13" i="8" s="1"/>
  <c r="V137" i="18"/>
  <c r="V68" i="18"/>
  <c r="V10" i="8" s="1"/>
  <c r="E10" i="8" s="1"/>
  <c r="U72" i="18"/>
  <c r="S23" i="8" a="1"/>
  <c r="S23" i="8" s="1"/>
  <c r="R31" i="6"/>
  <c r="R31" i="10" s="1" a="1"/>
  <c r="R31" i="10" s="1"/>
  <c r="S20" i="8" a="1"/>
  <c r="S20" i="8" s="1"/>
  <c r="R30" i="6"/>
  <c r="R30" i="10" s="1" a="1"/>
  <c r="R30" i="10" s="1"/>
  <c r="AA26" i="10" a="1"/>
  <c r="AA26" i="10" s="1"/>
  <c r="AA23" i="6"/>
  <c r="AD26" i="10" a="1"/>
  <c r="AD26" i="10" s="1"/>
  <c r="AD23" i="6"/>
  <c r="AE26" i="10" a="1"/>
  <c r="AE26" i="10" s="1"/>
  <c r="AE23" i="6"/>
  <c r="AF23" i="6"/>
  <c r="AF26" i="10" a="1"/>
  <c r="AF26" i="10" s="1"/>
  <c r="BR23" i="6"/>
  <c r="BR26" i="10" a="1"/>
  <c r="BR26" i="10" s="1"/>
  <c r="AA44" i="19"/>
  <c r="AA43" i="19"/>
  <c r="AA41" i="19"/>
  <c r="U73" i="18" l="1"/>
  <c r="U14" i="8"/>
  <c r="U15" i="8" s="1"/>
  <c r="E9" i="8"/>
  <c r="X43" i="18" a="1"/>
  <c r="X43" i="18" s="1"/>
  <c r="W69" i="18"/>
  <c r="W11" i="8" s="1"/>
  <c r="X112" i="18" a="1"/>
  <c r="X112" i="18" s="1"/>
  <c r="W138" i="18"/>
  <c r="V72" i="18"/>
  <c r="W71" i="18"/>
  <c r="W13" i="8" s="1"/>
  <c r="W67" i="18"/>
  <c r="W9" i="8" s="1"/>
  <c r="W137" i="18"/>
  <c r="W136" i="18"/>
  <c r="W68" i="18"/>
  <c r="W10" i="8" s="1"/>
  <c r="V140" i="18"/>
  <c r="V141" i="18" s="1"/>
  <c r="T20" i="8" a="1"/>
  <c r="T20" i="8" s="1"/>
  <c r="S30" i="6"/>
  <c r="S30" i="10" s="1" a="1"/>
  <c r="S30" i="10" s="1"/>
  <c r="T23" i="8" a="1"/>
  <c r="T23" i="8" s="1"/>
  <c r="S31" i="6"/>
  <c r="S31" i="10" s="1" a="1"/>
  <c r="S31" i="10" s="1"/>
  <c r="AG26" i="10" a="1"/>
  <c r="AG26" i="10" s="1"/>
  <c r="AG23" i="6"/>
  <c r="AJ26" i="10" a="1"/>
  <c r="AJ26" i="10" s="1"/>
  <c r="AJ23" i="6"/>
  <c r="AL23" i="6"/>
  <c r="AL26" i="10" a="1"/>
  <c r="AL26" i="10" s="1"/>
  <c r="AK23" i="6"/>
  <c r="AK26" i="10" a="1"/>
  <c r="AK26" i="10" s="1"/>
  <c r="V73" i="18" l="1"/>
  <c r="V14" i="8"/>
  <c r="Y112" i="18" a="1"/>
  <c r="Y112" i="18" s="1"/>
  <c r="X138" i="18"/>
  <c r="Y43" i="18" a="1"/>
  <c r="Y43" i="18" s="1"/>
  <c r="X69" i="18"/>
  <c r="X11" i="8" s="1"/>
  <c r="X137" i="18"/>
  <c r="X68" i="18"/>
  <c r="X10" i="8" s="1"/>
  <c r="W72" i="18"/>
  <c r="X136" i="18"/>
  <c r="X71" i="18"/>
  <c r="X13" i="8" s="1"/>
  <c r="X67" i="18"/>
  <c r="X9" i="8" s="1"/>
  <c r="W140" i="18"/>
  <c r="W141" i="18" s="1"/>
  <c r="U23" i="8" a="1"/>
  <c r="U23" i="8" s="1"/>
  <c r="T31" i="6"/>
  <c r="T31" i="10" s="1" a="1"/>
  <c r="T31" i="10" s="1"/>
  <c r="U20" i="8" a="1"/>
  <c r="U20" i="8" s="1"/>
  <c r="T30" i="6"/>
  <c r="T30" i="10" s="1" a="1"/>
  <c r="T30" i="10" s="1"/>
  <c r="AM26" i="10" a="1"/>
  <c r="AM26" i="10" s="1"/>
  <c r="AM23" i="6"/>
  <c r="AQ23" i="6"/>
  <c r="AQ26" i="10" a="1"/>
  <c r="AQ26" i="10" s="1"/>
  <c r="AP23" i="6"/>
  <c r="AP26" i="10" a="1"/>
  <c r="AP26" i="10" s="1"/>
  <c r="AR23" i="6"/>
  <c r="AR26" i="10" a="1"/>
  <c r="AR26" i="10" s="1"/>
  <c r="W73" i="18" l="1"/>
  <c r="W14" i="8"/>
  <c r="W15" i="8" s="1"/>
  <c r="E14" i="8"/>
  <c r="E15" i="8" s="1"/>
  <c r="V15" i="8"/>
  <c r="Z43" i="18" a="1"/>
  <c r="Z43" i="18" s="1"/>
  <c r="Y69" i="18"/>
  <c r="Y11" i="8" s="1"/>
  <c r="Z112" i="18" a="1"/>
  <c r="Z112" i="18" s="1"/>
  <c r="Y138" i="18"/>
  <c r="Y68" i="18"/>
  <c r="Y10" i="8" s="1"/>
  <c r="Y67" i="18"/>
  <c r="Y9" i="8" s="1"/>
  <c r="Y71" i="18"/>
  <c r="Y13" i="8" s="1"/>
  <c r="Y137" i="18"/>
  <c r="X140" i="18"/>
  <c r="X141" i="18" s="1"/>
  <c r="X72" i="18"/>
  <c r="Y136" i="18"/>
  <c r="V20" i="8" a="1"/>
  <c r="V20" i="8" s="1"/>
  <c r="U30" i="6"/>
  <c r="U30" i="10" s="1" a="1"/>
  <c r="U30" i="10" s="1"/>
  <c r="V23" i="8" a="1"/>
  <c r="V23" i="8" s="1"/>
  <c r="U31" i="6"/>
  <c r="U31" i="10" s="1" a="1"/>
  <c r="U31" i="10" s="1"/>
  <c r="AS26" i="10" a="1"/>
  <c r="AS26" i="10" s="1"/>
  <c r="AS23" i="6"/>
  <c r="AV26" i="10" a="1"/>
  <c r="AV26" i="10" s="1"/>
  <c r="AV23" i="6"/>
  <c r="AX23" i="6"/>
  <c r="AX26" i="10" a="1"/>
  <c r="AX26" i="10" s="1"/>
  <c r="AW26" i="10" a="1"/>
  <c r="AW26" i="10" s="1"/>
  <c r="AW23" i="6"/>
  <c r="X73" i="18" l="1"/>
  <c r="X14" i="8"/>
  <c r="X15" i="8" s="1"/>
  <c r="AA112" i="18" a="1"/>
  <c r="AA112" i="18" s="1"/>
  <c r="Z138" i="18"/>
  <c r="AA43" i="18" a="1"/>
  <c r="AA43" i="18" s="1"/>
  <c r="Z69" i="18"/>
  <c r="Z11" i="8" s="1"/>
  <c r="Y72" i="18"/>
  <c r="Z71" i="18"/>
  <c r="Z13" i="8" s="1"/>
  <c r="Z67" i="18"/>
  <c r="Z9" i="8" s="1"/>
  <c r="Z136" i="18"/>
  <c r="Z137" i="18"/>
  <c r="Z68" i="18"/>
  <c r="Z10" i="8" s="1"/>
  <c r="Y140" i="18"/>
  <c r="Y141" i="18" s="1"/>
  <c r="W23" i="8" a="1"/>
  <c r="W23" i="8" s="1"/>
  <c r="V31" i="6"/>
  <c r="V31" i="10" s="1" a="1"/>
  <c r="V31" i="10" s="1"/>
  <c r="W20" i="8" a="1"/>
  <c r="W20" i="8" s="1"/>
  <c r="V30" i="6"/>
  <c r="V30" i="10" s="1" a="1"/>
  <c r="V30" i="10" s="1"/>
  <c r="AY23" i="6"/>
  <c r="AY26" i="10" a="1"/>
  <c r="AY26" i="10" s="1"/>
  <c r="BC23" i="6"/>
  <c r="BC26" i="10" a="1"/>
  <c r="BC26" i="10" s="1"/>
  <c r="BD23" i="6"/>
  <c r="BD26" i="10" a="1"/>
  <c r="BD26" i="10" s="1"/>
  <c r="BB26" i="10" a="1"/>
  <c r="BB26" i="10" s="1"/>
  <c r="BB23" i="6"/>
  <c r="Y73" i="18" l="1"/>
  <c r="Y14" i="8"/>
  <c r="Y15" i="8" s="1"/>
  <c r="AB43" i="18" a="1"/>
  <c r="AB43" i="18" s="1"/>
  <c r="AA69" i="18"/>
  <c r="AA11" i="8" s="1"/>
  <c r="AB112" i="18" a="1"/>
  <c r="AB112" i="18" s="1"/>
  <c r="AA138" i="18"/>
  <c r="Z140" i="18"/>
  <c r="Z141" i="18" s="1"/>
  <c r="AA68" i="18"/>
  <c r="AA10" i="8" s="1"/>
  <c r="AA67" i="18"/>
  <c r="AA9" i="8" s="1"/>
  <c r="Z72" i="18"/>
  <c r="AA137" i="18"/>
  <c r="AA136" i="18"/>
  <c r="AA71" i="18"/>
  <c r="AA13" i="8" s="1"/>
  <c r="X20" i="8" a="1"/>
  <c r="X20" i="8" s="1"/>
  <c r="W30" i="6"/>
  <c r="W30" i="10" s="1" a="1"/>
  <c r="W30" i="10" s="1"/>
  <c r="X23" i="8" a="1"/>
  <c r="X23" i="8" s="1"/>
  <c r="W31" i="6"/>
  <c r="W31" i="10" s="1" a="1"/>
  <c r="W31" i="10" s="1"/>
  <c r="BE23" i="6"/>
  <c r="BE26" i="10" a="1"/>
  <c r="BE26" i="10" s="1"/>
  <c r="BI23" i="6"/>
  <c r="BI26" i="10" a="1"/>
  <c r="BI26" i="10" s="1"/>
  <c r="BH23" i="6"/>
  <c r="BH26" i="10" a="1"/>
  <c r="BH26" i="10" s="1"/>
  <c r="BJ26" i="10" a="1"/>
  <c r="BJ26" i="10" s="1"/>
  <c r="BJ23" i="6"/>
  <c r="Z73" i="18" l="1"/>
  <c r="Z14" i="8"/>
  <c r="Z15" i="8" s="1"/>
  <c r="AC112" i="18" a="1"/>
  <c r="AC112" i="18" s="1"/>
  <c r="AB138" i="18"/>
  <c r="AC43" i="18" a="1"/>
  <c r="AC43" i="18" s="1"/>
  <c r="AB69" i="18"/>
  <c r="AB11" i="8" s="1"/>
  <c r="G12" i="5"/>
  <c r="AA140" i="18"/>
  <c r="AA141" i="18" s="1"/>
  <c r="AA72" i="18"/>
  <c r="AB67" i="18"/>
  <c r="AB9" i="8" s="1"/>
  <c r="AB136" i="18"/>
  <c r="AB71" i="18"/>
  <c r="AB13" i="8" s="1"/>
  <c r="AB68" i="18"/>
  <c r="AB10" i="8" s="1"/>
  <c r="AB137" i="18"/>
  <c r="Y23" i="8" a="1"/>
  <c r="Y23" i="8" s="1"/>
  <c r="X31" i="6"/>
  <c r="X31" i="10" s="1" a="1"/>
  <c r="X31" i="10" s="1"/>
  <c r="Y20" i="8" a="1"/>
  <c r="Y20" i="8" s="1"/>
  <c r="X30" i="6"/>
  <c r="X30" i="10" s="1" a="1"/>
  <c r="X30" i="10" s="1"/>
  <c r="K17" i="6" a="1"/>
  <c r="K17" i="6" s="1"/>
  <c r="K15" i="6" a="1"/>
  <c r="K15" i="6" s="1"/>
  <c r="K27" i="10" s="1" a="1"/>
  <c r="K27" i="10" s="1"/>
  <c r="BK26" i="10" a="1"/>
  <c r="BK26" i="10" s="1"/>
  <c r="BK23" i="6"/>
  <c r="BN23" i="6"/>
  <c r="BN26" i="10" a="1"/>
  <c r="BN26" i="10" s="1"/>
  <c r="BP23" i="6"/>
  <c r="BP26" i="10" a="1"/>
  <c r="BP26" i="10" s="1"/>
  <c r="BO26" i="10" a="1"/>
  <c r="BO26" i="10" s="1"/>
  <c r="BO23" i="6"/>
  <c r="K137" i="18"/>
  <c r="AA73" i="18" l="1"/>
  <c r="AA14" i="8"/>
  <c r="AA15" i="8" s="1"/>
  <c r="G18" i="5"/>
  <c r="AD43" i="18" a="1"/>
  <c r="AD43" i="18" s="1"/>
  <c r="AC69" i="18"/>
  <c r="AC11" i="8" s="1"/>
  <c r="AD112" i="18" a="1"/>
  <c r="AD112" i="18" s="1"/>
  <c r="AC138" i="18"/>
  <c r="K16" i="10" a="1"/>
  <c r="K16" i="10" s="1"/>
  <c r="AC71" i="18"/>
  <c r="AC13" i="8" s="1"/>
  <c r="AC137" i="18"/>
  <c r="AC136" i="18"/>
  <c r="AB140" i="18"/>
  <c r="AB141" i="18" s="1"/>
  <c r="AC68" i="18"/>
  <c r="AC10" i="8" s="1"/>
  <c r="AC67" i="18"/>
  <c r="AC9" i="8" s="1"/>
  <c r="AB72" i="18"/>
  <c r="Z20" i="8" a="1"/>
  <c r="Z20" i="8" s="1"/>
  <c r="Y30" i="6"/>
  <c r="Y30" i="10" s="1" a="1"/>
  <c r="Y30" i="10" s="1"/>
  <c r="Z23" i="8" a="1"/>
  <c r="Z23" i="8" s="1"/>
  <c r="Y31" i="6"/>
  <c r="Y31" i="10" s="1" a="1"/>
  <c r="Y31" i="10" s="1"/>
  <c r="K29" i="10" a="1"/>
  <c r="K29" i="10" s="1"/>
  <c r="BQ26" i="10" a="1"/>
  <c r="BQ26" i="10" s="1"/>
  <c r="BQ23" i="6"/>
  <c r="K17" i="10" a="1"/>
  <c r="K17" i="10" s="1"/>
  <c r="K16" i="6" a="1"/>
  <c r="K16" i="6" s="1"/>
  <c r="K28" i="10" s="1" a="1"/>
  <c r="K28" i="10" s="1"/>
  <c r="L137" i="18"/>
  <c r="AB73" i="18" l="1"/>
  <c r="AB14" i="8"/>
  <c r="AB15" i="8" s="1"/>
  <c r="AE112" i="18" a="1"/>
  <c r="AE112" i="18" s="1"/>
  <c r="AD138" i="18"/>
  <c r="AE43" i="18" a="1"/>
  <c r="AE43" i="18" s="1"/>
  <c r="AD69" i="18"/>
  <c r="AD11" i="8" s="1"/>
  <c r="AC72" i="18"/>
  <c r="AC140" i="18"/>
  <c r="AC141" i="18" s="1"/>
  <c r="AD67" i="18"/>
  <c r="AD9" i="8" s="1"/>
  <c r="AD136" i="18"/>
  <c r="AD68" i="18"/>
  <c r="AD10" i="8" s="1"/>
  <c r="AD137" i="18"/>
  <c r="AD71" i="18"/>
  <c r="AD13" i="8" s="1"/>
  <c r="AA23" i="8" a="1"/>
  <c r="AA23" i="8" s="1"/>
  <c r="Z31" i="6"/>
  <c r="Z31" i="10" s="1" a="1"/>
  <c r="Z31" i="10" s="1"/>
  <c r="AA20" i="8" a="1"/>
  <c r="AA20" i="8" s="1"/>
  <c r="Z30" i="6"/>
  <c r="Z30" i="10" s="1" a="1"/>
  <c r="Z30" i="10" s="1"/>
  <c r="E132" i="18"/>
  <c r="J7" i="9"/>
  <c r="J22" i="10"/>
  <c r="AC73" i="18" l="1"/>
  <c r="AC14" i="8"/>
  <c r="AC15" i="8" s="1"/>
  <c r="AF43" i="18" a="1"/>
  <c r="AF43" i="18" s="1"/>
  <c r="AE69" i="18"/>
  <c r="AE11" i="8" s="1"/>
  <c r="AF112" i="18" a="1"/>
  <c r="AF112" i="18" s="1"/>
  <c r="AE138" i="18"/>
  <c r="AD140" i="18"/>
  <c r="AD141" i="18" s="1"/>
  <c r="AD72" i="18"/>
  <c r="AE68" i="18"/>
  <c r="AE10" i="8" s="1"/>
  <c r="AE136" i="18"/>
  <c r="AE67" i="18"/>
  <c r="AE9" i="8" s="1"/>
  <c r="AE71" i="18"/>
  <c r="AE13" i="8" s="1"/>
  <c r="AE137" i="18"/>
  <c r="AB20" i="8" a="1"/>
  <c r="AB20" i="8" s="1"/>
  <c r="AA30" i="6"/>
  <c r="AA30" i="10" s="1" a="1"/>
  <c r="AA30" i="10" s="1"/>
  <c r="AB23" i="8" a="1"/>
  <c r="AB23" i="8" s="1"/>
  <c r="AA31" i="6"/>
  <c r="AA31" i="10" s="1" a="1"/>
  <c r="AA31" i="10" s="1"/>
  <c r="K136" i="18"/>
  <c r="F132" i="18"/>
  <c r="AD73" i="18" l="1"/>
  <c r="AD14" i="8"/>
  <c r="AD15" i="8" s="1"/>
  <c r="AG112" i="18" a="1"/>
  <c r="AG112" i="18" s="1"/>
  <c r="AF138" i="18"/>
  <c r="AG43" i="18" a="1"/>
  <c r="AG43" i="18" s="1"/>
  <c r="AF69" i="18"/>
  <c r="AF11" i="8" s="1"/>
  <c r="AE72" i="18"/>
  <c r="AF137" i="18"/>
  <c r="AE140" i="18"/>
  <c r="AE141" i="18" s="1"/>
  <c r="AF71" i="18"/>
  <c r="AF13" i="8" s="1"/>
  <c r="AF68" i="18"/>
  <c r="AF10" i="8" s="1"/>
  <c r="AF136" i="18"/>
  <c r="AF67" i="18"/>
  <c r="AF9" i="8" s="1"/>
  <c r="AC23" i="8" a="1"/>
  <c r="AC23" i="8" s="1"/>
  <c r="AB31" i="6"/>
  <c r="AB31" i="10" s="1" a="1"/>
  <c r="AB31" i="10" s="1"/>
  <c r="AC20" i="8" a="1"/>
  <c r="AC20" i="8" s="1"/>
  <c r="AB30" i="6"/>
  <c r="AB30" i="10" s="1" a="1"/>
  <c r="AB30" i="10" s="1"/>
  <c r="L136" i="18"/>
  <c r="G132" i="18"/>
  <c r="S14" i="9"/>
  <c r="AR14" i="9"/>
  <c r="U14" i="9"/>
  <c r="AC14" i="9"/>
  <c r="AK14" i="9"/>
  <c r="AS14" i="9"/>
  <c r="BA14" i="9"/>
  <c r="BI14" i="9"/>
  <c r="BQ14" i="9"/>
  <c r="AY14" i="9"/>
  <c r="AB14" i="9"/>
  <c r="AD14" i="9"/>
  <c r="AL14" i="9"/>
  <c r="AT14" i="9"/>
  <c r="BB14" i="9"/>
  <c r="BJ14" i="9"/>
  <c r="BR14" i="9"/>
  <c r="AQ14" i="9"/>
  <c r="T14" i="9"/>
  <c r="BH14" i="9"/>
  <c r="V14" i="9"/>
  <c r="W14" i="9"/>
  <c r="AE14" i="9"/>
  <c r="AM14" i="9"/>
  <c r="AU14" i="9"/>
  <c r="BC14" i="9"/>
  <c r="BK14" i="9"/>
  <c r="K14" i="9"/>
  <c r="BG14" i="9"/>
  <c r="AJ14" i="9"/>
  <c r="M14" i="9"/>
  <c r="P14" i="9"/>
  <c r="X14" i="9"/>
  <c r="AF14" i="9"/>
  <c r="AN14" i="9"/>
  <c r="AV14" i="9"/>
  <c r="BD14" i="9"/>
  <c r="BL14" i="9"/>
  <c r="AA14" i="9"/>
  <c r="BO14" i="9"/>
  <c r="AZ14" i="9"/>
  <c r="O14" i="9"/>
  <c r="Y14" i="9"/>
  <c r="AG14" i="9"/>
  <c r="AO14" i="9"/>
  <c r="AW14" i="9"/>
  <c r="BE14" i="9"/>
  <c r="BM14" i="9"/>
  <c r="AI14" i="9"/>
  <c r="L14" i="9"/>
  <c r="BP14" i="9"/>
  <c r="N14" i="9"/>
  <c r="Q14" i="9"/>
  <c r="R14" i="9"/>
  <c r="Z14" i="9"/>
  <c r="AH14" i="9"/>
  <c r="AP14" i="9"/>
  <c r="AX14" i="9"/>
  <c r="BF14" i="9"/>
  <c r="BN14" i="9"/>
  <c r="AE73" i="18" l="1"/>
  <c r="AE14" i="8"/>
  <c r="AE15" i="8" s="1"/>
  <c r="AH43" i="18" a="1"/>
  <c r="AH43" i="18" s="1"/>
  <c r="AG69" i="18"/>
  <c r="AG11" i="8" s="1"/>
  <c r="AH112" i="18" a="1"/>
  <c r="AH112" i="18" s="1"/>
  <c r="AG138" i="18"/>
  <c r="AF72" i="18"/>
  <c r="AG67" i="18"/>
  <c r="AG9" i="8" s="1"/>
  <c r="AG136" i="18"/>
  <c r="AG71" i="18"/>
  <c r="AG13" i="8" s="1"/>
  <c r="AG137" i="18"/>
  <c r="AF140" i="18"/>
  <c r="AF141" i="18" s="1"/>
  <c r="AG68" i="18"/>
  <c r="AG10" i="8" s="1"/>
  <c r="AD20" i="8" a="1"/>
  <c r="AD20" i="8" s="1"/>
  <c r="AC30" i="6"/>
  <c r="AC30" i="10" s="1" a="1"/>
  <c r="AC30" i="10" s="1"/>
  <c r="AD23" i="8" a="1"/>
  <c r="AD23" i="8" s="1"/>
  <c r="AC31" i="6"/>
  <c r="AC31" i="10" s="1" a="1"/>
  <c r="AC31" i="10" s="1"/>
  <c r="H132" i="18"/>
  <c r="I132" i="18"/>
  <c r="K12" i="9"/>
  <c r="AF73" i="18" l="1"/>
  <c r="AF14" i="8"/>
  <c r="AF15" i="8" s="1"/>
  <c r="AI112" i="18" a="1"/>
  <c r="AI112" i="18" s="1"/>
  <c r="AH138" i="18"/>
  <c r="F138" i="18" s="1"/>
  <c r="AI43" i="18" a="1"/>
  <c r="AI43" i="18" s="1"/>
  <c r="AH69" i="18"/>
  <c r="AH11" i="8" s="1"/>
  <c r="F11" i="8" s="1"/>
  <c r="AG140" i="18"/>
  <c r="AG141" i="18" s="1"/>
  <c r="AH71" i="18"/>
  <c r="AH13" i="8" s="1"/>
  <c r="F13" i="8" s="1"/>
  <c r="AH136" i="18"/>
  <c r="AH137" i="18"/>
  <c r="AH67" i="18"/>
  <c r="AH9" i="8" s="1"/>
  <c r="F9" i="8" s="1"/>
  <c r="AH68" i="18"/>
  <c r="AH10" i="8" s="1"/>
  <c r="AG72" i="18"/>
  <c r="AE23" i="8" a="1"/>
  <c r="AE23" i="8" s="1"/>
  <c r="AD31" i="6"/>
  <c r="AD31" i="10" s="1" a="1"/>
  <c r="AD31" i="10" s="1"/>
  <c r="AE20" i="8" a="1"/>
  <c r="AE20" i="8" s="1"/>
  <c r="AD30" i="6"/>
  <c r="AD30" i="10" s="1" a="1"/>
  <c r="AD30" i="10" s="1"/>
  <c r="K13" i="9"/>
  <c r="K11" i="9"/>
  <c r="K15" i="9"/>
  <c r="K37" i="18"/>
  <c r="G138" i="18"/>
  <c r="H138" i="18"/>
  <c r="G99" i="18"/>
  <c r="E99" i="18"/>
  <c r="G97" i="18"/>
  <c r="I96" i="18"/>
  <c r="H96" i="18"/>
  <c r="G96" i="18"/>
  <c r="F96" i="18"/>
  <c r="E96" i="18"/>
  <c r="E92" i="18"/>
  <c r="G91" i="18"/>
  <c r="I90" i="18"/>
  <c r="H90" i="18"/>
  <c r="G90" i="18"/>
  <c r="F90" i="18"/>
  <c r="E90" i="18"/>
  <c r="I88" i="18"/>
  <c r="H88" i="18"/>
  <c r="F88" i="18"/>
  <c r="E88" i="18"/>
  <c r="H87" i="18"/>
  <c r="G87" i="18"/>
  <c r="F87" i="18"/>
  <c r="E87" i="18"/>
  <c r="H86" i="18"/>
  <c r="G86" i="18"/>
  <c r="F86" i="18"/>
  <c r="E86" i="18"/>
  <c r="I85" i="18"/>
  <c r="H85" i="18"/>
  <c r="G85" i="18"/>
  <c r="H84" i="18"/>
  <c r="F84" i="18"/>
  <c r="E84" i="18"/>
  <c r="G83" i="18"/>
  <c r="E83" i="18"/>
  <c r="I82" i="18"/>
  <c r="E82" i="18"/>
  <c r="H80" i="18"/>
  <c r="H79" i="18"/>
  <c r="F79" i="18"/>
  <c r="I78" i="18"/>
  <c r="G78" i="18"/>
  <c r="E78" i="18"/>
  <c r="I68" i="18"/>
  <c r="E35" i="18"/>
  <c r="F35" i="18"/>
  <c r="G35" i="18"/>
  <c r="H35" i="18"/>
  <c r="I35" i="18"/>
  <c r="E70" i="18"/>
  <c r="F70" i="18"/>
  <c r="G70" i="18"/>
  <c r="H70" i="18"/>
  <c r="I70" i="18"/>
  <c r="G82" i="18"/>
  <c r="E85" i="18"/>
  <c r="I86" i="18"/>
  <c r="G88" i="18"/>
  <c r="E102" i="18"/>
  <c r="Z26" i="6" a="1"/>
  <c r="Z26" i="6" s="1"/>
  <c r="G102" i="18"/>
  <c r="AQ26" i="6" a="1"/>
  <c r="AQ26" i="6" s="1"/>
  <c r="I102" i="18"/>
  <c r="E103" i="18"/>
  <c r="F103" i="18"/>
  <c r="G103" i="18"/>
  <c r="H103" i="18"/>
  <c r="I103" i="18"/>
  <c r="E104" i="18"/>
  <c r="F104" i="18"/>
  <c r="G104" i="18"/>
  <c r="H104" i="18"/>
  <c r="I104" i="18"/>
  <c r="E105" i="18"/>
  <c r="F105" i="18"/>
  <c r="G105" i="18"/>
  <c r="H105" i="18"/>
  <c r="I105" i="18"/>
  <c r="M26" i="6" a="1"/>
  <c r="M26" i="6" s="1"/>
  <c r="U26" i="6" a="1"/>
  <c r="U26" i="6" s="1"/>
  <c r="AC26" i="6" a="1"/>
  <c r="AC26" i="6" s="1"/>
  <c r="AK26" i="6" a="1"/>
  <c r="AK26" i="6" s="1"/>
  <c r="AS26" i="6" a="1"/>
  <c r="AS26" i="6" s="1"/>
  <c r="BA26" i="6" a="1"/>
  <c r="BA26" i="6" s="1"/>
  <c r="BI26" i="6" a="1"/>
  <c r="BI26" i="6" s="1"/>
  <c r="BQ26" i="6" a="1"/>
  <c r="BQ26" i="6" s="1"/>
  <c r="H111" i="18"/>
  <c r="G112" i="18"/>
  <c r="H112" i="18"/>
  <c r="E113" i="18"/>
  <c r="F113" i="18"/>
  <c r="G113" i="18"/>
  <c r="H113" i="18"/>
  <c r="I113" i="18"/>
  <c r="E114" i="18"/>
  <c r="F114" i="18"/>
  <c r="G114" i="18"/>
  <c r="H114" i="18"/>
  <c r="I114" i="18"/>
  <c r="E115" i="18"/>
  <c r="F115" i="18"/>
  <c r="G115" i="18"/>
  <c r="H115" i="18"/>
  <c r="I115" i="18"/>
  <c r="E116" i="18"/>
  <c r="F116" i="18"/>
  <c r="G116" i="18"/>
  <c r="H116" i="18"/>
  <c r="I116" i="18"/>
  <c r="E117" i="18"/>
  <c r="F117" i="18"/>
  <c r="G117" i="18"/>
  <c r="H117" i="18"/>
  <c r="I117" i="18"/>
  <c r="E118" i="18"/>
  <c r="F118" i="18"/>
  <c r="G118" i="18"/>
  <c r="H118" i="18"/>
  <c r="I118" i="18"/>
  <c r="E119" i="18"/>
  <c r="F119" i="18"/>
  <c r="G119" i="18"/>
  <c r="H119" i="18"/>
  <c r="I119" i="18"/>
  <c r="E120" i="18"/>
  <c r="F120" i="18"/>
  <c r="G120" i="18"/>
  <c r="H120" i="18"/>
  <c r="I120" i="18"/>
  <c r="E122" i="18"/>
  <c r="F122" i="18"/>
  <c r="G122" i="18"/>
  <c r="H122" i="18"/>
  <c r="I122" i="18"/>
  <c r="E123" i="18"/>
  <c r="F123" i="18"/>
  <c r="G123" i="18"/>
  <c r="H123" i="18"/>
  <c r="I123" i="18"/>
  <c r="E124" i="18"/>
  <c r="F124" i="18"/>
  <c r="G124" i="18"/>
  <c r="H124" i="18"/>
  <c r="I124" i="18"/>
  <c r="E125" i="18"/>
  <c r="F125" i="18"/>
  <c r="G125" i="18"/>
  <c r="H125" i="18"/>
  <c r="I125" i="18"/>
  <c r="E126" i="18"/>
  <c r="F126" i="18"/>
  <c r="G126" i="18"/>
  <c r="H126" i="18"/>
  <c r="I126" i="18"/>
  <c r="E127" i="18"/>
  <c r="F127" i="18"/>
  <c r="G127" i="18"/>
  <c r="H127" i="18"/>
  <c r="I127" i="18"/>
  <c r="E128" i="18"/>
  <c r="F128" i="18"/>
  <c r="G128" i="18"/>
  <c r="H128" i="18"/>
  <c r="I128" i="18"/>
  <c r="E129" i="18"/>
  <c r="F129" i="18"/>
  <c r="G129" i="18"/>
  <c r="H129" i="18"/>
  <c r="I129" i="18"/>
  <c r="E130" i="18"/>
  <c r="F130" i="18"/>
  <c r="G130" i="18"/>
  <c r="H130" i="18"/>
  <c r="I130" i="18"/>
  <c r="E133" i="18"/>
  <c r="F133" i="18"/>
  <c r="G133" i="18"/>
  <c r="H133" i="18"/>
  <c r="I133" i="18"/>
  <c r="E134" i="18"/>
  <c r="F134" i="18"/>
  <c r="G134" i="18"/>
  <c r="H134" i="18"/>
  <c r="I134" i="18"/>
  <c r="G137" i="18"/>
  <c r="H137" i="18"/>
  <c r="I138" i="18"/>
  <c r="E139" i="18"/>
  <c r="F139" i="18"/>
  <c r="G139" i="18"/>
  <c r="H139" i="18"/>
  <c r="I139" i="18"/>
  <c r="K140" i="18"/>
  <c r="K141" i="18" s="1"/>
  <c r="K16" i="8" s="1" a="1"/>
  <c r="K16" i="8" s="1"/>
  <c r="K17" i="8" s="1"/>
  <c r="H145" i="18"/>
  <c r="I145" i="18"/>
  <c r="E145" i="18"/>
  <c r="G145" i="18"/>
  <c r="E146" i="18"/>
  <c r="F146" i="18"/>
  <c r="G146" i="18"/>
  <c r="H146" i="18"/>
  <c r="I146" i="18"/>
  <c r="E147" i="18"/>
  <c r="F147" i="18"/>
  <c r="G147" i="18"/>
  <c r="H147" i="18"/>
  <c r="I147" i="18"/>
  <c r="E148" i="18"/>
  <c r="F148" i="18"/>
  <c r="G148" i="18"/>
  <c r="H148" i="18"/>
  <c r="I148" i="18"/>
  <c r="E149" i="18"/>
  <c r="F149" i="18"/>
  <c r="G149" i="18"/>
  <c r="H149" i="18"/>
  <c r="I149" i="18"/>
  <c r="E150" i="18"/>
  <c r="F150" i="18"/>
  <c r="G150" i="18"/>
  <c r="H150" i="18"/>
  <c r="I150" i="18"/>
  <c r="E151" i="18"/>
  <c r="F151" i="18"/>
  <c r="G151" i="18"/>
  <c r="H151" i="18"/>
  <c r="I151" i="18"/>
  <c r="H152" i="18"/>
  <c r="E152" i="18"/>
  <c r="F152" i="18"/>
  <c r="G152" i="18"/>
  <c r="I152" i="18"/>
  <c r="E153" i="18"/>
  <c r="F153" i="18"/>
  <c r="G153" i="18"/>
  <c r="H153" i="18"/>
  <c r="I153" i="18"/>
  <c r="E154" i="18"/>
  <c r="F154" i="18"/>
  <c r="G154" i="18"/>
  <c r="H154" i="18"/>
  <c r="I154" i="18"/>
  <c r="E155" i="18"/>
  <c r="F155" i="18"/>
  <c r="G155" i="18"/>
  <c r="H155" i="18"/>
  <c r="I155" i="18"/>
  <c r="E156" i="18"/>
  <c r="F156" i="18"/>
  <c r="G156" i="18"/>
  <c r="H156" i="18"/>
  <c r="I156" i="18"/>
  <c r="F157" i="18"/>
  <c r="I157" i="18"/>
  <c r="E157" i="18"/>
  <c r="G157" i="18"/>
  <c r="H157" i="18"/>
  <c r="E159" i="18"/>
  <c r="F159" i="18"/>
  <c r="G159" i="18"/>
  <c r="H159" i="18"/>
  <c r="I159" i="18"/>
  <c r="E162" i="18"/>
  <c r="F162" i="18"/>
  <c r="G162" i="18"/>
  <c r="H162" i="18"/>
  <c r="I162" i="18"/>
  <c r="E163" i="18"/>
  <c r="F163" i="18"/>
  <c r="G163" i="18"/>
  <c r="H163" i="18"/>
  <c r="I163" i="18"/>
  <c r="E164" i="18"/>
  <c r="F164" i="18"/>
  <c r="G164" i="18"/>
  <c r="H164" i="18"/>
  <c r="I164" i="18"/>
  <c r="E165" i="18"/>
  <c r="F165" i="18"/>
  <c r="G165" i="18"/>
  <c r="H165" i="18"/>
  <c r="I165" i="18"/>
  <c r="E166" i="18"/>
  <c r="F166" i="18"/>
  <c r="G166" i="18"/>
  <c r="H166" i="18"/>
  <c r="I166" i="18"/>
  <c r="I167" i="18"/>
  <c r="E167" i="18"/>
  <c r="F167" i="18"/>
  <c r="G167" i="18"/>
  <c r="H167" i="18"/>
  <c r="E168" i="18"/>
  <c r="F168" i="18"/>
  <c r="G168" i="18"/>
  <c r="H168" i="18"/>
  <c r="I168" i="18"/>
  <c r="E170" i="18"/>
  <c r="L175" i="18"/>
  <c r="AG18" i="9" a="1"/>
  <c r="AG18" i="9" s="1"/>
  <c r="G170" i="18"/>
  <c r="BE18" i="9" a="1"/>
  <c r="BE18" i="9" s="1"/>
  <c r="I170" i="18"/>
  <c r="E171" i="18"/>
  <c r="F171" i="18"/>
  <c r="G171" i="18"/>
  <c r="H171" i="18"/>
  <c r="I171" i="18"/>
  <c r="E172" i="18"/>
  <c r="F172" i="18"/>
  <c r="G172" i="18"/>
  <c r="H172" i="18"/>
  <c r="I172" i="18"/>
  <c r="E173" i="18"/>
  <c r="F173" i="18"/>
  <c r="G173" i="18"/>
  <c r="H173" i="18"/>
  <c r="I173" i="18"/>
  <c r="E174" i="18"/>
  <c r="F174" i="18"/>
  <c r="G174" i="18"/>
  <c r="H174" i="18"/>
  <c r="I174" i="18"/>
  <c r="M18" i="9" a="1"/>
  <c r="M18" i="9" s="1"/>
  <c r="U18" i="9" a="1"/>
  <c r="U18" i="9" s="1"/>
  <c r="AA18" i="9" a="1"/>
  <c r="AA18" i="9" s="1"/>
  <c r="AI18" i="9" a="1"/>
  <c r="AI18" i="9" s="1"/>
  <c r="AK18" i="9" a="1"/>
  <c r="AK18" i="9" s="1"/>
  <c r="AS18" i="9" a="1"/>
  <c r="AS18" i="9" s="1"/>
  <c r="BQ18" i="9" a="1"/>
  <c r="BQ18" i="9" s="1"/>
  <c r="H182" i="18"/>
  <c r="E183" i="18"/>
  <c r="G183" i="18"/>
  <c r="I183" i="18"/>
  <c r="E184" i="18"/>
  <c r="G184" i="18"/>
  <c r="I184" i="18"/>
  <c r="E185" i="18"/>
  <c r="G185" i="18"/>
  <c r="I185" i="18"/>
  <c r="E186" i="18"/>
  <c r="G186" i="18"/>
  <c r="I186" i="18"/>
  <c r="E187" i="18"/>
  <c r="G187" i="18"/>
  <c r="I187" i="18"/>
  <c r="E188" i="18"/>
  <c r="G188" i="18"/>
  <c r="I188" i="18"/>
  <c r="E189" i="18"/>
  <c r="G189" i="18"/>
  <c r="I189" i="18"/>
  <c r="E190" i="18"/>
  <c r="G190" i="18"/>
  <c r="I190" i="18"/>
  <c r="E191" i="18"/>
  <c r="G191" i="18"/>
  <c r="I191" i="18"/>
  <c r="E192" i="18"/>
  <c r="G192" i="18"/>
  <c r="I192" i="18"/>
  <c r="E194" i="18"/>
  <c r="G194" i="18"/>
  <c r="I194" i="18"/>
  <c r="E195" i="18"/>
  <c r="G195" i="18"/>
  <c r="I195" i="18"/>
  <c r="E196" i="18"/>
  <c r="G196" i="18"/>
  <c r="I196" i="18"/>
  <c r="E197" i="18"/>
  <c r="G197" i="18"/>
  <c r="I197" i="18"/>
  <c r="E198" i="18"/>
  <c r="G198" i="18"/>
  <c r="I198" i="18"/>
  <c r="E201" i="18"/>
  <c r="G201" i="18"/>
  <c r="I201" i="18"/>
  <c r="E202" i="18"/>
  <c r="G202" i="18"/>
  <c r="I202" i="18"/>
  <c r="E203" i="18"/>
  <c r="G203" i="18"/>
  <c r="I203" i="18"/>
  <c r="H207" i="18"/>
  <c r="I207" i="18"/>
  <c r="E208" i="18"/>
  <c r="F208" i="18"/>
  <c r="G208" i="18"/>
  <c r="H208" i="18"/>
  <c r="I208" i="18"/>
  <c r="H209" i="18"/>
  <c r="F10" i="8" l="1"/>
  <c r="AG73" i="18"/>
  <c r="AG14" i="8"/>
  <c r="AG15" i="8" s="1"/>
  <c r="AJ43" i="18" a="1"/>
  <c r="AJ43" i="18" s="1"/>
  <c r="AI69" i="18"/>
  <c r="AI11" i="8" s="1"/>
  <c r="AJ112" i="18" a="1"/>
  <c r="AJ112" i="18" s="1"/>
  <c r="AI138" i="18"/>
  <c r="AI137" i="18"/>
  <c r="AI136" i="18"/>
  <c r="AI68" i="18"/>
  <c r="AI10" i="8" s="1"/>
  <c r="AH140" i="18"/>
  <c r="AH141" i="18" s="1"/>
  <c r="AI67" i="18"/>
  <c r="AI9" i="8" s="1"/>
  <c r="AI71" i="18"/>
  <c r="AI13" i="8" s="1"/>
  <c r="AH72" i="18"/>
  <c r="BJ16" i="8"/>
  <c r="I111" i="18"/>
  <c r="AF20" i="8" a="1"/>
  <c r="AF20" i="8" s="1"/>
  <c r="AE30" i="6"/>
  <c r="AE30" i="10" s="1" a="1"/>
  <c r="AE30" i="10" s="1"/>
  <c r="AF23" i="8" a="1"/>
  <c r="AF23" i="8" s="1"/>
  <c r="AE31" i="6"/>
  <c r="AE31" i="10" s="1" a="1"/>
  <c r="AE31" i="10" s="1"/>
  <c r="X8" i="12" a="1"/>
  <c r="X8" i="12" s="1"/>
  <c r="AC6" i="9" a="1"/>
  <c r="AC6" i="9" s="1"/>
  <c r="AL8" i="12" a="1"/>
  <c r="AL8" i="12" s="1"/>
  <c r="AQ6" i="9" a="1"/>
  <c r="AQ6" i="9" s="1"/>
  <c r="H8" i="12" a="1"/>
  <c r="H8" i="12" s="1"/>
  <c r="M6" i="9" a="1"/>
  <c r="M6" i="9" s="1"/>
  <c r="BL8" i="12" a="1"/>
  <c r="BL8" i="12" s="1"/>
  <c r="BQ6" i="9" a="1"/>
  <c r="BQ6" i="9" s="1"/>
  <c r="BD8" i="12" a="1"/>
  <c r="BD8" i="12" s="1"/>
  <c r="BI6" i="9" a="1"/>
  <c r="BI6" i="9" s="1"/>
  <c r="P8" i="12" a="1"/>
  <c r="P8" i="12" s="1"/>
  <c r="U6" i="9" a="1"/>
  <c r="U6" i="9" s="1"/>
  <c r="AV8" i="12" a="1"/>
  <c r="AV8" i="12" s="1"/>
  <c r="BA6" i="9" a="1"/>
  <c r="BA6" i="9" s="1"/>
  <c r="U8" i="12" a="1"/>
  <c r="U8" i="12" s="1"/>
  <c r="Z6" i="9" a="1"/>
  <c r="Z6" i="9" s="1"/>
  <c r="AN8" i="12" a="1"/>
  <c r="AN8" i="12" s="1"/>
  <c r="AS6" i="9" a="1"/>
  <c r="AS6" i="9" s="1"/>
  <c r="AF8" i="12" a="1"/>
  <c r="AF8" i="12" s="1"/>
  <c r="AK6" i="9" a="1"/>
  <c r="AK6" i="9" s="1"/>
  <c r="O12" i="9"/>
  <c r="AU12" i="9"/>
  <c r="K16" i="9"/>
  <c r="K17" i="9" s="1"/>
  <c r="P12" i="9"/>
  <c r="AN12" i="9"/>
  <c r="N12" i="9"/>
  <c r="V12" i="9"/>
  <c r="AD12" i="9"/>
  <c r="AL12" i="9"/>
  <c r="AT12" i="9"/>
  <c r="BB12" i="9"/>
  <c r="BJ12" i="9"/>
  <c r="BR12" i="9"/>
  <c r="AE12" i="9"/>
  <c r="BL12" i="9"/>
  <c r="Q12" i="9"/>
  <c r="Y12" i="9"/>
  <c r="AG12" i="9"/>
  <c r="AO12" i="9"/>
  <c r="AW12" i="9"/>
  <c r="BE12" i="9"/>
  <c r="BM12" i="9"/>
  <c r="W12" i="9"/>
  <c r="X12" i="9"/>
  <c r="R12" i="9"/>
  <c r="Z12" i="9"/>
  <c r="AH12" i="9"/>
  <c r="AP12" i="9"/>
  <c r="AX12" i="9"/>
  <c r="BF12" i="9"/>
  <c r="BN12" i="9"/>
  <c r="AM12" i="9"/>
  <c r="AV12" i="9"/>
  <c r="S12" i="9"/>
  <c r="AA12" i="9"/>
  <c r="AI12" i="9"/>
  <c r="AQ12" i="9"/>
  <c r="AY12" i="9"/>
  <c r="BG12" i="9"/>
  <c r="BO12" i="9"/>
  <c r="BC12" i="9"/>
  <c r="BD12" i="9"/>
  <c r="L12" i="9"/>
  <c r="T12" i="9"/>
  <c r="AB12" i="9"/>
  <c r="AJ12" i="9"/>
  <c r="AR12" i="9"/>
  <c r="AZ12" i="9"/>
  <c r="BH12" i="9"/>
  <c r="BP12" i="9"/>
  <c r="BK12" i="9"/>
  <c r="AF12" i="9"/>
  <c r="M12" i="9"/>
  <c r="U12" i="9"/>
  <c r="AC12" i="9"/>
  <c r="AK12" i="9"/>
  <c r="AS12" i="9"/>
  <c r="BA12" i="9"/>
  <c r="BI12" i="9"/>
  <c r="BQ12" i="9"/>
  <c r="K38" i="18"/>
  <c r="E61" i="18"/>
  <c r="E50" i="18"/>
  <c r="E46" i="18"/>
  <c r="BQ22" i="10"/>
  <c r="AS22" i="10"/>
  <c r="AG22" i="10"/>
  <c r="AK22" i="10"/>
  <c r="AI22" i="10"/>
  <c r="AA22" i="10"/>
  <c r="U22" i="10"/>
  <c r="BE22" i="10"/>
  <c r="M22" i="10"/>
  <c r="E33" i="18"/>
  <c r="F33" i="18"/>
  <c r="G33" i="18"/>
  <c r="H33" i="18"/>
  <c r="I33" i="18"/>
  <c r="I43" i="18"/>
  <c r="G23" i="18"/>
  <c r="S18" i="9" a="1"/>
  <c r="S18" i="9" s="1"/>
  <c r="AY18" i="9" a="1"/>
  <c r="AY18" i="9" s="1"/>
  <c r="AA26" i="6" a="1"/>
  <c r="AA26" i="6" s="1"/>
  <c r="E12" i="18"/>
  <c r="F17" i="18"/>
  <c r="K175" i="18"/>
  <c r="E16" i="18"/>
  <c r="AQ18" i="9" a="1"/>
  <c r="AQ18" i="9" s="1"/>
  <c r="Y18" i="9" a="1"/>
  <c r="Y18" i="9" s="1"/>
  <c r="I21" i="18"/>
  <c r="G28" i="18"/>
  <c r="BO26" i="6" a="1"/>
  <c r="BO26" i="6" s="1"/>
  <c r="Q18" i="9" a="1"/>
  <c r="Q18" i="9" s="1"/>
  <c r="H14" i="18"/>
  <c r="E18" i="18"/>
  <c r="G22" i="18"/>
  <c r="AO18" i="9" a="1"/>
  <c r="AO18" i="9" s="1"/>
  <c r="F16" i="18"/>
  <c r="F21" i="18"/>
  <c r="H23" i="18"/>
  <c r="I23" i="18"/>
  <c r="H10" i="18"/>
  <c r="G30" i="18"/>
  <c r="E51" i="18"/>
  <c r="BM18" i="9" a="1"/>
  <c r="BM18" i="9" s="1"/>
  <c r="I22" i="18"/>
  <c r="F24" i="18"/>
  <c r="G18" i="18"/>
  <c r="E28" i="18"/>
  <c r="E29" i="18"/>
  <c r="G7" i="18"/>
  <c r="G13" i="18"/>
  <c r="G16" i="18"/>
  <c r="H19" i="18"/>
  <c r="E26" i="18"/>
  <c r="E13" i="18"/>
  <c r="E48" i="18"/>
  <c r="H20" i="18"/>
  <c r="G24" i="18"/>
  <c r="H17" i="18"/>
  <c r="I20" i="18"/>
  <c r="F12" i="18"/>
  <c r="I18" i="18"/>
  <c r="G19" i="18"/>
  <c r="I19" i="18"/>
  <c r="H22" i="18"/>
  <c r="I28" i="18"/>
  <c r="G14" i="18"/>
  <c r="AR18" i="9" a="1"/>
  <c r="AR18" i="9" s="1"/>
  <c r="AB18" i="9" a="1"/>
  <c r="AB18" i="9" s="1"/>
  <c r="BG16" i="8"/>
  <c r="Y26" i="6" a="1"/>
  <c r="Y26" i="6" s="1"/>
  <c r="G17" i="18"/>
  <c r="F18" i="18"/>
  <c r="G21" i="18"/>
  <c r="G26" i="18"/>
  <c r="H26" i="18"/>
  <c r="F28" i="18"/>
  <c r="H15" i="18"/>
  <c r="BH18" i="9" a="1"/>
  <c r="BH18" i="9" s="1"/>
  <c r="L176" i="18"/>
  <c r="L18" i="9" s="1" a="1"/>
  <c r="L18" i="9" s="1"/>
  <c r="F8" i="18"/>
  <c r="F14" i="18"/>
  <c r="I14" i="18"/>
  <c r="I16" i="18"/>
  <c r="I24" i="18"/>
  <c r="F26" i="18"/>
  <c r="G20" i="18"/>
  <c r="AO26" i="6" a="1"/>
  <c r="AO26" i="6" s="1"/>
  <c r="I13" i="18"/>
  <c r="I15" i="18"/>
  <c r="E21" i="18"/>
  <c r="H16" i="18"/>
  <c r="E23" i="18"/>
  <c r="F23" i="18"/>
  <c r="E24" i="18"/>
  <c r="F13" i="18"/>
  <c r="E19" i="18"/>
  <c r="F29" i="18"/>
  <c r="E9" i="18"/>
  <c r="G9" i="18"/>
  <c r="H9" i="18"/>
  <c r="F22" i="18"/>
  <c r="F19" i="18"/>
  <c r="H28" i="18"/>
  <c r="T18" i="9" a="1"/>
  <c r="T18" i="9" s="1"/>
  <c r="F20" i="18"/>
  <c r="E22" i="18"/>
  <c r="H24" i="18"/>
  <c r="I26" i="18"/>
  <c r="G29" i="18"/>
  <c r="H29" i="18"/>
  <c r="I29" i="18"/>
  <c r="E30" i="18"/>
  <c r="F30" i="18"/>
  <c r="H30" i="18"/>
  <c r="I30" i="18"/>
  <c r="R18" i="9" a="1"/>
  <c r="R18" i="9" s="1"/>
  <c r="AH18" i="9" a="1"/>
  <c r="AH18" i="9" s="1"/>
  <c r="AX18" i="9" a="1"/>
  <c r="AX18" i="9" s="1"/>
  <c r="BE26" i="6" a="1"/>
  <c r="BE26" i="6" s="1"/>
  <c r="AI26" i="6" a="1"/>
  <c r="AI26" i="6" s="1"/>
  <c r="AG26" i="6" a="1"/>
  <c r="AG26" i="6" s="1"/>
  <c r="S26" i="6" a="1"/>
  <c r="S26" i="6" s="1"/>
  <c r="AW26" i="6" a="1"/>
  <c r="AW26" i="6" s="1"/>
  <c r="AY26" i="6" a="1"/>
  <c r="AY26" i="6" s="1"/>
  <c r="Q26" i="6" a="1"/>
  <c r="Q26" i="6" s="1"/>
  <c r="BM26" i="6" a="1"/>
  <c r="BM26" i="6" s="1"/>
  <c r="BG26" i="6" a="1"/>
  <c r="BG26" i="6" s="1"/>
  <c r="BH16" i="8"/>
  <c r="BC16" i="8"/>
  <c r="Q29" i="6" a="1"/>
  <c r="Q29" i="6" s="1"/>
  <c r="AR29" i="6" a="1"/>
  <c r="AR29" i="6" s="1"/>
  <c r="AJ29" i="6" a="1"/>
  <c r="AJ29" i="6" s="1"/>
  <c r="AB29" i="6" a="1"/>
  <c r="AB29" i="6" s="1"/>
  <c r="T29" i="6" a="1"/>
  <c r="T29" i="6" s="1"/>
  <c r="AX26" i="6" a="1"/>
  <c r="AX26" i="6" s="1"/>
  <c r="I77" i="18"/>
  <c r="BD16" i="8"/>
  <c r="G77" i="18"/>
  <c r="AH26" i="6" a="1"/>
  <c r="AH26" i="6" s="1"/>
  <c r="AG29" i="6" a="1"/>
  <c r="AG29" i="6" s="1"/>
  <c r="BN26" i="6" a="1"/>
  <c r="BN26" i="6" s="1"/>
  <c r="BE29" i="6" a="1"/>
  <c r="BE29" i="6" s="1"/>
  <c r="BD29" i="6" a="1"/>
  <c r="BD29" i="6" s="1"/>
  <c r="AV29" i="6" a="1"/>
  <c r="AV29" i="6" s="1"/>
  <c r="BA29" i="6" a="1"/>
  <c r="BA29" i="6" s="1"/>
  <c r="AY29" i="6" a="1"/>
  <c r="AY29" i="6" s="1"/>
  <c r="AQ29" i="6" a="1"/>
  <c r="AQ29" i="6" s="1"/>
  <c r="AA29" i="6" a="1"/>
  <c r="AA29" i="6" s="1"/>
  <c r="BI29" i="6" a="1"/>
  <c r="BI29" i="6" s="1"/>
  <c r="M29" i="6" a="1"/>
  <c r="M29" i="6" s="1"/>
  <c r="E8" i="18"/>
  <c r="H7" i="18"/>
  <c r="F9" i="18"/>
  <c r="H11" i="18"/>
  <c r="I12" i="18"/>
  <c r="E20" i="18"/>
  <c r="I10" i="18"/>
  <c r="F7" i="18"/>
  <c r="I8" i="18"/>
  <c r="G10" i="18"/>
  <c r="AW29" i="6" a="1"/>
  <c r="AW29" i="6" s="1"/>
  <c r="H18" i="18"/>
  <c r="H8" i="18"/>
  <c r="F10" i="18"/>
  <c r="G11" i="18"/>
  <c r="H12" i="18"/>
  <c r="H13" i="18"/>
  <c r="E14" i="18"/>
  <c r="E15" i="18"/>
  <c r="E17" i="18"/>
  <c r="AO29" i="6" a="1"/>
  <c r="AO29" i="6" s="1"/>
  <c r="G8" i="18"/>
  <c r="E10" i="18"/>
  <c r="F15" i="18"/>
  <c r="I17" i="18"/>
  <c r="BC29" i="6" a="1"/>
  <c r="BC29" i="6" s="1"/>
  <c r="I9" i="18"/>
  <c r="I11" i="18"/>
  <c r="G12" i="18"/>
  <c r="F11" i="18"/>
  <c r="AE29" i="6" a="1"/>
  <c r="AE29" i="6" s="1"/>
  <c r="BQ29" i="6" a="1"/>
  <c r="BQ29" i="6" s="1"/>
  <c r="BF29" i="6" a="1"/>
  <c r="BF29" i="6" s="1"/>
  <c r="AH29" i="6" a="1"/>
  <c r="AH29" i="6" s="1"/>
  <c r="Z29" i="6" a="1"/>
  <c r="Z29" i="6" s="1"/>
  <c r="I7" i="18"/>
  <c r="E11" i="18"/>
  <c r="G15" i="18"/>
  <c r="H21" i="18"/>
  <c r="E7" i="18"/>
  <c r="BO29" i="6" a="1"/>
  <c r="BO29" i="6" s="1"/>
  <c r="BK29" i="6" a="1"/>
  <c r="BK29" i="6" s="1"/>
  <c r="AM29" i="6" a="1"/>
  <c r="AM29" i="6" s="1"/>
  <c r="BB29" i="6" a="1"/>
  <c r="BB29" i="6" s="1"/>
  <c r="N29" i="6" a="1"/>
  <c r="N29" i="6" s="1"/>
  <c r="AS29" i="6" a="1"/>
  <c r="AS29" i="6" s="1"/>
  <c r="U29" i="6" a="1"/>
  <c r="U29" i="6" s="1"/>
  <c r="L140" i="18"/>
  <c r="L141" i="18" s="1"/>
  <c r="L16" i="8" s="1"/>
  <c r="O29" i="6" a="1"/>
  <c r="O29" i="6" s="1"/>
  <c r="AK29" i="6" a="1"/>
  <c r="AK29" i="6" s="1"/>
  <c r="AL18" i="9" a="1"/>
  <c r="AL18" i="9" s="1"/>
  <c r="AD18" i="9" a="1"/>
  <c r="AD18" i="9" s="1"/>
  <c r="BN18" i="9" a="1"/>
  <c r="BN18" i="9" s="1"/>
  <c r="BF18" i="9" a="1"/>
  <c r="BF18" i="9" s="1"/>
  <c r="BE16" i="8"/>
  <c r="BH29" i="6" a="1"/>
  <c r="BH29" i="6" s="1"/>
  <c r="L211" i="18"/>
  <c r="L29" i="6" s="1" a="1"/>
  <c r="L29" i="6" s="1"/>
  <c r="BM29" i="6" a="1"/>
  <c r="BM29" i="6" s="1"/>
  <c r="R29" i="6" a="1"/>
  <c r="R29" i="6" s="1"/>
  <c r="AX16" i="8"/>
  <c r="BP29" i="6" a="1"/>
  <c r="BP29" i="6" s="1"/>
  <c r="BA18" i="9" a="1"/>
  <c r="BA18" i="9" s="1"/>
  <c r="Z18" i="9" a="1"/>
  <c r="Z18" i="9" s="1"/>
  <c r="AZ16" i="8"/>
  <c r="AF29" i="6" a="1"/>
  <c r="AF29" i="6" s="1"/>
  <c r="X29" i="6" a="1"/>
  <c r="X29" i="6" s="1"/>
  <c r="AT18" i="9" a="1"/>
  <c r="AT18" i="9" s="1"/>
  <c r="BI16" i="8"/>
  <c r="BA16" i="8"/>
  <c r="AZ29" i="6" a="1"/>
  <c r="AZ29" i="6" s="1"/>
  <c r="BN29" i="6" a="1"/>
  <c r="BN29" i="6" s="1"/>
  <c r="AC29" i="6" a="1"/>
  <c r="AC29" i="6" s="1"/>
  <c r="BG29" i="6" a="1"/>
  <c r="BG29" i="6" s="1"/>
  <c r="BO18" i="9" a="1"/>
  <c r="BO18" i="9" s="1"/>
  <c r="AC18" i="9" a="1"/>
  <c r="AC18" i="9" s="1"/>
  <c r="V18" i="9" a="1"/>
  <c r="V18" i="9" s="1"/>
  <c r="AZ18" i="9" a="1"/>
  <c r="AZ18" i="9" s="1"/>
  <c r="AJ18" i="9" a="1"/>
  <c r="AJ18" i="9" s="1"/>
  <c r="H136" i="18"/>
  <c r="BR18" i="9" a="1"/>
  <c r="BR18" i="9" s="1"/>
  <c r="BJ18" i="9" a="1"/>
  <c r="BJ18" i="9" s="1"/>
  <c r="AW18" i="9" a="1"/>
  <c r="AW18" i="9" s="1"/>
  <c r="AP18" i="9" a="1"/>
  <c r="AP18" i="9" s="1"/>
  <c r="BI18" i="9" a="1"/>
  <c r="BI18" i="9" s="1"/>
  <c r="BB18" i="9" a="1"/>
  <c r="BB18" i="9" s="1"/>
  <c r="F170" i="18"/>
  <c r="BP18" i="9" a="1"/>
  <c r="BP18" i="9" s="1"/>
  <c r="AY16" i="8"/>
  <c r="BF26" i="6" a="1"/>
  <c r="BF26" i="6" s="1"/>
  <c r="AP26" i="6" a="1"/>
  <c r="AP26" i="6" s="1"/>
  <c r="R26" i="6" a="1"/>
  <c r="R26" i="6" s="1"/>
  <c r="BR26" i="6" a="1"/>
  <c r="BR26" i="6" s="1"/>
  <c r="BJ26" i="6" a="1"/>
  <c r="BJ26" i="6" s="1"/>
  <c r="BB26" i="6" a="1"/>
  <c r="BB26" i="6" s="1"/>
  <c r="AT26" i="6" a="1"/>
  <c r="AT26" i="6" s="1"/>
  <c r="AL26" i="6" a="1"/>
  <c r="AL26" i="6" s="1"/>
  <c r="AD26" i="6" a="1"/>
  <c r="AD26" i="6" s="1"/>
  <c r="V26" i="6" a="1"/>
  <c r="V26" i="6" s="1"/>
  <c r="N26" i="6" a="1"/>
  <c r="N26" i="6" s="1"/>
  <c r="AL29" i="6" a="1"/>
  <c r="AL29" i="6" s="1"/>
  <c r="BR29" i="6" a="1"/>
  <c r="BR29" i="6" s="1"/>
  <c r="BJ29" i="6" a="1"/>
  <c r="BJ29" i="6" s="1"/>
  <c r="AT29" i="6" a="1"/>
  <c r="AT29" i="6" s="1"/>
  <c r="F145" i="18"/>
  <c r="P18" i="9" a="1"/>
  <c r="P18" i="9" s="1"/>
  <c r="BC18" i="9" a="1"/>
  <c r="BC18" i="9" s="1"/>
  <c r="BL18" i="9" a="1"/>
  <c r="BL18" i="9" s="1"/>
  <c r="BD18" i="9" a="1"/>
  <c r="BD18" i="9" s="1"/>
  <c r="AN18" i="9" a="1"/>
  <c r="AN18" i="9" s="1"/>
  <c r="AF18" i="9" a="1"/>
  <c r="AF18" i="9" s="1"/>
  <c r="X18" i="9" a="1"/>
  <c r="X18" i="9" s="1"/>
  <c r="AV18" i="9" a="1"/>
  <c r="AV18" i="9" s="1"/>
  <c r="BK18" i="9" a="1"/>
  <c r="BK18" i="9" s="1"/>
  <c r="H170" i="18"/>
  <c r="AU18" i="9" a="1"/>
  <c r="AU18" i="9" s="1"/>
  <c r="AM18" i="9" a="1"/>
  <c r="AM18" i="9" s="1"/>
  <c r="AE18" i="9" a="1"/>
  <c r="AE18" i="9" s="1"/>
  <c r="O18" i="9" a="1"/>
  <c r="O18" i="9" s="1"/>
  <c r="BB16" i="8"/>
  <c r="N18" i="9" a="1"/>
  <c r="N18" i="9" s="1"/>
  <c r="I136" i="18"/>
  <c r="H91" i="18"/>
  <c r="F91" i="18"/>
  <c r="F100" i="18"/>
  <c r="G92" i="18"/>
  <c r="H83" i="18"/>
  <c r="F83" i="18"/>
  <c r="I80" i="18"/>
  <c r="G80" i="18"/>
  <c r="E80" i="18"/>
  <c r="I89" i="18"/>
  <c r="G89" i="18"/>
  <c r="E89" i="18"/>
  <c r="H97" i="18"/>
  <c r="F97" i="18"/>
  <c r="I93" i="18"/>
  <c r="G93" i="18"/>
  <c r="E93" i="18"/>
  <c r="H77" i="18"/>
  <c r="F102" i="18"/>
  <c r="I100" i="18"/>
  <c r="G100" i="18"/>
  <c r="E100" i="18"/>
  <c r="H92" i="18"/>
  <c r="F92" i="18"/>
  <c r="H89" i="18"/>
  <c r="I83" i="18"/>
  <c r="H82" i="18"/>
  <c r="F80" i="18"/>
  <c r="BK26" i="6" a="1"/>
  <c r="BK26" i="6" s="1"/>
  <c r="BC26" i="6" a="1"/>
  <c r="BC26" i="6" s="1"/>
  <c r="AU26" i="6" a="1"/>
  <c r="AU26" i="6" s="1"/>
  <c r="AM26" i="6" a="1"/>
  <c r="AM26" i="6" s="1"/>
  <c r="AE26" i="6" a="1"/>
  <c r="AE26" i="6" s="1"/>
  <c r="O26" i="6" a="1"/>
  <c r="O26" i="6" s="1"/>
  <c r="H99" i="18"/>
  <c r="F99" i="18"/>
  <c r="E91" i="18"/>
  <c r="I87" i="18"/>
  <c r="F85" i="18"/>
  <c r="I79" i="18"/>
  <c r="G79" i="18"/>
  <c r="F77" i="18"/>
  <c r="E97" i="18"/>
  <c r="H93" i="18"/>
  <c r="I92" i="18"/>
  <c r="I91" i="18"/>
  <c r="F89" i="18"/>
  <c r="I84" i="18"/>
  <c r="G84" i="18"/>
  <c r="F82" i="18"/>
  <c r="E79" i="18"/>
  <c r="BL26" i="6" a="1"/>
  <c r="BL26" i="6" s="1"/>
  <c r="BD26" i="6" a="1"/>
  <c r="BD26" i="6" s="1"/>
  <c r="AV26" i="6" a="1"/>
  <c r="AV26" i="6" s="1"/>
  <c r="AN26" i="6" a="1"/>
  <c r="AN26" i="6" s="1"/>
  <c r="AF26" i="6" a="1"/>
  <c r="AF26" i="6" s="1"/>
  <c r="X26" i="6" a="1"/>
  <c r="X26" i="6" s="1"/>
  <c r="P26" i="6" a="1"/>
  <c r="P26" i="6" s="1"/>
  <c r="E77" i="18"/>
  <c r="H102" i="18"/>
  <c r="H100" i="18"/>
  <c r="I99" i="18"/>
  <c r="I97" i="18"/>
  <c r="F93" i="18"/>
  <c r="BP26" i="6" a="1"/>
  <c r="BP26" i="6" s="1"/>
  <c r="BH26" i="6" a="1"/>
  <c r="BH26" i="6" s="1"/>
  <c r="AZ26" i="6" a="1"/>
  <c r="AZ26" i="6" s="1"/>
  <c r="AR26" i="6" a="1"/>
  <c r="AR26" i="6" s="1"/>
  <c r="AJ26" i="6" a="1"/>
  <c r="AJ26" i="6" s="1"/>
  <c r="AB26" i="6" a="1"/>
  <c r="AB26" i="6" s="1"/>
  <c r="T26" i="6" a="1"/>
  <c r="T26" i="6" s="1"/>
  <c r="L106" i="18"/>
  <c r="L107" i="18" s="1"/>
  <c r="H78" i="18"/>
  <c r="F78" i="18"/>
  <c r="AH73" i="18" l="1"/>
  <c r="AH14" i="8"/>
  <c r="K25" i="10" a="1"/>
  <c r="K25" i="10" s="1"/>
  <c r="L26" i="6" a="1"/>
  <c r="L26" i="6" s="1"/>
  <c r="AK112" i="18" a="1"/>
  <c r="AK112" i="18" s="1"/>
  <c r="AJ138" i="18"/>
  <c r="AK43" i="18" a="1"/>
  <c r="AK43" i="18" s="1"/>
  <c r="AJ69" i="18"/>
  <c r="AJ11" i="8" s="1"/>
  <c r="AI72" i="18"/>
  <c r="AJ71" i="18"/>
  <c r="AJ13" i="8" s="1"/>
  <c r="AJ68" i="18"/>
  <c r="AJ10" i="8" s="1"/>
  <c r="AJ136" i="18"/>
  <c r="AJ67" i="18"/>
  <c r="AJ9" i="8" s="1"/>
  <c r="AI140" i="18"/>
  <c r="AI141" i="18" s="1"/>
  <c r="AJ137" i="18"/>
  <c r="BK16" i="8"/>
  <c r="AG23" i="8" a="1"/>
  <c r="AG23" i="8" s="1"/>
  <c r="AF31" i="6"/>
  <c r="AF31" i="10" s="1" a="1"/>
  <c r="AF31" i="10" s="1"/>
  <c r="AG20" i="8" a="1"/>
  <c r="AG20" i="8" s="1"/>
  <c r="AF30" i="6"/>
  <c r="AF30" i="10" s="1" a="1"/>
  <c r="AF30" i="10" s="1"/>
  <c r="U7" i="9" a="1"/>
  <c r="U7" i="9" s="1"/>
  <c r="P9" i="12" a="1"/>
  <c r="P9" i="12" s="1"/>
  <c r="BB8" i="12" a="1"/>
  <c r="BB8" i="12" s="1"/>
  <c r="BG6" i="9" a="1"/>
  <c r="BG6" i="9" s="1"/>
  <c r="AM8" i="12" a="1"/>
  <c r="AM8" i="12" s="1"/>
  <c r="AR6" i="9" a="1"/>
  <c r="AR6" i="9" s="1"/>
  <c r="BF8" i="12" a="1"/>
  <c r="BF8" i="12" s="1"/>
  <c r="BK6" i="9" a="1"/>
  <c r="BK6" i="9" s="1"/>
  <c r="AU8" i="12" a="1"/>
  <c r="AU8" i="12" s="1"/>
  <c r="AZ6" i="9" a="1"/>
  <c r="AZ6" i="9" s="1"/>
  <c r="Y8" i="12" a="1"/>
  <c r="Y8" i="12" s="1"/>
  <c r="AD6" i="9" a="1"/>
  <c r="AD6" i="9" s="1"/>
  <c r="BA8" i="12" a="1"/>
  <c r="BA8" i="12" s="1"/>
  <c r="BF6" i="9" a="1"/>
  <c r="BF6" i="9" s="1"/>
  <c r="BK7" i="9" a="1"/>
  <c r="BK7" i="9" s="1"/>
  <c r="BF9" i="12" a="1"/>
  <c r="BF9" i="12" s="1"/>
  <c r="AH7" i="9" a="1"/>
  <c r="AH7" i="9" s="1"/>
  <c r="AC9" i="12" a="1"/>
  <c r="AC9" i="12" s="1"/>
  <c r="BC7" i="9" a="1"/>
  <c r="BC7" i="9" s="1"/>
  <c r="AX9" i="12" a="1"/>
  <c r="AX9" i="12" s="1"/>
  <c r="AA7" i="9" a="1"/>
  <c r="AA7" i="9" s="1"/>
  <c r="V9" i="12" a="1"/>
  <c r="V9" i="12" s="1"/>
  <c r="BI8" i="12" a="1"/>
  <c r="BI8" i="12" s="1"/>
  <c r="BN6" i="9" a="1"/>
  <c r="BN6" i="9" s="1"/>
  <c r="T7" i="9" a="1"/>
  <c r="T7" i="9" s="1"/>
  <c r="O9" i="12" a="1"/>
  <c r="O9" i="12" s="1"/>
  <c r="AD8" i="12" a="1"/>
  <c r="AD8" i="12" s="1"/>
  <c r="AI6" i="9" a="1"/>
  <c r="AI6" i="9" s="1"/>
  <c r="BO7" i="9" a="1"/>
  <c r="BO7" i="9" s="1"/>
  <c r="BJ9" i="12" a="1"/>
  <c r="BJ9" i="12" s="1"/>
  <c r="BJ8" i="12" a="1"/>
  <c r="BJ8" i="12" s="1"/>
  <c r="BO6" i="9" a="1"/>
  <c r="BO6" i="9" s="1"/>
  <c r="AC7" i="9" a="1"/>
  <c r="AC7" i="9" s="1"/>
  <c r="X9" i="12" a="1"/>
  <c r="X9" i="12" s="1"/>
  <c r="AQ7" i="9" a="1"/>
  <c r="AQ7" i="9" s="1"/>
  <c r="AL9" i="12" a="1"/>
  <c r="AL9" i="12" s="1"/>
  <c r="AC8" i="12" a="1"/>
  <c r="AC8" i="12" s="1"/>
  <c r="AH6" i="9" a="1"/>
  <c r="AH6" i="9" s="1"/>
  <c r="AJ7" i="9" a="1"/>
  <c r="AJ7" i="9" s="1"/>
  <c r="AE9" i="12" a="1"/>
  <c r="AE9" i="12" s="1"/>
  <c r="BH8" i="12" a="1"/>
  <c r="BH8" i="12" s="1"/>
  <c r="BM6" i="9" a="1"/>
  <c r="BM6" i="9" s="1"/>
  <c r="BC8" i="12" a="1"/>
  <c r="BC8" i="12" s="1"/>
  <c r="BH6" i="9" a="1"/>
  <c r="BH6" i="9" s="1"/>
  <c r="AG8" i="12" a="1"/>
  <c r="AG8" i="12" s="1"/>
  <c r="AL6" i="9" a="1"/>
  <c r="AL6" i="9" s="1"/>
  <c r="BF7" i="9" a="1"/>
  <c r="BF7" i="9" s="1"/>
  <c r="BA9" i="12" a="1"/>
  <c r="BA9" i="12" s="1"/>
  <c r="AS7" i="9" a="1"/>
  <c r="AS7" i="9" s="1"/>
  <c r="AN9" i="12" a="1"/>
  <c r="AN9" i="12" s="1"/>
  <c r="G8" i="12" a="1"/>
  <c r="G8" i="12" s="1"/>
  <c r="L6" i="9" a="1"/>
  <c r="L6" i="9" s="1"/>
  <c r="AA8" i="12" a="1"/>
  <c r="AA8" i="12" s="1"/>
  <c r="AF6" i="9" a="1"/>
  <c r="AF6" i="9" s="1"/>
  <c r="Z8" i="12" a="1"/>
  <c r="Z8" i="12" s="1"/>
  <c r="AE6" i="9" a="1"/>
  <c r="AE6" i="9" s="1"/>
  <c r="BJ7" i="9" a="1"/>
  <c r="BJ7" i="9" s="1"/>
  <c r="BE9" i="12" a="1"/>
  <c r="BE9" i="12" s="1"/>
  <c r="AW8" i="12" a="1"/>
  <c r="AW8" i="12" s="1"/>
  <c r="BB6" i="9" a="1"/>
  <c r="BB6" i="9" s="1"/>
  <c r="X7" i="9" a="1"/>
  <c r="X7" i="9" s="1"/>
  <c r="S9" i="12" a="1"/>
  <c r="S9" i="12" s="1"/>
  <c r="R7" i="9" a="1"/>
  <c r="R7" i="9" s="1"/>
  <c r="M9" i="12" a="1"/>
  <c r="M9" i="12" s="1"/>
  <c r="N7" i="9" a="1"/>
  <c r="N7" i="9" s="1"/>
  <c r="I9" i="12" a="1"/>
  <c r="I9" i="12" s="1"/>
  <c r="AE7" i="9" a="1"/>
  <c r="AE7" i="9" s="1"/>
  <c r="Z9" i="12" a="1"/>
  <c r="Z9" i="12" s="1"/>
  <c r="AY7" i="9" a="1"/>
  <c r="AY7" i="9" s="1"/>
  <c r="AT9" i="12" a="1"/>
  <c r="AT9" i="12" s="1"/>
  <c r="AR7" i="9" a="1"/>
  <c r="AR7" i="9" s="1"/>
  <c r="AM9" i="12" a="1"/>
  <c r="AM9" i="12" s="1"/>
  <c r="L8" i="12" a="1"/>
  <c r="L8" i="12" s="1"/>
  <c r="Q6" i="9" a="1"/>
  <c r="Q6" i="9" s="1"/>
  <c r="V8" i="12" a="1"/>
  <c r="V8" i="12" s="1"/>
  <c r="AA6" i="9" a="1"/>
  <c r="AA6" i="9" s="1"/>
  <c r="J8" i="12" a="1"/>
  <c r="J8" i="12" s="1"/>
  <c r="O6" i="9" a="1"/>
  <c r="O6" i="9" s="1"/>
  <c r="BP7" i="9" a="1"/>
  <c r="BP7" i="9" s="1"/>
  <c r="BK9" i="12" a="1"/>
  <c r="BK9" i="12" s="1"/>
  <c r="S8" i="12" a="1"/>
  <c r="S8" i="12" s="1"/>
  <c r="X6" i="9" a="1"/>
  <c r="X6" i="9" s="1"/>
  <c r="AT7" i="9" a="1"/>
  <c r="AT7" i="9" s="1"/>
  <c r="AO9" i="12" a="1"/>
  <c r="AO9" i="12" s="1"/>
  <c r="BQ7" i="9" a="1"/>
  <c r="BQ7" i="9" s="1"/>
  <c r="BL9" i="12" a="1"/>
  <c r="BL9" i="12" s="1"/>
  <c r="O8" i="12" a="1"/>
  <c r="O8" i="12" s="1"/>
  <c r="T6" i="9" a="1"/>
  <c r="T6" i="9" s="1"/>
  <c r="AI8" i="12" a="1"/>
  <c r="AI8" i="12" s="1"/>
  <c r="AN6" i="9" a="1"/>
  <c r="AN6" i="9" s="1"/>
  <c r="AH8" i="12" a="1"/>
  <c r="AH8" i="12" s="1"/>
  <c r="AM6" i="9" a="1"/>
  <c r="AM6" i="9" s="1"/>
  <c r="BR7" i="9" a="1"/>
  <c r="BR7" i="9" s="1"/>
  <c r="BM9" i="12" a="1"/>
  <c r="BM9" i="12" s="1"/>
  <c r="BE8" i="12" a="1"/>
  <c r="BE8" i="12" s="1"/>
  <c r="BJ6" i="9" a="1"/>
  <c r="BJ6" i="9" s="1"/>
  <c r="AF7" i="9" a="1"/>
  <c r="AF7" i="9" s="1"/>
  <c r="AA9" i="12" a="1"/>
  <c r="AA9" i="12" s="1"/>
  <c r="BM7" i="9" a="1"/>
  <c r="BM7" i="9" s="1"/>
  <c r="BH9" i="12" a="1"/>
  <c r="BH9" i="12" s="1"/>
  <c r="BB7" i="9" a="1"/>
  <c r="BB7" i="9" s="1"/>
  <c r="AW9" i="12" a="1"/>
  <c r="AW9" i="12" s="1"/>
  <c r="BA7" i="9" a="1"/>
  <c r="BA7" i="9" s="1"/>
  <c r="AV9" i="12" a="1"/>
  <c r="AV9" i="12" s="1"/>
  <c r="Q7" i="9" a="1"/>
  <c r="Q7" i="9" s="1"/>
  <c r="L9" i="12" a="1"/>
  <c r="L9" i="12" s="1"/>
  <c r="AT8" i="12" a="1"/>
  <c r="AT8" i="12" s="1"/>
  <c r="AY6" i="9" a="1"/>
  <c r="AY6" i="9" s="1"/>
  <c r="AB7" i="9" a="1"/>
  <c r="AB7" i="9" s="1"/>
  <c r="W9" i="12" a="1"/>
  <c r="W9" i="12" s="1"/>
  <c r="AZ8" i="12" a="1"/>
  <c r="AZ8" i="12" s="1"/>
  <c r="BE6" i="9" a="1"/>
  <c r="BE6" i="9" s="1"/>
  <c r="AO8" i="12" a="1"/>
  <c r="AO8" i="12" s="1"/>
  <c r="AT6" i="9" a="1"/>
  <c r="AT6" i="9" s="1"/>
  <c r="W8" i="12" a="1"/>
  <c r="W8" i="12" s="1"/>
  <c r="AB6" i="9" a="1"/>
  <c r="AB6" i="9" s="1"/>
  <c r="AP8" i="12" a="1"/>
  <c r="AP8" i="12" s="1"/>
  <c r="AU6" i="9" a="1"/>
  <c r="AU6" i="9" s="1"/>
  <c r="AL7" i="9" a="1"/>
  <c r="AL7" i="9" s="1"/>
  <c r="AG9" i="12" a="1"/>
  <c r="AG9" i="12" s="1"/>
  <c r="BN7" i="9" a="1"/>
  <c r="BN7" i="9" s="1"/>
  <c r="BI9" i="12" a="1"/>
  <c r="BI9" i="12" s="1"/>
  <c r="L7" i="9" a="1"/>
  <c r="L7" i="9" s="1"/>
  <c r="G9" i="12" a="1"/>
  <c r="G9" i="12" s="1"/>
  <c r="AK7" i="9" a="1"/>
  <c r="AK7" i="9" s="1"/>
  <c r="AF9" i="12" a="1"/>
  <c r="AF9" i="12" s="1"/>
  <c r="AO7" i="9" a="1"/>
  <c r="AO7" i="9" s="1"/>
  <c r="AJ9" i="12" a="1"/>
  <c r="AJ9" i="12" s="1"/>
  <c r="AV7" i="9" a="1"/>
  <c r="AV7" i="9" s="1"/>
  <c r="AQ9" i="12" a="1"/>
  <c r="AQ9" i="12" s="1"/>
  <c r="AR8" i="12" a="1"/>
  <c r="AR8" i="12" s="1"/>
  <c r="AW6" i="9" a="1"/>
  <c r="AW6" i="9" s="1"/>
  <c r="AJ8" i="12" a="1"/>
  <c r="AJ8" i="12" s="1"/>
  <c r="AO6" i="9" a="1"/>
  <c r="AO6" i="9" s="1"/>
  <c r="F12" i="12" a="1"/>
  <c r="F12" i="12" s="1"/>
  <c r="AG7" i="9" a="1"/>
  <c r="AG7" i="9" s="1"/>
  <c r="AB9" i="12" a="1"/>
  <c r="AB9" i="12" s="1"/>
  <c r="AQ8" i="12" a="1"/>
  <c r="AQ8" i="12" s="1"/>
  <c r="AV6" i="9" a="1"/>
  <c r="AV6" i="9" s="1"/>
  <c r="BM8" i="12" a="1"/>
  <c r="BM8" i="12" s="1"/>
  <c r="BR6" i="9" a="1"/>
  <c r="BR6" i="9" s="1"/>
  <c r="AE8" i="12" a="1"/>
  <c r="AE8" i="12" s="1"/>
  <c r="AJ6" i="9" a="1"/>
  <c r="AJ6" i="9" s="1"/>
  <c r="AY8" i="12" a="1"/>
  <c r="AY8" i="12" s="1"/>
  <c r="BD6" i="9" a="1"/>
  <c r="BD6" i="9" s="1"/>
  <c r="AX8" i="12" a="1"/>
  <c r="AX8" i="12" s="1"/>
  <c r="BC6" i="9" a="1"/>
  <c r="BC6" i="9" s="1"/>
  <c r="I8" i="12" a="1"/>
  <c r="I8" i="12" s="1"/>
  <c r="N6" i="9" a="1"/>
  <c r="N6" i="9" s="1"/>
  <c r="M8" i="12" a="1"/>
  <c r="M8" i="12" s="1"/>
  <c r="R6" i="9" a="1"/>
  <c r="R6" i="9" s="1"/>
  <c r="AZ7" i="9" a="1"/>
  <c r="AZ7" i="9" s="1"/>
  <c r="AU9" i="12" a="1"/>
  <c r="AU9" i="12" s="1"/>
  <c r="BH7" i="9" a="1"/>
  <c r="BH7" i="9" s="1"/>
  <c r="BC9" i="12" a="1"/>
  <c r="BC9" i="12" s="1"/>
  <c r="O7" i="9" a="1"/>
  <c r="O7" i="9" s="1"/>
  <c r="J9" i="12" a="1"/>
  <c r="J9" i="12" s="1"/>
  <c r="AM7" i="9" a="1"/>
  <c r="AM7" i="9" s="1"/>
  <c r="AH9" i="12" a="1"/>
  <c r="AH9" i="12" s="1"/>
  <c r="M7" i="9" a="1"/>
  <c r="M7" i="9" s="1"/>
  <c r="H9" i="12" a="1"/>
  <c r="H9" i="12" s="1"/>
  <c r="BD7" i="9" a="1"/>
  <c r="BD7" i="9" s="1"/>
  <c r="AY9" i="12" a="1"/>
  <c r="AY9" i="12" s="1"/>
  <c r="N8" i="12" a="1"/>
  <c r="N8" i="12" s="1"/>
  <c r="S6" i="9" a="1"/>
  <c r="S6" i="9" s="1"/>
  <c r="T8" i="12" a="1"/>
  <c r="T8" i="12" s="1"/>
  <c r="Y6" i="9" a="1"/>
  <c r="Y6" i="9" s="1"/>
  <c r="K8" i="12" a="1"/>
  <c r="K8" i="12" s="1"/>
  <c r="P6" i="9" a="1"/>
  <c r="P6" i="9" s="1"/>
  <c r="BG7" i="9" a="1"/>
  <c r="BG7" i="9" s="1"/>
  <c r="BB9" i="12" a="1"/>
  <c r="BB9" i="12" s="1"/>
  <c r="BK8" i="12" a="1"/>
  <c r="BK8" i="12" s="1"/>
  <c r="BP6" i="9" a="1"/>
  <c r="BP6" i="9" s="1"/>
  <c r="BG8" i="12" a="1"/>
  <c r="BG8" i="12" s="1"/>
  <c r="BL6" i="9" a="1"/>
  <c r="BL6" i="9" s="1"/>
  <c r="Q8" i="12" a="1"/>
  <c r="Q8" i="12" s="1"/>
  <c r="V6" i="9" a="1"/>
  <c r="V6" i="9" s="1"/>
  <c r="AK8" i="12" a="1"/>
  <c r="AK8" i="12" s="1"/>
  <c r="AP6" i="9" a="1"/>
  <c r="AP6" i="9" s="1"/>
  <c r="Z7" i="9" a="1"/>
  <c r="Z7" i="9" s="1"/>
  <c r="U9" i="12" a="1"/>
  <c r="U9" i="12" s="1"/>
  <c r="AW7" i="9" a="1"/>
  <c r="AW7" i="9" s="1"/>
  <c r="AR9" i="12" a="1"/>
  <c r="AR9" i="12" s="1"/>
  <c r="BI7" i="9" a="1"/>
  <c r="BI7" i="9" s="1"/>
  <c r="BD9" i="12" a="1"/>
  <c r="BD9" i="12" s="1"/>
  <c r="BE7" i="9" a="1"/>
  <c r="BE7" i="9" s="1"/>
  <c r="AZ9" i="12" a="1"/>
  <c r="AZ9" i="12" s="1"/>
  <c r="AS8" i="12" a="1"/>
  <c r="AS8" i="12" s="1"/>
  <c r="AX6" i="9" a="1"/>
  <c r="AX6" i="9" s="1"/>
  <c r="AB8" i="12" a="1"/>
  <c r="AB8" i="12" s="1"/>
  <c r="AG6" i="9" a="1"/>
  <c r="AG6" i="9" s="1"/>
  <c r="AH11" i="9"/>
  <c r="AU11" i="9"/>
  <c r="AZ11" i="9"/>
  <c r="AP13" i="9"/>
  <c r="AN13" i="9"/>
  <c r="AZ13" i="9"/>
  <c r="BA13" i="9"/>
  <c r="AP11" i="9"/>
  <c r="BM11" i="9"/>
  <c r="X11" i="9"/>
  <c r="BC11" i="9"/>
  <c r="N11" i="9"/>
  <c r="AK11" i="9"/>
  <c r="BH11" i="9"/>
  <c r="S11" i="9"/>
  <c r="BO15" i="9"/>
  <c r="AI15" i="9"/>
  <c r="L15" i="9"/>
  <c r="AP15" i="9"/>
  <c r="AB15" i="9"/>
  <c r="AO15" i="9"/>
  <c r="BH15" i="9"/>
  <c r="AN15" i="9"/>
  <c r="AJ15" i="9"/>
  <c r="AM15" i="9"/>
  <c r="AZ15" i="9"/>
  <c r="BB15" i="9"/>
  <c r="V15" i="9"/>
  <c r="BA15" i="9"/>
  <c r="U15" i="9"/>
  <c r="Z11" i="9"/>
  <c r="BG15" i="9"/>
  <c r="BN15" i="9"/>
  <c r="BM15" i="9"/>
  <c r="BL15" i="9"/>
  <c r="BK15" i="9"/>
  <c r="T15" i="9"/>
  <c r="N15" i="9"/>
  <c r="M15" i="9"/>
  <c r="R11" i="9"/>
  <c r="AO11" i="9"/>
  <c r="BL11" i="9"/>
  <c r="AE11" i="9"/>
  <c r="BB11" i="9"/>
  <c r="M11" i="9"/>
  <c r="AJ11" i="9"/>
  <c r="BG11" i="9"/>
  <c r="BG13" i="9"/>
  <c r="AA13" i="9"/>
  <c r="BN13" i="9"/>
  <c r="AH13" i="9"/>
  <c r="BM13" i="9"/>
  <c r="AG13" i="9"/>
  <c r="BL13" i="9"/>
  <c r="AF13" i="9"/>
  <c r="BK13" i="9"/>
  <c r="AE13" i="9"/>
  <c r="T13" i="9"/>
  <c r="AT13" i="9"/>
  <c r="N13" i="9"/>
  <c r="AS13" i="9"/>
  <c r="M13" i="9"/>
  <c r="P11" i="9"/>
  <c r="L13" i="9"/>
  <c r="AJ13" i="9"/>
  <c r="BB13" i="9"/>
  <c r="U13" i="9"/>
  <c r="AW11" i="9"/>
  <c r="AR11" i="9"/>
  <c r="BO11" i="9"/>
  <c r="AA15" i="9"/>
  <c r="AH15" i="9"/>
  <c r="AG15" i="9"/>
  <c r="AF15" i="9"/>
  <c r="AE15" i="9"/>
  <c r="AT15" i="9"/>
  <c r="AS15" i="9"/>
  <c r="AG11" i="9"/>
  <c r="BD11" i="9"/>
  <c r="W11" i="9"/>
  <c r="AT11" i="9"/>
  <c r="BQ11" i="9"/>
  <c r="AB11" i="9"/>
  <c r="AY11" i="9"/>
  <c r="AY15" i="9"/>
  <c r="S15" i="9"/>
  <c r="BF15" i="9"/>
  <c r="Z15" i="9"/>
  <c r="BE15" i="9"/>
  <c r="Y15" i="9"/>
  <c r="BD15" i="9"/>
  <c r="X15" i="9"/>
  <c r="BC15" i="9"/>
  <c r="W15" i="9"/>
  <c r="BR15" i="9"/>
  <c r="AL15" i="9"/>
  <c r="BQ15" i="9"/>
  <c r="AK15" i="9"/>
  <c r="AR15" i="9"/>
  <c r="AC11" i="9"/>
  <c r="BO13" i="9"/>
  <c r="BH13" i="9"/>
  <c r="U11" i="9"/>
  <c r="BN11" i="9"/>
  <c r="Y11" i="9"/>
  <c r="AV11" i="9"/>
  <c r="O11" i="9"/>
  <c r="AL11" i="9"/>
  <c r="BI11" i="9"/>
  <c r="T11" i="9"/>
  <c r="AQ11" i="9"/>
  <c r="AY13" i="9"/>
  <c r="S13" i="9"/>
  <c r="BF13" i="9"/>
  <c r="Z13" i="9"/>
  <c r="BE13" i="9"/>
  <c r="Y13" i="9"/>
  <c r="BD13" i="9"/>
  <c r="X13" i="9"/>
  <c r="BC13" i="9"/>
  <c r="W13" i="9"/>
  <c r="BR13" i="9"/>
  <c r="AL13" i="9"/>
  <c r="BQ13" i="9"/>
  <c r="AK13" i="9"/>
  <c r="AR13" i="9"/>
  <c r="BR11" i="9"/>
  <c r="AB13" i="9"/>
  <c r="AM13" i="9"/>
  <c r="AM11" i="9"/>
  <c r="BF11" i="9"/>
  <c r="Q11" i="9"/>
  <c r="AN11" i="9"/>
  <c r="AD11" i="9"/>
  <c r="BA11" i="9"/>
  <c r="L11" i="9"/>
  <c r="AI11" i="9"/>
  <c r="AQ15" i="9"/>
  <c r="BP15" i="9"/>
  <c r="AX15" i="9"/>
  <c r="R15" i="9"/>
  <c r="AW15" i="9"/>
  <c r="Q15" i="9"/>
  <c r="AV15" i="9"/>
  <c r="P15" i="9"/>
  <c r="AU15" i="9"/>
  <c r="O15" i="9"/>
  <c r="BJ15" i="9"/>
  <c r="AD15" i="9"/>
  <c r="BI15" i="9"/>
  <c r="AC15" i="9"/>
  <c r="BE11" i="9"/>
  <c r="AI13" i="9"/>
  <c r="AO13" i="9"/>
  <c r="V13" i="9"/>
  <c r="BJ11" i="9"/>
  <c r="AX11" i="9"/>
  <c r="AF11" i="9"/>
  <c r="BK11" i="9"/>
  <c r="V11" i="9"/>
  <c r="AS11" i="9"/>
  <c r="BP11" i="9"/>
  <c r="AA11" i="9"/>
  <c r="AQ13" i="9"/>
  <c r="BP13" i="9"/>
  <c r="AX13" i="9"/>
  <c r="R13" i="9"/>
  <c r="AW13" i="9"/>
  <c r="Q13" i="9"/>
  <c r="AV13" i="9"/>
  <c r="P13" i="9"/>
  <c r="AU13" i="9"/>
  <c r="O13" i="9"/>
  <c r="BJ13" i="9"/>
  <c r="AD13" i="9"/>
  <c r="BI13" i="9"/>
  <c r="AC13" i="9"/>
  <c r="H34" i="18"/>
  <c r="F34" i="18"/>
  <c r="E34" i="18"/>
  <c r="G34" i="18"/>
  <c r="I34" i="18"/>
  <c r="I36" i="18"/>
  <c r="H36" i="18"/>
  <c r="L37" i="18"/>
  <c r="F36" i="18"/>
  <c r="G36" i="18"/>
  <c r="E36" i="18"/>
  <c r="E52" i="18"/>
  <c r="R22" i="10"/>
  <c r="AB22" i="10"/>
  <c r="AQ22" i="10"/>
  <c r="AJ22" i="10"/>
  <c r="AE22" i="10"/>
  <c r="AN22" i="10"/>
  <c r="BR22" i="10"/>
  <c r="Z22" i="10"/>
  <c r="AM22" i="10"/>
  <c r="BD22" i="10"/>
  <c r="BP22" i="10"/>
  <c r="BA22" i="10"/>
  <c r="AR22" i="10"/>
  <c r="AU22" i="10"/>
  <c r="BF22" i="10"/>
  <c r="BC22" i="10"/>
  <c r="BB22" i="10"/>
  <c r="AZ22" i="10"/>
  <c r="BN22" i="10"/>
  <c r="BM22" i="10"/>
  <c r="S22" i="10"/>
  <c r="N22" i="10"/>
  <c r="BK22" i="10"/>
  <c r="P22" i="10"/>
  <c r="BI22" i="10"/>
  <c r="V22" i="10"/>
  <c r="L22" i="10"/>
  <c r="Y22" i="10"/>
  <c r="AV22" i="10"/>
  <c r="AP22" i="10"/>
  <c r="AC22" i="10"/>
  <c r="AD22" i="10"/>
  <c r="BH22" i="10"/>
  <c r="Q22" i="10"/>
  <c r="BL22" i="10"/>
  <c r="AT22" i="10"/>
  <c r="X22" i="10"/>
  <c r="AW22" i="10"/>
  <c r="BO22" i="10"/>
  <c r="AL22" i="10"/>
  <c r="AX22" i="10"/>
  <c r="T22" i="10"/>
  <c r="O22" i="10"/>
  <c r="AF22" i="10"/>
  <c r="BJ22" i="10"/>
  <c r="AH22" i="10"/>
  <c r="AO22" i="10"/>
  <c r="AY22" i="10"/>
  <c r="F32" i="18"/>
  <c r="H32" i="18"/>
  <c r="G32" i="18"/>
  <c r="I32" i="18"/>
  <c r="E32" i="18"/>
  <c r="M16" i="8"/>
  <c r="M17" i="8" s="1"/>
  <c r="W29" i="6" a="1"/>
  <c r="W29" i="6" s="1"/>
  <c r="AU29" i="6" a="1"/>
  <c r="AU29" i="6" s="1"/>
  <c r="AI29" i="6" a="1"/>
  <c r="AI29" i="6" s="1"/>
  <c r="K211" i="18"/>
  <c r="E175" i="18"/>
  <c r="E176" i="18" s="1"/>
  <c r="K176" i="18"/>
  <c r="I175" i="18"/>
  <c r="I176" i="18" s="1"/>
  <c r="BG18" i="9" a="1"/>
  <c r="BG18" i="9" s="1"/>
  <c r="G175" i="18"/>
  <c r="G176" i="18" s="1"/>
  <c r="H175" i="18"/>
  <c r="H176" i="18" s="1"/>
  <c r="F175" i="18"/>
  <c r="F176" i="18" s="1"/>
  <c r="W18" i="9" a="1"/>
  <c r="W18" i="9" s="1"/>
  <c r="H140" i="18"/>
  <c r="H141" i="18" s="1"/>
  <c r="E106" i="18"/>
  <c r="E107" i="18" s="1"/>
  <c r="K107" i="18"/>
  <c r="F106" i="18"/>
  <c r="F107" i="18" s="1"/>
  <c r="W26" i="6" a="1"/>
  <c r="W26" i="6" s="1"/>
  <c r="I106" i="18"/>
  <c r="I107" i="18" s="1"/>
  <c r="G106" i="18"/>
  <c r="G107" i="18" s="1"/>
  <c r="H106" i="18"/>
  <c r="H107" i="18" s="1"/>
  <c r="E58" i="18"/>
  <c r="G58" i="18"/>
  <c r="E64" i="18"/>
  <c r="E49" i="18"/>
  <c r="E65" i="18"/>
  <c r="F48" i="18"/>
  <c r="E54" i="18"/>
  <c r="F57" i="18"/>
  <c r="F195" i="18"/>
  <c r="E53" i="18"/>
  <c r="E60" i="18"/>
  <c r="F47" i="18"/>
  <c r="F185" i="18"/>
  <c r="F189" i="18"/>
  <c r="F65" i="18"/>
  <c r="F203" i="18"/>
  <c r="F49" i="18"/>
  <c r="F187" i="18"/>
  <c r="F188" i="18"/>
  <c r="F202" i="18"/>
  <c r="F52" i="18"/>
  <c r="F190" i="18"/>
  <c r="F186" i="18"/>
  <c r="E57" i="18"/>
  <c r="F196" i="18"/>
  <c r="E47" i="18"/>
  <c r="E59" i="18"/>
  <c r="E56" i="18"/>
  <c r="E63" i="18"/>
  <c r="AI73" i="18" l="1"/>
  <c r="AI14" i="8"/>
  <c r="AI15" i="8" s="1"/>
  <c r="F14" i="8"/>
  <c r="F15" i="8" s="1"/>
  <c r="AH15" i="8"/>
  <c r="K26" i="6" a="1"/>
  <c r="K26" i="6" s="1"/>
  <c r="AL43" i="18" a="1"/>
  <c r="AL43" i="18" s="1"/>
  <c r="AK69" i="18"/>
  <c r="AK11" i="8" s="1"/>
  <c r="AJ72" i="18"/>
  <c r="AL112" i="18" a="1"/>
  <c r="AL112" i="18" s="1"/>
  <c r="AK138" i="18"/>
  <c r="AH10" i="2"/>
  <c r="O9" i="19"/>
  <c r="I9" i="19"/>
  <c r="AF10" i="2"/>
  <c r="E9" i="19"/>
  <c r="AD10" i="2"/>
  <c r="F9" i="19"/>
  <c r="AE10" i="2"/>
  <c r="AG10" i="2"/>
  <c r="L9" i="19"/>
  <c r="AK137" i="18"/>
  <c r="AK136" i="18"/>
  <c r="AJ140" i="18"/>
  <c r="AJ141" i="18" s="1"/>
  <c r="AK68" i="18"/>
  <c r="AK10" i="8" s="1"/>
  <c r="AK67" i="18"/>
  <c r="AK9" i="8" s="1"/>
  <c r="AK71" i="18"/>
  <c r="AK13" i="8" s="1"/>
  <c r="BL16" i="8"/>
  <c r="BL17" i="8" s="1"/>
  <c r="K18" i="9" a="1"/>
  <c r="K18" i="9" s="1"/>
  <c r="K19" i="9" s="1"/>
  <c r="K22" i="10"/>
  <c r="E22" i="10" s="1"/>
  <c r="AH20" i="8" a="1"/>
  <c r="AH20" i="8" s="1"/>
  <c r="AG30" i="6"/>
  <c r="AG30" i="10" s="1" a="1"/>
  <c r="AG30" i="10" s="1"/>
  <c r="AH23" i="8" a="1"/>
  <c r="AH23" i="8" s="1"/>
  <c r="AG31" i="6"/>
  <c r="AG31" i="10" s="1" a="1"/>
  <c r="AG31" i="10" s="1"/>
  <c r="R8" i="12" a="1"/>
  <c r="R8" i="12" s="1"/>
  <c r="W6" i="9" a="1"/>
  <c r="W6" i="9" s="1"/>
  <c r="K7" i="9" a="1"/>
  <c r="K7" i="9" s="1"/>
  <c r="F9" i="12" a="1"/>
  <c r="F9" i="12" s="1"/>
  <c r="K29" i="6" a="1"/>
  <c r="K29" i="6" s="1"/>
  <c r="AI7" i="9" a="1"/>
  <c r="AI7" i="9" s="1"/>
  <c r="AD9" i="12" a="1"/>
  <c r="AD9" i="12" s="1"/>
  <c r="F8" i="12" a="1"/>
  <c r="F8" i="12" s="1"/>
  <c r="K6" i="9" a="1"/>
  <c r="K6" i="9" s="1"/>
  <c r="W7" i="9" a="1"/>
  <c r="W7" i="9" s="1"/>
  <c r="R9" i="12" a="1"/>
  <c r="R9" i="12" s="1"/>
  <c r="AU7" i="9" a="1"/>
  <c r="AU7" i="9" s="1"/>
  <c r="AP9" i="12" a="1"/>
  <c r="AP9" i="12" s="1"/>
  <c r="BF16" i="8"/>
  <c r="H16" i="8" s="1"/>
  <c r="E8" i="19"/>
  <c r="L8" i="19"/>
  <c r="I8" i="19"/>
  <c r="O8" i="19"/>
  <c r="F8" i="19"/>
  <c r="AI16" i="9"/>
  <c r="AI17" i="9" s="1"/>
  <c r="AI19" i="9" s="1"/>
  <c r="AO16" i="9"/>
  <c r="AO17" i="9" s="1"/>
  <c r="AO19" i="9" s="1"/>
  <c r="S16" i="9"/>
  <c r="S17" i="9" s="1"/>
  <c r="S19" i="9" s="1"/>
  <c r="L16" i="9"/>
  <c r="L17" i="9" s="1"/>
  <c r="L19" i="9" s="1"/>
  <c r="P16" i="9"/>
  <c r="P17" i="9" s="1"/>
  <c r="P19" i="9" s="1"/>
  <c r="BA16" i="9"/>
  <c r="BA17" i="9" s="1"/>
  <c r="BA19" i="9" s="1"/>
  <c r="N16" i="9"/>
  <c r="N17" i="9" s="1"/>
  <c r="N19" i="9" s="1"/>
  <c r="BM16" i="9"/>
  <c r="BM17" i="9" s="1"/>
  <c r="BM19" i="9" s="1"/>
  <c r="BD16" i="9"/>
  <c r="BD17" i="9" s="1"/>
  <c r="BD19" i="9" s="1"/>
  <c r="AE16" i="9"/>
  <c r="AE17" i="9" s="1"/>
  <c r="AE19" i="9" s="1"/>
  <c r="AP16" i="9"/>
  <c r="AP17" i="9" s="1"/>
  <c r="AP19" i="9" s="1"/>
  <c r="V16" i="9"/>
  <c r="V17" i="9" s="1"/>
  <c r="V19" i="9" s="1"/>
  <c r="AN16" i="9"/>
  <c r="AN17" i="9" s="1"/>
  <c r="AN19" i="9" s="1"/>
  <c r="BF16" i="9"/>
  <c r="BF17" i="9" s="1"/>
  <c r="BF19" i="9" s="1"/>
  <c r="BK16" i="9"/>
  <c r="BK17" i="9" s="1"/>
  <c r="BK19" i="9" s="1"/>
  <c r="AL16" i="9"/>
  <c r="AL17" i="9" s="1"/>
  <c r="AL19" i="9" s="1"/>
  <c r="BQ16" i="9"/>
  <c r="BQ17" i="9" s="1"/>
  <c r="BQ19" i="9" s="1"/>
  <c r="AW16" i="9"/>
  <c r="AW17" i="9" s="1"/>
  <c r="AW19" i="9" s="1"/>
  <c r="Y16" i="9"/>
  <c r="Y17" i="9" s="1"/>
  <c r="Y19" i="9" s="1"/>
  <c r="O16" i="9"/>
  <c r="O17" i="9" s="1"/>
  <c r="O19" i="9" s="1"/>
  <c r="U16" i="9"/>
  <c r="U17" i="9" s="1"/>
  <c r="U19" i="9" s="1"/>
  <c r="BC16" i="9"/>
  <c r="BC17" i="9" s="1"/>
  <c r="BC19" i="9" s="1"/>
  <c r="BO16" i="9"/>
  <c r="BO17" i="9" s="1"/>
  <c r="BO19" i="9" s="1"/>
  <c r="AD16" i="9"/>
  <c r="AD17" i="9" s="1"/>
  <c r="AD19" i="9" s="1"/>
  <c r="AA16" i="9"/>
  <c r="AA17" i="9" s="1"/>
  <c r="AA19" i="9" s="1"/>
  <c r="T16" i="9"/>
  <c r="T17" i="9" s="1"/>
  <c r="T19" i="9" s="1"/>
  <c r="Z16" i="9"/>
  <c r="Z17" i="9" s="1"/>
  <c r="Z19" i="9" s="1"/>
  <c r="AQ16" i="9"/>
  <c r="AQ17" i="9" s="1"/>
  <c r="AQ19" i="9" s="1"/>
  <c r="X16" i="9"/>
  <c r="X17" i="9" s="1"/>
  <c r="X19" i="9" s="1"/>
  <c r="AC16" i="9"/>
  <c r="AC17" i="9" s="1"/>
  <c r="AC19" i="9" s="1"/>
  <c r="AB16" i="9"/>
  <c r="AB17" i="9" s="1"/>
  <c r="AB19" i="9" s="1"/>
  <c r="BG16" i="9"/>
  <c r="BG17" i="9" s="1"/>
  <c r="AZ16" i="9"/>
  <c r="AZ17" i="9" s="1"/>
  <c r="AZ19" i="9" s="1"/>
  <c r="R16" i="9"/>
  <c r="R17" i="9" s="1"/>
  <c r="R19" i="9" s="1"/>
  <c r="AS16" i="9"/>
  <c r="AS17" i="9" s="1"/>
  <c r="AS19" i="9" s="1"/>
  <c r="AT16" i="9"/>
  <c r="AT17" i="9" s="1"/>
  <c r="AT19" i="9" s="1"/>
  <c r="BP16" i="9"/>
  <c r="BP17" i="9" s="1"/>
  <c r="BP19" i="9" s="1"/>
  <c r="BE16" i="9"/>
  <c r="BE17" i="9" s="1"/>
  <c r="BE19" i="9" s="1"/>
  <c r="AY16" i="9"/>
  <c r="AY17" i="9" s="1"/>
  <c r="AY19" i="9" s="1"/>
  <c r="AJ16" i="9"/>
  <c r="AJ17" i="9" s="1"/>
  <c r="AJ19" i="9" s="1"/>
  <c r="AV16" i="9"/>
  <c r="AV17" i="9" s="1"/>
  <c r="AV19" i="9" s="1"/>
  <c r="AU16" i="9"/>
  <c r="AU17" i="9" s="1"/>
  <c r="AU19" i="9" s="1"/>
  <c r="AM16" i="9"/>
  <c r="AM17" i="9" s="1"/>
  <c r="AM19" i="9" s="1"/>
  <c r="AH16" i="9"/>
  <c r="AH17" i="9" s="1"/>
  <c r="AH19" i="9" s="1"/>
  <c r="AX16" i="9"/>
  <c r="AX17" i="9" s="1"/>
  <c r="AX19" i="9" s="1"/>
  <c r="BL16" i="9"/>
  <c r="BL17" i="9" s="1"/>
  <c r="BL19" i="9" s="1"/>
  <c r="M16" i="9"/>
  <c r="M17" i="9" s="1"/>
  <c r="M19" i="9" s="1"/>
  <c r="W16" i="9"/>
  <c r="W17" i="9" s="1"/>
  <c r="BJ16" i="9"/>
  <c r="BJ17" i="9" s="1"/>
  <c r="BJ19" i="9" s="1"/>
  <c r="BH16" i="9"/>
  <c r="BH17" i="9" s="1"/>
  <c r="BH19" i="9" s="1"/>
  <c r="BR16" i="9"/>
  <c r="BR17" i="9" s="1"/>
  <c r="BR19" i="9" s="1"/>
  <c r="AR16" i="9"/>
  <c r="AR17" i="9" s="1"/>
  <c r="AR19" i="9" s="1"/>
  <c r="Q16" i="9"/>
  <c r="Q17" i="9" s="1"/>
  <c r="Q19" i="9" s="1"/>
  <c r="BI16" i="9"/>
  <c r="BI17" i="9" s="1"/>
  <c r="BI19" i="9" s="1"/>
  <c r="BN16" i="9"/>
  <c r="BN17" i="9" s="1"/>
  <c r="BN19" i="9" s="1"/>
  <c r="BB16" i="9"/>
  <c r="BB17" i="9" s="1"/>
  <c r="BB19" i="9" s="1"/>
  <c r="AG16" i="9"/>
  <c r="AG17" i="9" s="1"/>
  <c r="AG19" i="9" s="1"/>
  <c r="AF16" i="9"/>
  <c r="AF17" i="9" s="1"/>
  <c r="AF19" i="9" s="1"/>
  <c r="AK16" i="9"/>
  <c r="AK17" i="9" s="1"/>
  <c r="AK19" i="9" s="1"/>
  <c r="G22" i="10"/>
  <c r="H22" i="10"/>
  <c r="R25" i="10" a="1"/>
  <c r="R25" i="10" s="1"/>
  <c r="AH25" i="10" a="1"/>
  <c r="AH25" i="10" s="1"/>
  <c r="W25" i="10" a="1"/>
  <c r="W25" i="10" s="1"/>
  <c r="L38" i="18"/>
  <c r="AG25" i="10" a="1"/>
  <c r="AG25" i="10" s="1"/>
  <c r="AI25" i="10" a="1"/>
  <c r="AI25" i="10" s="1"/>
  <c r="BR25" i="10" a="1"/>
  <c r="BR25" i="10" s="1"/>
  <c r="BG25" i="10" a="1"/>
  <c r="BG25" i="10" s="1"/>
  <c r="K73" i="18"/>
  <c r="G37" i="18"/>
  <c r="I37" i="18"/>
  <c r="E37" i="18"/>
  <c r="F37" i="18"/>
  <c r="H37" i="18"/>
  <c r="L72" i="18"/>
  <c r="G26" i="6"/>
  <c r="AF9" i="2"/>
  <c r="H26" i="6"/>
  <c r="AG9" i="2"/>
  <c r="I26" i="6"/>
  <c r="AH9" i="2"/>
  <c r="F26" i="6"/>
  <c r="AE9" i="2"/>
  <c r="E26" i="6"/>
  <c r="AD9" i="2"/>
  <c r="G18" i="9"/>
  <c r="H18" i="9"/>
  <c r="BG22" i="10"/>
  <c r="I22" i="10" s="1"/>
  <c r="I18" i="9"/>
  <c r="W22" i="10"/>
  <c r="F22" i="10" s="1"/>
  <c r="F18" i="9"/>
  <c r="N16" i="8"/>
  <c r="N17" i="8" s="1"/>
  <c r="G57" i="18"/>
  <c r="F50" i="18"/>
  <c r="F64" i="18"/>
  <c r="G48" i="18"/>
  <c r="F58" i="18"/>
  <c r="F61" i="18"/>
  <c r="F191" i="18"/>
  <c r="F63" i="18"/>
  <c r="F201" i="18"/>
  <c r="F197" i="18"/>
  <c r="F51" i="18"/>
  <c r="F198" i="18"/>
  <c r="F184" i="18"/>
  <c r="F56" i="18"/>
  <c r="F194" i="18"/>
  <c r="E45" i="18"/>
  <c r="F192" i="18"/>
  <c r="G50" i="18"/>
  <c r="G64" i="18"/>
  <c r="L73" i="18" l="1"/>
  <c r="L14" i="8"/>
  <c r="L15" i="8" s="1"/>
  <c r="L17" i="8" s="1"/>
  <c r="AJ73" i="18"/>
  <c r="AJ14" i="8"/>
  <c r="AJ15" i="8" s="1"/>
  <c r="AM112" i="18" a="1"/>
  <c r="AM112" i="18" s="1"/>
  <c r="AL138" i="18"/>
  <c r="AM43" i="18" a="1"/>
  <c r="AM43" i="18" s="1"/>
  <c r="AL69" i="18"/>
  <c r="AL11" i="8" s="1"/>
  <c r="H8" i="19"/>
  <c r="G9" i="19"/>
  <c r="H9" i="19"/>
  <c r="J9" i="19"/>
  <c r="K9" i="19"/>
  <c r="M9" i="19"/>
  <c r="N9" i="19"/>
  <c r="Q9" i="19"/>
  <c r="P9" i="19"/>
  <c r="AL71" i="18"/>
  <c r="AL13" i="8" s="1"/>
  <c r="AL136" i="18"/>
  <c r="AL67" i="18"/>
  <c r="AL9" i="8" s="1"/>
  <c r="AK140" i="18"/>
  <c r="AK141" i="18" s="1"/>
  <c r="AK72" i="18"/>
  <c r="AL137" i="18"/>
  <c r="AL68" i="18"/>
  <c r="AL10" i="8" s="1"/>
  <c r="BK12" i="12" a="1"/>
  <c r="BK12" i="12" s="1"/>
  <c r="BP25" i="10" a="1"/>
  <c r="BP25" i="10" s="1"/>
  <c r="BC12" i="12" a="1"/>
  <c r="BC12" i="12" s="1"/>
  <c r="BH25" i="10" a="1"/>
  <c r="BH25" i="10" s="1"/>
  <c r="BG12" i="12" a="1"/>
  <c r="BG12" i="12" s="1"/>
  <c r="BL25" i="10" a="1"/>
  <c r="BL25" i="10" s="1"/>
  <c r="AH12" i="12" a="1"/>
  <c r="AH12" i="12" s="1"/>
  <c r="AM25" i="10" a="1"/>
  <c r="AM25" i="10" s="1"/>
  <c r="BD12" i="12" a="1"/>
  <c r="BD12" i="12" s="1"/>
  <c r="BI25" i="10" a="1"/>
  <c r="BI25" i="10" s="1"/>
  <c r="AU12" i="12" a="1"/>
  <c r="AU12" i="12" s="1"/>
  <c r="AZ25" i="10" a="1"/>
  <c r="AZ25" i="10" s="1"/>
  <c r="AL12" i="12" a="1"/>
  <c r="AL12" i="12" s="1"/>
  <c r="AQ25" i="10" a="1"/>
  <c r="AQ25" i="10" s="1"/>
  <c r="BL12" i="12" a="1"/>
  <c r="BL12" i="12" s="1"/>
  <c r="BQ25" i="10" a="1"/>
  <c r="BQ25" i="10" s="1"/>
  <c r="L12" i="12" a="1"/>
  <c r="L12" i="12" s="1"/>
  <c r="Q25" i="10" a="1"/>
  <c r="Q25" i="10" s="1"/>
  <c r="J12" i="12" a="1"/>
  <c r="J12" i="12" s="1"/>
  <c r="O25" i="10" a="1"/>
  <c r="O25" i="10" s="1"/>
  <c r="BE12" i="12" a="1"/>
  <c r="BE12" i="12" s="1"/>
  <c r="BJ25" i="10" a="1"/>
  <c r="BJ25" i="10" s="1"/>
  <c r="K12" i="12" a="1"/>
  <c r="K12" i="12" s="1"/>
  <c r="P25" i="10" a="1"/>
  <c r="P25" i="10" s="1"/>
  <c r="BI12" i="12" a="1"/>
  <c r="BI12" i="12" s="1"/>
  <c r="BN25" i="10" a="1"/>
  <c r="BN25" i="10" s="1"/>
  <c r="BJ12" i="12" a="1"/>
  <c r="BJ12" i="12" s="1"/>
  <c r="BO25" i="10" a="1"/>
  <c r="BO25" i="10" s="1"/>
  <c r="BH12" i="12" a="1"/>
  <c r="BH12" i="12" s="1"/>
  <c r="BM25" i="10" a="1"/>
  <c r="BM25" i="10" s="1"/>
  <c r="AJ12" i="12" a="1"/>
  <c r="AJ12" i="12" s="1"/>
  <c r="AO25" i="10" a="1"/>
  <c r="AO25" i="10" s="1"/>
  <c r="AE12" i="12" a="1"/>
  <c r="AE12" i="12" s="1"/>
  <c r="AJ25" i="10" a="1"/>
  <c r="AJ25" i="10" s="1"/>
  <c r="U12" i="12" a="1"/>
  <c r="U12" i="12" s="1"/>
  <c r="Z25" i="10" a="1"/>
  <c r="Z25" i="10" s="1"/>
  <c r="AG12" i="12" a="1"/>
  <c r="AG12" i="12" s="1"/>
  <c r="AL25" i="10" a="1"/>
  <c r="AL25" i="10" s="1"/>
  <c r="AS12" i="12" a="1"/>
  <c r="AS12" i="12" s="1"/>
  <c r="AX25" i="10" a="1"/>
  <c r="AX25" i="10" s="1"/>
  <c r="AP12" i="12" a="1"/>
  <c r="AP12" i="12" s="1"/>
  <c r="AU25" i="10" a="1"/>
  <c r="AU25" i="10" s="1"/>
  <c r="G12" i="12" a="1"/>
  <c r="G12" i="12" s="1"/>
  <c r="L25" i="10" a="1"/>
  <c r="L25" i="10" s="1"/>
  <c r="Z12" i="12" a="1"/>
  <c r="Z12" i="12" s="1"/>
  <c r="AE25" i="10" a="1"/>
  <c r="AE25" i="10" s="1"/>
  <c r="P12" i="12" a="1"/>
  <c r="P12" i="12" s="1"/>
  <c r="U25" i="10" a="1"/>
  <c r="U25" i="10" s="1"/>
  <c r="S12" i="12" a="1"/>
  <c r="S12" i="12" s="1"/>
  <c r="X25" i="10" a="1"/>
  <c r="X25" i="10" s="1"/>
  <c r="AA12" i="12" a="1"/>
  <c r="AA12" i="12" s="1"/>
  <c r="AF25" i="10" a="1"/>
  <c r="AF25" i="10" s="1"/>
  <c r="AV12" i="12" a="1"/>
  <c r="AV12" i="12" s="1"/>
  <c r="BA25" i="10" a="1"/>
  <c r="BA25" i="10" s="1"/>
  <c r="W12" i="12" a="1"/>
  <c r="W12" i="12" s="1"/>
  <c r="AB25" i="10" a="1"/>
  <c r="AB25" i="10" s="1"/>
  <c r="O12" i="12" a="1"/>
  <c r="O12" i="12" s="1"/>
  <c r="T25" i="10" a="1"/>
  <c r="T25" i="10" s="1"/>
  <c r="BF12" i="12" a="1"/>
  <c r="BF12" i="12" s="1"/>
  <c r="BK25" i="10" a="1"/>
  <c r="BK25" i="10" s="1"/>
  <c r="AM12" i="12" a="1"/>
  <c r="AM12" i="12" s="1"/>
  <c r="AR25" i="10" a="1"/>
  <c r="AR25" i="10" s="1"/>
  <c r="T12" i="12" a="1"/>
  <c r="T12" i="12" s="1"/>
  <c r="Y25" i="10" a="1"/>
  <c r="Y25" i="10" s="1"/>
  <c r="AW12" i="12" a="1"/>
  <c r="AW12" i="12" s="1"/>
  <c r="BB25" i="10" a="1"/>
  <c r="BB25" i="10" s="1"/>
  <c r="AO12" i="12" a="1"/>
  <c r="AO12" i="12" s="1"/>
  <c r="AT25" i="10" a="1"/>
  <c r="AT25" i="10" s="1"/>
  <c r="AQ12" i="12" a="1"/>
  <c r="AQ12" i="12" s="1"/>
  <c r="AV25" i="10" a="1"/>
  <c r="AV25" i="10" s="1"/>
  <c r="I12" i="12" a="1"/>
  <c r="I12" i="12" s="1"/>
  <c r="N25" i="10" a="1"/>
  <c r="N25" i="10" s="1"/>
  <c r="AR12" i="12" a="1"/>
  <c r="AR12" i="12" s="1"/>
  <c r="AW25" i="10" a="1"/>
  <c r="AW25" i="10" s="1"/>
  <c r="X12" i="12" a="1"/>
  <c r="X12" i="12" s="1"/>
  <c r="AC25" i="10" a="1"/>
  <c r="AC25" i="10" s="1"/>
  <c r="V12" i="12" a="1"/>
  <c r="V12" i="12" s="1"/>
  <c r="AA25" i="10" a="1"/>
  <c r="AA25" i="10" s="1"/>
  <c r="BA12" i="12" a="1"/>
  <c r="BA12" i="12" s="1"/>
  <c r="BF25" i="10" a="1"/>
  <c r="BF25" i="10" s="1"/>
  <c r="AX12" i="12" a="1"/>
  <c r="AX12" i="12" s="1"/>
  <c r="BC25" i="10" a="1"/>
  <c r="BC25" i="10" s="1"/>
  <c r="H12" i="12" a="1"/>
  <c r="H12" i="12" s="1"/>
  <c r="M25" i="10" a="1"/>
  <c r="M25" i="10" s="1"/>
  <c r="Q12" i="12" a="1"/>
  <c r="Q12" i="12" s="1"/>
  <c r="V25" i="10" a="1"/>
  <c r="V25" i="10" s="1"/>
  <c r="AK12" i="12" a="1"/>
  <c r="AK12" i="12" s="1"/>
  <c r="AP25" i="10" a="1"/>
  <c r="AP25" i="10" s="1"/>
  <c r="AN12" i="12" a="1"/>
  <c r="AN12" i="12" s="1"/>
  <c r="AS25" i="10" a="1"/>
  <c r="AS25" i="10" s="1"/>
  <c r="AZ12" i="12" a="1"/>
  <c r="AZ12" i="12" s="1"/>
  <c r="BE25" i="10" a="1"/>
  <c r="BE25" i="10" s="1"/>
  <c r="AF12" i="12" a="1"/>
  <c r="AF12" i="12" s="1"/>
  <c r="AK25" i="10" a="1"/>
  <c r="AK25" i="10" s="1"/>
  <c r="Y12" i="12" a="1"/>
  <c r="Y12" i="12" s="1"/>
  <c r="AD25" i="10" a="1"/>
  <c r="AD25" i="10" s="1"/>
  <c r="AI12" i="12" a="1"/>
  <c r="AI12" i="12" s="1"/>
  <c r="AN25" i="10" a="1"/>
  <c r="AN25" i="10" s="1"/>
  <c r="N12" i="12" a="1"/>
  <c r="N12" i="12" s="1"/>
  <c r="S25" i="10" a="1"/>
  <c r="S25" i="10" s="1"/>
  <c r="AT12" i="12" a="1"/>
  <c r="AT12" i="12" s="1"/>
  <c r="AY25" i="10" a="1"/>
  <c r="AY25" i="10" s="1"/>
  <c r="AY12" i="12" a="1"/>
  <c r="AY12" i="12" s="1"/>
  <c r="BD25" i="10" a="1"/>
  <c r="BD25" i="10" s="1"/>
  <c r="AI23" i="8" a="1"/>
  <c r="AI23" i="8" s="1"/>
  <c r="AH31" i="6"/>
  <c r="AH31" i="10" s="1" a="1"/>
  <c r="AH31" i="10" s="1"/>
  <c r="AI20" i="8" a="1"/>
  <c r="AI20" i="8" s="1"/>
  <c r="AH30" i="6"/>
  <c r="AH30" i="10" s="1" a="1"/>
  <c r="AH30" i="10" s="1"/>
  <c r="Q8" i="19"/>
  <c r="BM12" i="12" a="1"/>
  <c r="BM12" i="12" s="1"/>
  <c r="R12" i="12" a="1"/>
  <c r="R12" i="12" s="1"/>
  <c r="M12" i="12" a="1"/>
  <c r="M12" i="12" s="1"/>
  <c r="K8" i="19"/>
  <c r="AC12" i="12" a="1"/>
  <c r="AC12" i="12" s="1"/>
  <c r="BB12" i="12" a="1"/>
  <c r="BB12" i="12" s="1"/>
  <c r="AD12" i="12" a="1"/>
  <c r="AD12" i="12" s="1"/>
  <c r="AB12" i="12" a="1"/>
  <c r="AB12" i="12" s="1"/>
  <c r="N8" i="19"/>
  <c r="M8" i="19"/>
  <c r="G8" i="19"/>
  <c r="P8" i="19"/>
  <c r="J8" i="19"/>
  <c r="I50" i="18"/>
  <c r="H188" i="18"/>
  <c r="H49" i="18"/>
  <c r="H187" i="18"/>
  <c r="H47" i="18"/>
  <c r="H185" i="18"/>
  <c r="H52" i="18"/>
  <c r="H190" i="18"/>
  <c r="I64" i="18"/>
  <c r="H202" i="18"/>
  <c r="H58" i="18"/>
  <c r="H196" i="18"/>
  <c r="H65" i="18"/>
  <c r="H203" i="18"/>
  <c r="BG19" i="9"/>
  <c r="W19" i="9"/>
  <c r="G17" i="9"/>
  <c r="F17" i="9"/>
  <c r="E17" i="9"/>
  <c r="H17" i="9"/>
  <c r="I17" i="9"/>
  <c r="H38" i="18"/>
  <c r="G38" i="18"/>
  <c r="F38" i="18"/>
  <c r="E38" i="18"/>
  <c r="I38" i="18"/>
  <c r="F209" i="18"/>
  <c r="F59" i="18"/>
  <c r="G52" i="18"/>
  <c r="G65" i="18"/>
  <c r="G49" i="18"/>
  <c r="E18" i="9"/>
  <c r="O16" i="8"/>
  <c r="O17" i="8" s="1"/>
  <c r="E207" i="18"/>
  <c r="S29" i="6" a="1"/>
  <c r="S29" i="6" s="1"/>
  <c r="G47" i="18"/>
  <c r="G56" i="18"/>
  <c r="F60" i="18"/>
  <c r="F53" i="18"/>
  <c r="G61" i="18"/>
  <c r="G51" i="18"/>
  <c r="F54" i="18"/>
  <c r="F46" i="18"/>
  <c r="F183" i="18"/>
  <c r="F182" i="18"/>
  <c r="G59" i="18"/>
  <c r="AK73" i="18" l="1"/>
  <c r="AK14" i="8"/>
  <c r="AK15" i="8" s="1"/>
  <c r="AN43" i="18" a="1"/>
  <c r="AN43" i="18" s="1"/>
  <c r="AM69" i="18"/>
  <c r="AM11" i="8" s="1"/>
  <c r="AN112" i="18" a="1"/>
  <c r="AN112" i="18" s="1"/>
  <c r="AM138" i="18"/>
  <c r="AM68" i="18"/>
  <c r="AM10" i="8" s="1"/>
  <c r="AM137" i="18"/>
  <c r="AM136" i="18"/>
  <c r="AL140" i="18"/>
  <c r="AL141" i="18" s="1"/>
  <c r="AM67" i="18"/>
  <c r="AM9" i="8" s="1"/>
  <c r="AM71" i="18"/>
  <c r="AM13" i="8" s="1"/>
  <c r="AL72" i="18"/>
  <c r="BN16" i="8"/>
  <c r="BN17" i="8" s="1"/>
  <c r="BM16" i="8"/>
  <c r="BM17" i="8" s="1"/>
  <c r="AJ20" i="8" a="1"/>
  <c r="AJ20" i="8" s="1"/>
  <c r="AI30" i="6"/>
  <c r="AI30" i="10" s="1" a="1"/>
  <c r="AI30" i="10" s="1"/>
  <c r="AJ23" i="8" a="1"/>
  <c r="AJ23" i="8" s="1"/>
  <c r="AI31" i="6"/>
  <c r="AI31" i="10" s="1" a="1"/>
  <c r="AI31" i="10" s="1"/>
  <c r="S7" i="9" a="1"/>
  <c r="S7" i="9" s="1"/>
  <c r="N9" i="12" a="1"/>
  <c r="N9" i="12" s="1"/>
  <c r="H50" i="18"/>
  <c r="H64" i="18"/>
  <c r="I47" i="18"/>
  <c r="I49" i="18"/>
  <c r="I19" i="9"/>
  <c r="O7" i="19"/>
  <c r="AG8" i="2"/>
  <c r="L7" i="19"/>
  <c r="G19" i="9"/>
  <c r="I7" i="19"/>
  <c r="AE8" i="2"/>
  <c r="F7" i="19"/>
  <c r="E19" i="9"/>
  <c r="E7" i="19"/>
  <c r="I52" i="18"/>
  <c r="I65" i="18"/>
  <c r="I58" i="18"/>
  <c r="I61" i="18"/>
  <c r="H63" i="18"/>
  <c r="H201" i="18"/>
  <c r="I48" i="18"/>
  <c r="H186" i="18"/>
  <c r="H57" i="18"/>
  <c r="H195" i="18"/>
  <c r="H59" i="18"/>
  <c r="H197" i="18"/>
  <c r="H51" i="18"/>
  <c r="H189" i="18"/>
  <c r="AD8" i="2"/>
  <c r="F19" i="9"/>
  <c r="H19" i="9"/>
  <c r="AF8" i="2"/>
  <c r="AH8" i="2"/>
  <c r="P16" i="8"/>
  <c r="P17" i="8" s="1"/>
  <c r="G63" i="18"/>
  <c r="G54" i="18"/>
  <c r="G53" i="18"/>
  <c r="G60" i="18"/>
  <c r="G46" i="18"/>
  <c r="AL73" i="18" l="1"/>
  <c r="AL14" i="8"/>
  <c r="AL15" i="8" s="1"/>
  <c r="AO112" i="18" a="1"/>
  <c r="AO112" i="18" s="1"/>
  <c r="AO138" i="18" s="1"/>
  <c r="AN138" i="18"/>
  <c r="AM72" i="18"/>
  <c r="AO43" i="18" a="1"/>
  <c r="AO43" i="18" s="1"/>
  <c r="AN69" i="18"/>
  <c r="AN11" i="8" s="1"/>
  <c r="AM140" i="18"/>
  <c r="AM141" i="18" s="1"/>
  <c r="AN136" i="18"/>
  <c r="AN71" i="18"/>
  <c r="AN13" i="8" s="1"/>
  <c r="AN67" i="18"/>
  <c r="AN9" i="8" s="1"/>
  <c r="AN137" i="18"/>
  <c r="AO137" i="18"/>
  <c r="AN68" i="18"/>
  <c r="AN10" i="8" s="1"/>
  <c r="BO16" i="8"/>
  <c r="BO17" i="8" s="1"/>
  <c r="AK23" i="8" a="1"/>
  <c r="AK23" i="8" s="1"/>
  <c r="AJ31" i="6"/>
  <c r="AJ31" i="10" s="1" a="1"/>
  <c r="AJ31" i="10" s="1"/>
  <c r="AK20" i="8" a="1"/>
  <c r="AK20" i="8" s="1"/>
  <c r="AJ30" i="6"/>
  <c r="AJ30" i="10" s="1" a="1"/>
  <c r="AJ30" i="10" s="1"/>
  <c r="K7" i="19"/>
  <c r="P7" i="19"/>
  <c r="Q7" i="19"/>
  <c r="H7" i="19"/>
  <c r="N7" i="19"/>
  <c r="E28" i="19"/>
  <c r="O28" i="19"/>
  <c r="L28" i="19"/>
  <c r="I28" i="19"/>
  <c r="F28" i="19"/>
  <c r="I63" i="18"/>
  <c r="M7" i="19"/>
  <c r="J7" i="19"/>
  <c r="G7" i="19"/>
  <c r="I57" i="18"/>
  <c r="H61" i="18"/>
  <c r="I59" i="18"/>
  <c r="I51" i="18"/>
  <c r="H48" i="18"/>
  <c r="H53" i="18"/>
  <c r="H191" i="18"/>
  <c r="H54" i="18"/>
  <c r="H192" i="18"/>
  <c r="I56" i="18"/>
  <c r="H194" i="18"/>
  <c r="H46" i="18"/>
  <c r="H184" i="18"/>
  <c r="H60" i="18"/>
  <c r="H198" i="18"/>
  <c r="Q16" i="8"/>
  <c r="Q17" i="8" s="1"/>
  <c r="E180" i="18"/>
  <c r="AM73" i="18" l="1"/>
  <c r="AM14" i="8"/>
  <c r="AM15" i="8" s="1"/>
  <c r="AO69" i="18"/>
  <c r="AO11" i="8" s="1"/>
  <c r="AP181" i="18" a="1"/>
  <c r="AP181" i="18" s="1"/>
  <c r="AP207" i="18" s="1"/>
  <c r="G207" i="18" s="1"/>
  <c r="AN72" i="18"/>
  <c r="AO67" i="18"/>
  <c r="AO9" i="8" s="1"/>
  <c r="AO68" i="18"/>
  <c r="AO10" i="8" s="1"/>
  <c r="AO71" i="18"/>
  <c r="AO13" i="8" s="1"/>
  <c r="AO136" i="18"/>
  <c r="AO140" i="18" s="1"/>
  <c r="AN140" i="18"/>
  <c r="AN141" i="18" s="1"/>
  <c r="BP16" i="8"/>
  <c r="BP17" i="8" s="1"/>
  <c r="AL20" i="8" a="1"/>
  <c r="AL20" i="8" s="1"/>
  <c r="AK30" i="6"/>
  <c r="AK30" i="10" s="1" a="1"/>
  <c r="AK30" i="10" s="1"/>
  <c r="AL23" i="8" a="1"/>
  <c r="AL23" i="8" s="1"/>
  <c r="AK31" i="6"/>
  <c r="AK31" i="10" s="1" a="1"/>
  <c r="AK31" i="10" s="1"/>
  <c r="K28" i="19"/>
  <c r="N28" i="19"/>
  <c r="Q28" i="19"/>
  <c r="H28" i="19"/>
  <c r="G28" i="19"/>
  <c r="P28" i="19"/>
  <c r="M28" i="19"/>
  <c r="J28" i="19"/>
  <c r="I53" i="18"/>
  <c r="I60" i="18"/>
  <c r="I46" i="18"/>
  <c r="I54" i="18"/>
  <c r="H56" i="18"/>
  <c r="R16" i="8"/>
  <c r="R17" i="8" s="1"/>
  <c r="Y29" i="6" a="1"/>
  <c r="Y29" i="6" s="1"/>
  <c r="E205" i="18"/>
  <c r="P29" i="6" a="1"/>
  <c r="P29" i="6" s="1"/>
  <c r="AN73" i="18" l="1"/>
  <c r="AN14" i="8"/>
  <c r="AN15" i="8" s="1"/>
  <c r="AO72" i="18"/>
  <c r="AO14" i="8" s="1"/>
  <c r="AO15" i="8" s="1"/>
  <c r="AP71" i="18"/>
  <c r="AP13" i="8" s="1"/>
  <c r="AP206" i="18"/>
  <c r="AP210" i="18" s="1"/>
  <c r="AP136" i="18"/>
  <c r="AP140" i="18" s="1"/>
  <c r="AP67" i="18"/>
  <c r="AO141" i="18"/>
  <c r="BQ16" i="8"/>
  <c r="BQ17" i="8" s="1"/>
  <c r="AM23" i="8" a="1"/>
  <c r="AM23" i="8" s="1"/>
  <c r="AL31" i="6"/>
  <c r="AL31" i="10" s="1" a="1"/>
  <c r="AL31" i="10" s="1"/>
  <c r="AM20" i="8" a="1"/>
  <c r="AM20" i="8" s="1"/>
  <c r="AL30" i="6"/>
  <c r="AL30" i="10" s="1" a="1"/>
  <c r="AL30" i="10" s="1"/>
  <c r="P7" i="9" a="1"/>
  <c r="P7" i="9" s="1"/>
  <c r="K9" i="12" a="1"/>
  <c r="K9" i="12" s="1"/>
  <c r="Y7" i="9" a="1"/>
  <c r="Y7" i="9" s="1"/>
  <c r="T9" i="12" a="1"/>
  <c r="T9" i="12" s="1"/>
  <c r="F69" i="18"/>
  <c r="S16" i="8"/>
  <c r="S17" i="8" s="1"/>
  <c r="O18" i="19"/>
  <c r="L18" i="19"/>
  <c r="I18" i="19"/>
  <c r="F18" i="19"/>
  <c r="E18" i="19"/>
  <c r="O19" i="19"/>
  <c r="L19" i="19"/>
  <c r="I19" i="19"/>
  <c r="F19" i="19"/>
  <c r="E19" i="19"/>
  <c r="AP72" i="18" l="1"/>
  <c r="AP14" i="8" s="1"/>
  <c r="AP9" i="8"/>
  <c r="AO73" i="18"/>
  <c r="AQ136" i="18"/>
  <c r="AQ140" i="18" s="1"/>
  <c r="AP211" i="18"/>
  <c r="AP141" i="18"/>
  <c r="AQ67" i="18"/>
  <c r="AQ9" i="8" s="1"/>
  <c r="AQ71" i="18"/>
  <c r="AQ13" i="8" s="1"/>
  <c r="AP73" i="18"/>
  <c r="I140" i="18"/>
  <c r="I112" i="18"/>
  <c r="Q18" i="19"/>
  <c r="AN20" i="8" a="1"/>
  <c r="AN20" i="8" s="1"/>
  <c r="AM30" i="6"/>
  <c r="AM30" i="10" s="1" a="1"/>
  <c r="AM30" i="10" s="1"/>
  <c r="AN23" i="8" a="1"/>
  <c r="AN23" i="8" s="1"/>
  <c r="AM31" i="6"/>
  <c r="AM31" i="10" s="1" a="1"/>
  <c r="AM31" i="10" s="1"/>
  <c r="H19" i="19"/>
  <c r="K19" i="19"/>
  <c r="N18" i="19"/>
  <c r="N19" i="19"/>
  <c r="H18" i="19"/>
  <c r="Q19" i="19"/>
  <c r="K18" i="19"/>
  <c r="G18" i="19"/>
  <c r="J18" i="19"/>
  <c r="M18" i="19"/>
  <c r="P18" i="19"/>
  <c r="K22" i="6"/>
  <c r="T16" i="8"/>
  <c r="T17" i="8" s="1"/>
  <c r="E137" i="18"/>
  <c r="AP15" i="8" l="1"/>
  <c r="AQ72" i="18"/>
  <c r="AR67" i="18"/>
  <c r="AR9" i="8" s="1"/>
  <c r="AR136" i="18"/>
  <c r="AR140" i="18" s="1"/>
  <c r="AR71" i="18"/>
  <c r="AR13" i="8" s="1"/>
  <c r="AQ141" i="18"/>
  <c r="I137" i="18"/>
  <c r="I141" i="18" s="1"/>
  <c r="BR16" i="8"/>
  <c r="AO23" i="8" a="1"/>
  <c r="AO23" i="8" s="1"/>
  <c r="AN31" i="6"/>
  <c r="AN31" i="10" s="1" a="1"/>
  <c r="AN31" i="10" s="1"/>
  <c r="AO20" i="8" a="1"/>
  <c r="AO20" i="8" s="1"/>
  <c r="AN30" i="6"/>
  <c r="AN30" i="10" s="1" a="1"/>
  <c r="AN30" i="10" s="1"/>
  <c r="K26" i="10" a="1"/>
  <c r="K26" i="10" s="1"/>
  <c r="U16" i="8"/>
  <c r="U17" i="8" s="1"/>
  <c r="E138" i="18"/>
  <c r="E112" i="18"/>
  <c r="E111" i="18"/>
  <c r="K5" i="10"/>
  <c r="I16" i="8" l="1"/>
  <c r="BR17" i="8"/>
  <c r="AQ73" i="18"/>
  <c r="AQ14" i="8"/>
  <c r="AQ15" i="8" s="1"/>
  <c r="AR141" i="18"/>
  <c r="AS67" i="18"/>
  <c r="AS9" i="8" s="1"/>
  <c r="AS136" i="18"/>
  <c r="AS140" i="18" s="1"/>
  <c r="AS71" i="18"/>
  <c r="AS13" i="8" s="1"/>
  <c r="AR72" i="18"/>
  <c r="AP20" i="8" a="1"/>
  <c r="AP20" i="8" s="1"/>
  <c r="AO30" i="6"/>
  <c r="AO30" i="10" s="1" a="1"/>
  <c r="AO30" i="10" s="1"/>
  <c r="AP23" i="8" a="1"/>
  <c r="AP23" i="8" s="1"/>
  <c r="AO31" i="6"/>
  <c r="AO31" i="10" s="1" a="1"/>
  <c r="AO31" i="10" s="1"/>
  <c r="Q23" i="6"/>
  <c r="Q26" i="10" a="1"/>
  <c r="Q26" i="10" s="1"/>
  <c r="K30" i="9" a="1"/>
  <c r="K30" i="9" s="1"/>
  <c r="E30" i="9"/>
  <c r="E140" i="18"/>
  <c r="E136" i="18"/>
  <c r="E68" i="18"/>
  <c r="H10" i="10"/>
  <c r="F10" i="10"/>
  <c r="I10" i="10"/>
  <c r="G10" i="10"/>
  <c r="E10" i="10"/>
  <c r="AR73" i="18" l="1"/>
  <c r="AR14" i="8"/>
  <c r="AR15" i="8" s="1"/>
  <c r="AS141" i="18"/>
  <c r="AT67" i="18"/>
  <c r="AT9" i="8" s="1"/>
  <c r="AT71" i="18"/>
  <c r="AT13" i="8" s="1"/>
  <c r="G13" i="8" s="1"/>
  <c r="AS72" i="18"/>
  <c r="AT136" i="18"/>
  <c r="AQ23" i="8" a="1"/>
  <c r="AQ23" i="8" s="1"/>
  <c r="AP31" i="6"/>
  <c r="AP31" i="10" s="1" a="1"/>
  <c r="AP31" i="10" s="1"/>
  <c r="AQ20" i="8" a="1"/>
  <c r="AQ20" i="8" s="1"/>
  <c r="AP30" i="6"/>
  <c r="AP30" i="10" s="1" a="1"/>
  <c r="AP30" i="10" s="1"/>
  <c r="W26" i="10" a="1"/>
  <c r="W26" i="10" s="1"/>
  <c r="W23" i="6"/>
  <c r="E71" i="18"/>
  <c r="E42" i="18"/>
  <c r="E67" i="18"/>
  <c r="E206" i="18"/>
  <c r="E181" i="18"/>
  <c r="E141" i="18"/>
  <c r="W16" i="8"/>
  <c r="W17" i="8" s="1"/>
  <c r="E43" i="18"/>
  <c r="AS73" i="18" l="1"/>
  <c r="AS14" i="8"/>
  <c r="AS15" i="8" s="1"/>
  <c r="G9" i="8"/>
  <c r="AT72" i="18"/>
  <c r="AU67" i="18"/>
  <c r="AU9" i="8" s="1"/>
  <c r="AU71" i="18"/>
  <c r="AU13" i="8" s="1"/>
  <c r="AT140" i="18"/>
  <c r="AT141" i="18" s="1"/>
  <c r="AU136" i="18"/>
  <c r="AR20" i="8" a="1"/>
  <c r="AR20" i="8" s="1"/>
  <c r="AQ30" i="6"/>
  <c r="AQ30" i="10" s="1" a="1"/>
  <c r="AQ30" i="10" s="1"/>
  <c r="AR23" i="8" a="1"/>
  <c r="AR23" i="8" s="1"/>
  <c r="AQ31" i="6"/>
  <c r="AQ31" i="10" s="1" a="1"/>
  <c r="AQ31" i="10" s="1"/>
  <c r="AC26" i="10" a="1"/>
  <c r="AC26" i="10" s="1"/>
  <c r="AC23" i="6"/>
  <c r="V16" i="8"/>
  <c r="E44" i="18"/>
  <c r="E72" i="18"/>
  <c r="E182" i="18"/>
  <c r="E209" i="18"/>
  <c r="X16" i="8"/>
  <c r="X17" i="8" s="1"/>
  <c r="Y16" i="8"/>
  <c r="Y17" i="8" s="1"/>
  <c r="E69" i="18"/>
  <c r="E16" i="8" l="1"/>
  <c r="V17" i="8"/>
  <c r="AT73" i="18"/>
  <c r="AT14" i="8"/>
  <c r="AU72" i="18"/>
  <c r="AU14" i="8" s="1"/>
  <c r="AU15" i="8" s="1"/>
  <c r="AV71" i="18"/>
  <c r="AV13" i="8" s="1"/>
  <c r="AV67" i="18"/>
  <c r="AV9" i="8" s="1"/>
  <c r="AV136" i="18"/>
  <c r="AV140" i="18" s="1"/>
  <c r="AU140" i="18"/>
  <c r="AU141" i="18" s="1"/>
  <c r="AS23" i="8" a="1"/>
  <c r="AS23" i="8" s="1"/>
  <c r="AR31" i="6"/>
  <c r="AR31" i="10" s="1" a="1"/>
  <c r="AR31" i="10" s="1"/>
  <c r="AS20" i="8" a="1"/>
  <c r="AS20" i="8" s="1"/>
  <c r="AR30" i="6"/>
  <c r="AR30" i="10" s="1" a="1"/>
  <c r="AR30" i="10" s="1"/>
  <c r="AI23" i="6"/>
  <c r="AI26" i="10" a="1"/>
  <c r="AI26" i="10" s="1"/>
  <c r="E73" i="18"/>
  <c r="G69" i="18"/>
  <c r="Z16" i="8"/>
  <c r="Z17" i="8" s="1"/>
  <c r="F45" i="18"/>
  <c r="G14" i="8" l="1"/>
  <c r="G15" i="8" s="1"/>
  <c r="AT15" i="8"/>
  <c r="AU73" i="18"/>
  <c r="AW136" i="18"/>
  <c r="AV72" i="18"/>
  <c r="AW71" i="18"/>
  <c r="AW13" i="8" s="1"/>
  <c r="AV141" i="18"/>
  <c r="AW67" i="18"/>
  <c r="AW9" i="8" s="1"/>
  <c r="AT20" i="8" a="1"/>
  <c r="AT20" i="8" s="1"/>
  <c r="AS30" i="6"/>
  <c r="AS30" i="10" s="1" a="1"/>
  <c r="AS30" i="10" s="1"/>
  <c r="AT23" i="8" a="1"/>
  <c r="AT23" i="8" s="1"/>
  <c r="AS31" i="6"/>
  <c r="AS31" i="10" s="1" a="1"/>
  <c r="AS31" i="10" s="1"/>
  <c r="AO23" i="6"/>
  <c r="AO26" i="10" a="1"/>
  <c r="AO26" i="10" s="1"/>
  <c r="V29" i="6" a="1"/>
  <c r="V29" i="6" s="1"/>
  <c r="E210" i="18"/>
  <c r="E211" i="18" s="1"/>
  <c r="E29" i="6" s="1"/>
  <c r="AA16" i="8"/>
  <c r="AA17" i="8" s="1"/>
  <c r="AV73" i="18" l="1"/>
  <c r="AV14" i="8"/>
  <c r="AV15" i="8" s="1"/>
  <c r="AX71" i="18"/>
  <c r="AX205" i="18"/>
  <c r="AW72" i="18"/>
  <c r="AW140" i="18"/>
  <c r="AW141" i="18" s="1"/>
  <c r="AU23" i="8" a="1"/>
  <c r="AU23" i="8" s="1"/>
  <c r="AT31" i="6"/>
  <c r="AT31" i="10" s="1" a="1"/>
  <c r="AT31" i="10" s="1"/>
  <c r="AU20" i="8" a="1"/>
  <c r="AU20" i="8" s="1"/>
  <c r="AT30" i="6"/>
  <c r="AT30" i="10" s="1" a="1"/>
  <c r="AT30" i="10" s="1"/>
  <c r="AU26" i="10" a="1"/>
  <c r="AU26" i="10" s="1"/>
  <c r="AU23" i="6"/>
  <c r="V7" i="9" a="1"/>
  <c r="V7" i="9" s="1"/>
  <c r="Q9" i="12" a="1"/>
  <c r="Q9" i="12" s="1"/>
  <c r="AD16" i="8"/>
  <c r="AD17" i="8" s="1"/>
  <c r="AB16" i="8"/>
  <c r="AB17" i="8" s="1"/>
  <c r="AW73" i="18" l="1"/>
  <c r="AW14" i="8"/>
  <c r="AW15" i="8" s="1"/>
  <c r="AX72" i="18"/>
  <c r="AX14" i="8" s="1"/>
  <c r="AX13" i="8"/>
  <c r="AY71" i="18"/>
  <c r="AX210" i="18"/>
  <c r="AX211" i="18" s="1"/>
  <c r="AX73" i="18"/>
  <c r="AV20" i="8" a="1"/>
  <c r="AV20" i="8" s="1"/>
  <c r="AU30" i="6"/>
  <c r="AU30" i="10" s="1" a="1"/>
  <c r="AU30" i="10" s="1"/>
  <c r="AV23" i="8" a="1"/>
  <c r="AV23" i="8" s="1"/>
  <c r="AU31" i="6"/>
  <c r="AU31" i="10" s="1" a="1"/>
  <c r="AU31" i="10" s="1"/>
  <c r="BA26" i="10" a="1"/>
  <c r="BA26" i="10" s="1"/>
  <c r="BA23" i="6"/>
  <c r="F137" i="18"/>
  <c r="F112" i="18"/>
  <c r="AE16" i="8"/>
  <c r="AE17" i="8" s="1"/>
  <c r="F205" i="18"/>
  <c r="F180" i="18"/>
  <c r="AC16" i="8"/>
  <c r="AC17" i="8" s="1"/>
  <c r="AY72" i="18" l="1"/>
  <c r="AY14" i="8" s="1"/>
  <c r="AY13" i="8"/>
  <c r="AX15" i="8"/>
  <c r="AX17" i="8" s="1"/>
  <c r="AZ71" i="18"/>
  <c r="AY73" i="18"/>
  <c r="AW23" i="8" a="1"/>
  <c r="AW23" i="8" s="1"/>
  <c r="AV31" i="6"/>
  <c r="AV31" i="10" s="1" a="1"/>
  <c r="AV31" i="10" s="1"/>
  <c r="AW20" i="8" a="1"/>
  <c r="AW20" i="8" s="1"/>
  <c r="AV30" i="6"/>
  <c r="AV30" i="10" s="1" a="1"/>
  <c r="AV30" i="10" s="1"/>
  <c r="BG26" i="10" a="1"/>
  <c r="BG26" i="10" s="1"/>
  <c r="BG23" i="6"/>
  <c r="AF16" i="8"/>
  <c r="AF17" i="8" s="1"/>
  <c r="AZ72" i="18" l="1"/>
  <c r="AZ14" i="8" s="1"/>
  <c r="AZ13" i="8"/>
  <c r="AY15" i="8"/>
  <c r="AY17" i="8" s="1"/>
  <c r="BA71" i="18"/>
  <c r="AZ73" i="18"/>
  <c r="AX20" i="8" a="1"/>
  <c r="AX20" i="8" s="1"/>
  <c r="AW30" i="6"/>
  <c r="AW30" i="10" s="1" a="1"/>
  <c r="AW30" i="10" s="1"/>
  <c r="AX23" i="8" a="1"/>
  <c r="AX23" i="8" s="1"/>
  <c r="AW31" i="6"/>
  <c r="AW31" i="10" s="1" a="1"/>
  <c r="AW31" i="10" s="1"/>
  <c r="BM23" i="6"/>
  <c r="BM26" i="10" a="1"/>
  <c r="BM26" i="10" s="1"/>
  <c r="AG16" i="8"/>
  <c r="AG17" i="8" s="1"/>
  <c r="F206" i="18"/>
  <c r="K23" i="6"/>
  <c r="BA72" i="18" l="1"/>
  <c r="BA14" i="8" s="1"/>
  <c r="BA13" i="8"/>
  <c r="AZ15" i="8"/>
  <c r="AZ17" i="8" s="1"/>
  <c r="BB71" i="18"/>
  <c r="BA73" i="18"/>
  <c r="AY23" i="8" a="1"/>
  <c r="AY23" i="8" s="1"/>
  <c r="AX31" i="6"/>
  <c r="AX31" i="10" s="1" a="1"/>
  <c r="AX31" i="10" s="1"/>
  <c r="AY20" i="8" a="1"/>
  <c r="AY20" i="8" s="1"/>
  <c r="AX30" i="6"/>
  <c r="AX30" i="10" s="1" a="1"/>
  <c r="AX30" i="10" s="1"/>
  <c r="F140" i="18"/>
  <c r="F111" i="18"/>
  <c r="F207" i="18"/>
  <c r="F181" i="18"/>
  <c r="BB72" i="18" l="1"/>
  <c r="BB14" i="8" s="1"/>
  <c r="BB13" i="8"/>
  <c r="BA15" i="8"/>
  <c r="BA17" i="8" s="1"/>
  <c r="BC71" i="18"/>
  <c r="BB73" i="18"/>
  <c r="AZ20" i="8" a="1"/>
  <c r="AZ20" i="8" s="1"/>
  <c r="AY30" i="6"/>
  <c r="AY30" i="10" s="1" a="1"/>
  <c r="AY30" i="10" s="1"/>
  <c r="AZ23" i="8" a="1"/>
  <c r="AZ23" i="8" s="1"/>
  <c r="AY31" i="6"/>
  <c r="AY31" i="10" s="1" a="1"/>
  <c r="AY31" i="10" s="1"/>
  <c r="F136" i="18"/>
  <c r="F141" i="18" s="1"/>
  <c r="AI16" i="8"/>
  <c r="AI17" i="8" s="1"/>
  <c r="AD29" i="6" a="1"/>
  <c r="AD29" i="6" s="1"/>
  <c r="I25" i="10"/>
  <c r="BC72" i="18" l="1"/>
  <c r="BC14" i="8" s="1"/>
  <c r="BC13" i="8"/>
  <c r="BB15" i="8"/>
  <c r="BB17" i="8" s="1"/>
  <c r="BD71" i="18"/>
  <c r="BC73" i="18"/>
  <c r="BA23" i="8" a="1"/>
  <c r="BA23" i="8" s="1"/>
  <c r="AZ31" i="6"/>
  <c r="AZ31" i="10" s="1" a="1"/>
  <c r="AZ31" i="10" s="1"/>
  <c r="BA20" i="8" a="1"/>
  <c r="BA20" i="8" s="1"/>
  <c r="AZ30" i="6"/>
  <c r="AZ30" i="10" s="1" a="1"/>
  <c r="AZ30" i="10" s="1"/>
  <c r="AD7" i="9" a="1"/>
  <c r="AD7" i="9" s="1"/>
  <c r="Y9" i="12" a="1"/>
  <c r="Y9" i="12" s="1"/>
  <c r="AH16" i="8"/>
  <c r="AJ16" i="8"/>
  <c r="AJ17" i="8" s="1"/>
  <c r="F210" i="18"/>
  <c r="F211" i="18" s="1"/>
  <c r="E25" i="10"/>
  <c r="H25" i="10"/>
  <c r="F25" i="10"/>
  <c r="G25" i="10"/>
  <c r="F16" i="8" l="1"/>
  <c r="AH17" i="8"/>
  <c r="F17" i="8" s="1"/>
  <c r="BD72" i="18"/>
  <c r="BD14" i="8" s="1"/>
  <c r="BD13" i="8"/>
  <c r="BC15" i="8"/>
  <c r="BC17" i="8" s="1"/>
  <c r="BE71" i="18"/>
  <c r="BD73" i="18"/>
  <c r="BB20" i="8" a="1"/>
  <c r="BB20" i="8" s="1"/>
  <c r="BA30" i="6"/>
  <c r="BA30" i="10" s="1" a="1"/>
  <c r="BA30" i="10" s="1"/>
  <c r="BB23" i="8" a="1"/>
  <c r="BB23" i="8" s="1"/>
  <c r="BA31" i="6"/>
  <c r="BA31" i="10" s="1" a="1"/>
  <c r="BA31" i="10" s="1"/>
  <c r="AK16" i="8"/>
  <c r="AK17" i="8" s="1"/>
  <c r="F43" i="18"/>
  <c r="F68" i="18"/>
  <c r="F71" i="18"/>
  <c r="F44" i="18"/>
  <c r="F29" i="6"/>
  <c r="E6" i="9"/>
  <c r="I6" i="9"/>
  <c r="F6" i="9"/>
  <c r="H6" i="9"/>
  <c r="G6" i="9"/>
  <c r="BE72" i="18" l="1"/>
  <c r="BE14" i="8" s="1"/>
  <c r="BE13" i="8"/>
  <c r="BD15" i="8"/>
  <c r="BD17" i="8" s="1"/>
  <c r="BF71" i="18"/>
  <c r="BE73" i="18"/>
  <c r="BC23" i="8" a="1"/>
  <c r="BC23" i="8" s="1"/>
  <c r="BB31" i="6"/>
  <c r="BB31" i="10" s="1" a="1"/>
  <c r="BB31" i="10" s="1"/>
  <c r="BC20" i="8" a="1"/>
  <c r="BC20" i="8" s="1"/>
  <c r="BB30" i="6"/>
  <c r="BB30" i="10" s="1" a="1"/>
  <c r="BB30" i="10" s="1"/>
  <c r="AL16" i="8"/>
  <c r="AL17" i="8" s="1"/>
  <c r="F42" i="18"/>
  <c r="F72" i="18"/>
  <c r="BE15" i="8" l="1"/>
  <c r="BE17" i="8" s="1"/>
  <c r="BF72" i="18"/>
  <c r="BF14" i="8" s="1"/>
  <c r="H14" i="8" s="1"/>
  <c r="BF13" i="8"/>
  <c r="BG71" i="18"/>
  <c r="BF73" i="18"/>
  <c r="BD20" i="8" a="1"/>
  <c r="BD20" i="8" s="1"/>
  <c r="BC30" i="6"/>
  <c r="BC30" i="10" s="1" a="1"/>
  <c r="BC30" i="10" s="1"/>
  <c r="BD23" i="8" a="1"/>
  <c r="BD23" i="8" s="1"/>
  <c r="BC31" i="6"/>
  <c r="BC31" i="10" s="1" a="1"/>
  <c r="BC31" i="10" s="1"/>
  <c r="AM16" i="8"/>
  <c r="AM17" i="8" s="1"/>
  <c r="F67" i="18"/>
  <c r="F73" i="18" s="1"/>
  <c r="G45" i="18"/>
  <c r="BG72" i="18" l="1"/>
  <c r="BG14" i="8" s="1"/>
  <c r="BG13" i="8"/>
  <c r="H13" i="8"/>
  <c r="H15" i="8" s="1"/>
  <c r="BF15" i="8"/>
  <c r="BF17" i="8" s="1"/>
  <c r="BH71" i="18"/>
  <c r="BE23" i="8" a="1"/>
  <c r="BE23" i="8" s="1"/>
  <c r="BD31" i="6"/>
  <c r="BD31" i="10" s="1" a="1"/>
  <c r="BD31" i="10" s="1"/>
  <c r="BE20" i="8" a="1"/>
  <c r="BE20" i="8" s="1"/>
  <c r="BD30" i="6"/>
  <c r="BD30" i="10" s="1" a="1"/>
  <c r="BD30" i="10" s="1"/>
  <c r="AN16" i="8"/>
  <c r="AN17" i="8" s="1"/>
  <c r="H69" i="18"/>
  <c r="BG73" i="18" l="1"/>
  <c r="BG15" i="8"/>
  <c r="BG17" i="8" s="1"/>
  <c r="BH72" i="18"/>
  <c r="BH14" i="8" s="1"/>
  <c r="BH13" i="8"/>
  <c r="BI71" i="18"/>
  <c r="BH73" i="18"/>
  <c r="BF20" i="8" a="1"/>
  <c r="BF20" i="8" s="1"/>
  <c r="BE30" i="6"/>
  <c r="BE30" i="10" s="1" a="1"/>
  <c r="BE30" i="10" s="1"/>
  <c r="BF23" i="8" a="1"/>
  <c r="BF23" i="8" s="1"/>
  <c r="BE31" i="6"/>
  <c r="BE31" i="10" s="1" a="1"/>
  <c r="BE31" i="10" s="1"/>
  <c r="G209" i="18"/>
  <c r="H183" i="18"/>
  <c r="BI72" i="18" l="1"/>
  <c r="BI14" i="8" s="1"/>
  <c r="BI13" i="8"/>
  <c r="BH15" i="8"/>
  <c r="BH17" i="8" s="1"/>
  <c r="BI73" i="18"/>
  <c r="BJ71" i="18"/>
  <c r="BG23" i="8" a="1"/>
  <c r="BG23" i="8" s="1"/>
  <c r="BF31" i="6"/>
  <c r="BF31" i="10" s="1" a="1"/>
  <c r="BF31" i="10" s="1"/>
  <c r="BG20" i="8" a="1"/>
  <c r="BG20" i="8" s="1"/>
  <c r="BF30" i="6"/>
  <c r="BF30" i="10" s="1" a="1"/>
  <c r="BF30" i="10" s="1"/>
  <c r="AO16" i="8"/>
  <c r="AO17" i="8" s="1"/>
  <c r="AP16" i="8"/>
  <c r="AP17" i="8" s="1"/>
  <c r="G182" i="18"/>
  <c r="AN29" i="6" a="1"/>
  <c r="AN29" i="6" s="1"/>
  <c r="BI15" i="8" l="1"/>
  <c r="BI17" i="8" s="1"/>
  <c r="BJ72" i="18"/>
  <c r="BJ14" i="8" s="1"/>
  <c r="BJ13" i="8"/>
  <c r="BK71" i="18"/>
  <c r="BJ73" i="18"/>
  <c r="BH20" i="8" a="1"/>
  <c r="BH20" i="8" s="1"/>
  <c r="BG30" i="6"/>
  <c r="BG30" i="10" s="1" a="1"/>
  <c r="BG30" i="10" s="1"/>
  <c r="BH23" i="8" a="1"/>
  <c r="BH23" i="8" s="1"/>
  <c r="BG31" i="6"/>
  <c r="BG31" i="10" s="1" a="1"/>
  <c r="BG31" i="10" s="1"/>
  <c r="AN7" i="9" a="1"/>
  <c r="AN7" i="9" s="1"/>
  <c r="AI9" i="12" a="1"/>
  <c r="AI9" i="12" s="1"/>
  <c r="AQ16" i="8"/>
  <c r="AQ17" i="8" s="1"/>
  <c r="F11" i="5"/>
  <c r="BK72" i="18" l="1"/>
  <c r="BK14" i="8" s="1"/>
  <c r="BK13" i="8"/>
  <c r="BJ15" i="8"/>
  <c r="BJ17" i="8" s="1"/>
  <c r="L5" i="6" a="1"/>
  <c r="L5" i="6" s="1"/>
  <c r="F17" i="5"/>
  <c r="L6" i="6" s="1" a="1"/>
  <c r="L6" i="6" s="1"/>
  <c r="H12" i="5"/>
  <c r="E13" i="5" s="1"/>
  <c r="E19" i="5" s="1"/>
  <c r="BL209" i="18"/>
  <c r="BL210" i="18" s="1"/>
  <c r="BK73" i="18"/>
  <c r="BI23" i="8" a="1"/>
  <c r="BI23" i="8" s="1"/>
  <c r="BH31" i="6"/>
  <c r="BH31" i="10" s="1" a="1"/>
  <c r="BH31" i="10" s="1"/>
  <c r="BI20" i="8" a="1"/>
  <c r="BI20" i="8" s="1"/>
  <c r="BH30" i="6"/>
  <c r="BH30" i="10" s="1" a="1"/>
  <c r="BH30" i="10" s="1"/>
  <c r="E5" i="5"/>
  <c r="E9" i="5"/>
  <c r="L15" i="6" a="1"/>
  <c r="L15" i="6" s="1"/>
  <c r="L27" i="10" s="1" a="1"/>
  <c r="L27" i="10" s="1"/>
  <c r="L17" i="6" a="1"/>
  <c r="L17" i="6" s="1"/>
  <c r="AR16" i="8"/>
  <c r="AR17" i="8" s="1"/>
  <c r="G30" i="5"/>
  <c r="G11" i="5"/>
  <c r="BK15" i="8" l="1"/>
  <c r="BK17" i="8" s="1"/>
  <c r="H30" i="5"/>
  <c r="E31" i="5"/>
  <c r="E32" i="5" s="1"/>
  <c r="H18" i="5"/>
  <c r="G17" i="5"/>
  <c r="M6" i="6" s="1" a="1"/>
  <c r="M6" i="6" s="1"/>
  <c r="M5" i="6" a="1"/>
  <c r="M5" i="6" s="1"/>
  <c r="M16" i="10" s="1" a="1"/>
  <c r="M16" i="10" s="1"/>
  <c r="F6" i="5"/>
  <c r="I12" i="5"/>
  <c r="I30" i="5" s="1"/>
  <c r="L16" i="10" a="1"/>
  <c r="L16" i="10" s="1"/>
  <c r="BL211" i="18"/>
  <c r="BJ20" i="8" a="1"/>
  <c r="BJ20" i="8" s="1"/>
  <c r="BI30" i="6"/>
  <c r="BI30" i="10" s="1" a="1"/>
  <c r="BI30" i="10" s="1"/>
  <c r="BJ23" i="8" a="1"/>
  <c r="BJ23" i="8" s="1"/>
  <c r="BI31" i="6"/>
  <c r="BI31" i="10" s="1" a="1"/>
  <c r="BI31" i="10" s="1"/>
  <c r="M15" i="6" a="1"/>
  <c r="M15" i="6" s="1"/>
  <c r="M27" i="10" s="1" a="1"/>
  <c r="M27" i="10" s="1"/>
  <c r="M17" i="6" a="1"/>
  <c r="M17" i="6" s="1"/>
  <c r="M29" i="10" s="1" a="1"/>
  <c r="M29" i="10" s="1"/>
  <c r="L29" i="10" a="1"/>
  <c r="L29" i="10" s="1"/>
  <c r="L17" i="10" a="1"/>
  <c r="L17" i="10" s="1"/>
  <c r="L16" i="6" a="1"/>
  <c r="L16" i="6" s="1"/>
  <c r="L28" i="10" s="1" a="1"/>
  <c r="L28" i="10" s="1"/>
  <c r="AS16" i="8"/>
  <c r="AS17" i="8" s="1"/>
  <c r="G205" i="18"/>
  <c r="G180" i="18"/>
  <c r="G206" i="18"/>
  <c r="G181" i="18"/>
  <c r="H11" i="5"/>
  <c r="F13" i="5" l="1"/>
  <c r="F19" i="5" s="1"/>
  <c r="F7" i="5"/>
  <c r="F8" i="5"/>
  <c r="I18" i="5"/>
  <c r="H17" i="5"/>
  <c r="N6" i="6" s="1" a="1"/>
  <c r="N6" i="6" s="1"/>
  <c r="N5" i="6" a="1"/>
  <c r="N5" i="6" s="1"/>
  <c r="N16" i="10" s="1" a="1"/>
  <c r="N16" i="10" s="1"/>
  <c r="J12" i="5"/>
  <c r="G13" i="5" s="1"/>
  <c r="G19" i="5" s="1"/>
  <c r="BK23" i="8" a="1"/>
  <c r="BK23" i="8" s="1"/>
  <c r="BJ31" i="6"/>
  <c r="BJ31" i="10" s="1" a="1"/>
  <c r="BJ31" i="10" s="1"/>
  <c r="BK20" i="8" a="1"/>
  <c r="BK20" i="8" s="1"/>
  <c r="BJ30" i="6"/>
  <c r="BJ30" i="10" s="1" a="1"/>
  <c r="BJ30" i="10" s="1"/>
  <c r="N15" i="6" a="1"/>
  <c r="N15" i="6" s="1"/>
  <c r="N27" i="10" s="1" a="1"/>
  <c r="N27" i="10" s="1"/>
  <c r="N17" i="6" a="1"/>
  <c r="N17" i="6" s="1"/>
  <c r="M16" i="6" a="1"/>
  <c r="M16" i="6" s="1"/>
  <c r="M28" i="10" s="1" a="1"/>
  <c r="M28" i="10" s="1"/>
  <c r="M17" i="10" a="1"/>
  <c r="M17" i="10" s="1"/>
  <c r="G140" i="18"/>
  <c r="G111" i="18"/>
  <c r="E33" i="5"/>
  <c r="AP29" i="6" a="1"/>
  <c r="AP29" i="6" s="1"/>
  <c r="E20" i="5"/>
  <c r="F9" i="5"/>
  <c r="F5" i="5"/>
  <c r="I11" i="5"/>
  <c r="K11" i="6" l="1" a="1"/>
  <c r="K11" i="6" s="1"/>
  <c r="E21" i="5"/>
  <c r="K7" i="6" s="1" a="1"/>
  <c r="K7" i="6" s="1"/>
  <c r="F31" i="5"/>
  <c r="F32" i="5" s="1"/>
  <c r="J18" i="5"/>
  <c r="I17" i="5"/>
  <c r="O6" i="6" s="1" a="1"/>
  <c r="O6" i="6" s="1"/>
  <c r="O5" i="6" a="1"/>
  <c r="O5" i="6" s="1"/>
  <c r="O16" i="10" s="1" a="1"/>
  <c r="O16" i="10" s="1"/>
  <c r="J30" i="5"/>
  <c r="K12" i="5"/>
  <c r="H13" i="5" s="1"/>
  <c r="H19" i="5" s="1"/>
  <c r="I205" i="18"/>
  <c r="I180" i="18"/>
  <c r="BL20" i="8" a="1"/>
  <c r="BL20" i="8" s="1"/>
  <c r="BK30" i="6"/>
  <c r="BK30" i="10" s="1" a="1"/>
  <c r="BK30" i="10" s="1"/>
  <c r="BL23" i="8" a="1"/>
  <c r="BL23" i="8" s="1"/>
  <c r="BK31" i="6"/>
  <c r="BK31" i="10" s="1" a="1"/>
  <c r="BK31" i="10" s="1"/>
  <c r="N17" i="10" a="1"/>
  <c r="N17" i="10" s="1"/>
  <c r="N16" i="6" a="1"/>
  <c r="N16" i="6" s="1"/>
  <c r="N28" i="10" s="1" a="1"/>
  <c r="N28" i="10" s="1"/>
  <c r="N29" i="10" a="1"/>
  <c r="N29" i="10" s="1"/>
  <c r="O17" i="6" a="1"/>
  <c r="O17" i="6" s="1"/>
  <c r="O29" i="10" s="1" a="1"/>
  <c r="O29" i="10" s="1"/>
  <c r="O15" i="6" a="1"/>
  <c r="O15" i="6" s="1"/>
  <c r="O27" i="10" s="1" a="1"/>
  <c r="O27" i="10" s="1"/>
  <c r="K20" i="10" a="1"/>
  <c r="K20" i="10" s="1"/>
  <c r="K12" i="10" a="1"/>
  <c r="K12" i="10" s="1"/>
  <c r="AP7" i="9" a="1"/>
  <c r="AP7" i="9" s="1"/>
  <c r="AK9" i="12" a="1"/>
  <c r="AK9" i="12" s="1"/>
  <c r="G136" i="18"/>
  <c r="G141" i="18" s="1"/>
  <c r="AU16" i="8"/>
  <c r="AU17" i="8" s="1"/>
  <c r="G210" i="18"/>
  <c r="G211" i="18" s="1"/>
  <c r="G29" i="6" s="1"/>
  <c r="G6" i="5"/>
  <c r="J11" i="5"/>
  <c r="G7" i="5" l="1"/>
  <c r="K18" i="5"/>
  <c r="J17" i="5"/>
  <c r="P6" i="6" s="1" a="1"/>
  <c r="P6" i="6" s="1"/>
  <c r="P5" i="6" a="1"/>
  <c r="P5" i="6" s="1"/>
  <c r="P16" i="10" s="1" a="1"/>
  <c r="P16" i="10" s="1"/>
  <c r="K30" i="5"/>
  <c r="L12" i="5"/>
  <c r="I13" i="5" s="1"/>
  <c r="I19" i="5" s="1"/>
  <c r="BM23" i="8" a="1"/>
  <c r="BM23" i="8" s="1"/>
  <c r="BL31" i="6"/>
  <c r="BL31" i="10" s="1" a="1"/>
  <c r="BL31" i="10" s="1"/>
  <c r="BM20" i="8" a="1"/>
  <c r="BM20" i="8" s="1"/>
  <c r="BL30" i="6"/>
  <c r="BL30" i="10" s="1" a="1"/>
  <c r="BL30" i="10" s="1"/>
  <c r="K18" i="10" a="1"/>
  <c r="K18" i="10" s="1"/>
  <c r="P17" i="6" a="1"/>
  <c r="P17" i="6" s="1"/>
  <c r="P29" i="10" s="1" a="1"/>
  <c r="P29" i="10" s="1"/>
  <c r="P15" i="6" a="1"/>
  <c r="P15" i="6" s="1"/>
  <c r="P27" i="10" s="1" a="1"/>
  <c r="P27" i="10" s="1"/>
  <c r="O17" i="10" a="1"/>
  <c r="O17" i="10" s="1"/>
  <c r="O16" i="6" a="1"/>
  <c r="O16" i="6" s="1"/>
  <c r="O28" i="10" s="1" a="1"/>
  <c r="O28" i="10" s="1"/>
  <c r="AT16" i="8"/>
  <c r="AV16" i="8"/>
  <c r="AV17" i="8" s="1"/>
  <c r="G5" i="5"/>
  <c r="G8" i="5"/>
  <c r="G68" i="18"/>
  <c r="G43" i="18"/>
  <c r="H181" i="18"/>
  <c r="H206" i="18"/>
  <c r="F20" i="5"/>
  <c r="F33" i="5"/>
  <c r="K11" i="5"/>
  <c r="G16" i="8" l="1"/>
  <c r="AT17" i="8"/>
  <c r="L11" i="6" a="1"/>
  <c r="L11" i="6" s="1"/>
  <c r="L18" i="5"/>
  <c r="K17" i="5"/>
  <c r="Q6" i="6" s="1" a="1"/>
  <c r="Q6" i="6" s="1"/>
  <c r="Q5" i="6" a="1"/>
  <c r="Q5" i="6" s="1"/>
  <c r="Q16" i="10" s="1" a="1"/>
  <c r="Q16" i="10" s="1"/>
  <c r="L12" i="10" a="1"/>
  <c r="L12" i="10" s="1"/>
  <c r="F21" i="5"/>
  <c r="L7" i="6" s="1" a="1"/>
  <c r="L7" i="6" s="1"/>
  <c r="L30" i="5"/>
  <c r="M12" i="5"/>
  <c r="J13" i="5" s="1"/>
  <c r="J19" i="5" s="1"/>
  <c r="BN20" i="8" a="1"/>
  <c r="BN20" i="8" s="1"/>
  <c r="BM30" i="6"/>
  <c r="BM30" i="10" s="1" a="1"/>
  <c r="BM30" i="10" s="1"/>
  <c r="BN23" i="8" a="1"/>
  <c r="BN23" i="8" s="1"/>
  <c r="BM31" i="6"/>
  <c r="BM31" i="10" s="1" a="1"/>
  <c r="BM31" i="10" s="1"/>
  <c r="Q15" i="6" a="1"/>
  <c r="Q15" i="6" s="1"/>
  <c r="Q27" i="10" s="1" a="1"/>
  <c r="Q27" i="10" s="1"/>
  <c r="Q17" i="6" a="1"/>
  <c r="Q17" i="6" s="1"/>
  <c r="P17" i="10" a="1"/>
  <c r="P17" i="10" s="1"/>
  <c r="P16" i="6" a="1"/>
  <c r="P16" i="6" s="1"/>
  <c r="P28" i="10" s="1" a="1"/>
  <c r="P28" i="10" s="1"/>
  <c r="L20" i="10" a="1"/>
  <c r="L20" i="10" s="1"/>
  <c r="AW16" i="8"/>
  <c r="AW17" i="8" s="1"/>
  <c r="G44" i="18"/>
  <c r="G71" i="18"/>
  <c r="G9" i="5"/>
  <c r="G20" i="5"/>
  <c r="M12" i="10" s="1" a="1"/>
  <c r="M12" i="10" s="1"/>
  <c r="L11" i="5"/>
  <c r="G31" i="5" l="1"/>
  <c r="G32" i="5" s="1"/>
  <c r="G33" i="5" s="1"/>
  <c r="M18" i="5"/>
  <c r="L17" i="5"/>
  <c r="R6" i="6" s="1" a="1"/>
  <c r="R6" i="6" s="1"/>
  <c r="R5" i="6" a="1"/>
  <c r="R5" i="6" s="1"/>
  <c r="R16" i="10" s="1" a="1"/>
  <c r="R16" i="10" s="1"/>
  <c r="M30" i="5"/>
  <c r="N12" i="5"/>
  <c r="K13" i="5" s="1"/>
  <c r="K19" i="5" s="1"/>
  <c r="BO23" i="8" a="1"/>
  <c r="BO23" i="8" s="1"/>
  <c r="BN31" i="6"/>
  <c r="BN31" i="10" s="1" a="1"/>
  <c r="BN31" i="10" s="1"/>
  <c r="BO20" i="8" a="1"/>
  <c r="BO20" i="8" s="1"/>
  <c r="BN30" i="6"/>
  <c r="BN30" i="10" s="1" a="1"/>
  <c r="BN30" i="10" s="1"/>
  <c r="R17" i="6" a="1"/>
  <c r="R17" i="6" s="1"/>
  <c r="R29" i="10" s="1" a="1"/>
  <c r="R29" i="10" s="1"/>
  <c r="R15" i="6" a="1"/>
  <c r="R15" i="6" s="1"/>
  <c r="R27" i="10" s="1" a="1"/>
  <c r="R27" i="10" s="1"/>
  <c r="Q17" i="10" a="1"/>
  <c r="Q17" i="10" s="1"/>
  <c r="Q16" i="6" a="1"/>
  <c r="Q16" i="6" s="1"/>
  <c r="Q28" i="10" s="1" a="1"/>
  <c r="Q28" i="10" s="1"/>
  <c r="Q29" i="10" a="1"/>
  <c r="Q29" i="10" s="1"/>
  <c r="G42" i="18"/>
  <c r="G72" i="18"/>
  <c r="H6" i="5"/>
  <c r="H7" i="5" s="1"/>
  <c r="H20" i="5"/>
  <c r="N12" i="10" s="1" a="1"/>
  <c r="N12" i="10" s="1"/>
  <c r="M11" i="5"/>
  <c r="M11" i="6" l="1" a="1"/>
  <c r="M11" i="6" s="1"/>
  <c r="N18" i="5"/>
  <c r="M17" i="5"/>
  <c r="S6" i="6" s="1" a="1"/>
  <c r="S6" i="6" s="1"/>
  <c r="S5" i="6" a="1"/>
  <c r="S5" i="6" s="1"/>
  <c r="S16" i="10" s="1" a="1"/>
  <c r="S16" i="10" s="1"/>
  <c r="N30" i="5"/>
  <c r="O12" i="5"/>
  <c r="L13" i="5" s="1"/>
  <c r="L19" i="5" s="1"/>
  <c r="BP20" i="8" a="1"/>
  <c r="BP20" i="8" s="1"/>
  <c r="BO30" i="6"/>
  <c r="BO30" i="10" s="1" a="1"/>
  <c r="BO30" i="10" s="1"/>
  <c r="BP23" i="8" a="1"/>
  <c r="BP23" i="8" s="1"/>
  <c r="BO31" i="6"/>
  <c r="BO31" i="10" s="1" a="1"/>
  <c r="BO31" i="10" s="1"/>
  <c r="S15" i="6" a="1"/>
  <c r="S15" i="6" s="1"/>
  <c r="S27" i="10" s="1" a="1"/>
  <c r="S27" i="10" s="1"/>
  <c r="S17" i="6" a="1"/>
  <c r="S17" i="6" s="1"/>
  <c r="S29" i="10" s="1" a="1"/>
  <c r="S29" i="10" s="1"/>
  <c r="R16" i="6" a="1"/>
  <c r="R16" i="6" s="1"/>
  <c r="R28" i="10" s="1" a="1"/>
  <c r="R28" i="10" s="1"/>
  <c r="R17" i="10" a="1"/>
  <c r="R17" i="10" s="1"/>
  <c r="M20" i="10" a="1"/>
  <c r="M20" i="10" s="1"/>
  <c r="H8" i="5"/>
  <c r="G67" i="18"/>
  <c r="G73" i="18" s="1"/>
  <c r="N11" i="5"/>
  <c r="H5" i="5"/>
  <c r="H45" i="18"/>
  <c r="O18" i="5" l="1"/>
  <c r="N17" i="5"/>
  <c r="T6" i="6" s="1" a="1"/>
  <c r="T6" i="6" s="1"/>
  <c r="T5" i="6" a="1"/>
  <c r="T5" i="6" s="1"/>
  <c r="T16" i="10" s="1" a="1"/>
  <c r="T16" i="10" s="1"/>
  <c r="O30" i="5"/>
  <c r="P12" i="5"/>
  <c r="M13" i="5" s="1"/>
  <c r="M19" i="5" s="1"/>
  <c r="BQ23" i="8" a="1"/>
  <c r="BQ23" i="8" s="1"/>
  <c r="BP31" i="6"/>
  <c r="BP31" i="10" s="1" a="1"/>
  <c r="BP31" i="10" s="1"/>
  <c r="BQ20" i="8" a="1"/>
  <c r="BQ20" i="8" s="1"/>
  <c r="BP30" i="6"/>
  <c r="BP30" i="10" s="1" a="1"/>
  <c r="BP30" i="10" s="1"/>
  <c r="S16" i="6" a="1"/>
  <c r="S16" i="6" s="1"/>
  <c r="S28" i="10" s="1" a="1"/>
  <c r="S28" i="10" s="1"/>
  <c r="S17" i="10" a="1"/>
  <c r="S17" i="10" s="1"/>
  <c r="T15" i="6" a="1"/>
  <c r="T15" i="6" s="1"/>
  <c r="T27" i="10" s="1" a="1"/>
  <c r="T27" i="10" s="1"/>
  <c r="T17" i="6" a="1"/>
  <c r="T17" i="6" s="1"/>
  <c r="T29" i="10" s="1" a="1"/>
  <c r="T29" i="10" s="1"/>
  <c r="H9" i="5"/>
  <c r="I69" i="18"/>
  <c r="O11" i="5"/>
  <c r="I6" i="5" l="1"/>
  <c r="I7" i="5" s="1"/>
  <c r="H31" i="5"/>
  <c r="H32" i="5" s="1"/>
  <c r="P18" i="5"/>
  <c r="O17" i="5"/>
  <c r="U6" i="6" s="1" a="1"/>
  <c r="U6" i="6" s="1"/>
  <c r="U5" i="6" a="1"/>
  <c r="U5" i="6" s="1"/>
  <c r="U16" i="10" s="1" a="1"/>
  <c r="U16" i="10" s="1"/>
  <c r="P30" i="5"/>
  <c r="Q12" i="5"/>
  <c r="N13" i="5" s="1"/>
  <c r="N19" i="5" s="1"/>
  <c r="BR20" i="8" a="1"/>
  <c r="BR20" i="8" s="1"/>
  <c r="BQ30" i="6"/>
  <c r="BQ30" i="10" s="1" a="1"/>
  <c r="BQ30" i="10" s="1"/>
  <c r="BR23" i="8" a="1"/>
  <c r="BR23" i="8" s="1"/>
  <c r="BR31" i="6" s="1"/>
  <c r="BR31" i="10" s="1" a="1"/>
  <c r="BR31" i="10" s="1"/>
  <c r="BQ31" i="6"/>
  <c r="BQ31" i="10" s="1" a="1"/>
  <c r="BQ31" i="10" s="1"/>
  <c r="T17" i="10" a="1"/>
  <c r="T17" i="10" s="1"/>
  <c r="T16" i="6" a="1"/>
  <c r="T16" i="6" s="1"/>
  <c r="T28" i="10" s="1" a="1"/>
  <c r="T28" i="10" s="1"/>
  <c r="U15" i="6" a="1"/>
  <c r="U15" i="6" s="1"/>
  <c r="U27" i="10" s="1" a="1"/>
  <c r="U27" i="10" s="1"/>
  <c r="U17" i="6" a="1"/>
  <c r="U17" i="6" s="1"/>
  <c r="U29" i="10" s="1" a="1"/>
  <c r="U29" i="10" s="1"/>
  <c r="I8" i="5"/>
  <c r="E26" i="10"/>
  <c r="AD16" i="2"/>
  <c r="H23" i="6"/>
  <c r="E23" i="6"/>
  <c r="G23" i="6"/>
  <c r="I23" i="6"/>
  <c r="F23" i="6"/>
  <c r="I5" i="5"/>
  <c r="G26" i="10"/>
  <c r="P11" i="5"/>
  <c r="H33" i="5" l="1"/>
  <c r="Q18" i="5"/>
  <c r="P17" i="5"/>
  <c r="V6" i="6" s="1" a="1"/>
  <c r="V6" i="6" s="1"/>
  <c r="V5" i="6" a="1"/>
  <c r="V5" i="6" s="1"/>
  <c r="Q30" i="5"/>
  <c r="R12" i="5"/>
  <c r="O13" i="5" s="1"/>
  <c r="O19" i="5" s="1"/>
  <c r="BR30" i="6"/>
  <c r="BR30" i="10" s="1" a="1"/>
  <c r="BR30" i="10" s="1"/>
  <c r="E16" i="12"/>
  <c r="E10" i="20" s="1"/>
  <c r="U17" i="10" a="1"/>
  <c r="U17" i="10" s="1"/>
  <c r="U16" i="6" a="1"/>
  <c r="U16" i="6" s="1"/>
  <c r="U28" i="10" s="1" a="1"/>
  <c r="U28" i="10" s="1"/>
  <c r="V15" i="6" a="1"/>
  <c r="V15" i="6" s="1"/>
  <c r="V27" i="10" s="1" a="1"/>
  <c r="V27" i="10" s="1"/>
  <c r="V17" i="6" a="1"/>
  <c r="V17" i="6" s="1"/>
  <c r="I9" i="5"/>
  <c r="AF21" i="2"/>
  <c r="AE21" i="2"/>
  <c r="AG21" i="2"/>
  <c r="AH21" i="2"/>
  <c r="AD21" i="2"/>
  <c r="I26" i="10"/>
  <c r="H26" i="10"/>
  <c r="F26" i="10"/>
  <c r="H205" i="18"/>
  <c r="H180" i="18"/>
  <c r="AD15" i="2"/>
  <c r="Q11" i="5"/>
  <c r="N11" i="6" l="1" a="1"/>
  <c r="N11" i="6" s="1"/>
  <c r="Y42" i="19"/>
  <c r="J6" i="5"/>
  <c r="J7" i="5" s="1"/>
  <c r="I31" i="5"/>
  <c r="I32" i="5" s="1"/>
  <c r="I33" i="5" s="1"/>
  <c r="O11" i="6" s="1" a="1"/>
  <c r="O11" i="6" s="1"/>
  <c r="R18" i="5"/>
  <c r="N20" i="10" a="1"/>
  <c r="N20" i="10" s="1"/>
  <c r="Q17" i="5"/>
  <c r="W6" i="6" s="1" a="1"/>
  <c r="W6" i="6" s="1"/>
  <c r="W5" i="6" a="1"/>
  <c r="W5" i="6" s="1"/>
  <c r="W16" i="10" s="1" a="1"/>
  <c r="W16" i="10" s="1"/>
  <c r="R30" i="5"/>
  <c r="S12" i="5"/>
  <c r="P13" i="5" s="1"/>
  <c r="P19" i="5" s="1"/>
  <c r="V16" i="10" a="1"/>
  <c r="V16" i="10" s="1"/>
  <c r="E16" i="10" s="1"/>
  <c r="E5" i="6"/>
  <c r="V29" i="10" a="1"/>
  <c r="V29" i="10" s="1"/>
  <c r="E17" i="6"/>
  <c r="W17" i="6" a="1"/>
  <c r="W17" i="6" s="1"/>
  <c r="W15" i="6" a="1"/>
  <c r="W15" i="6" s="1"/>
  <c r="W27" i="10" s="1" a="1"/>
  <c r="W27" i="10" s="1"/>
  <c r="V17" i="10" a="1"/>
  <c r="V17" i="10" s="1"/>
  <c r="V16" i="6" a="1"/>
  <c r="V16" i="6" s="1"/>
  <c r="V28" i="10" s="1" a="1"/>
  <c r="V28" i="10" s="1"/>
  <c r="J8" i="5"/>
  <c r="AX29" i="6" a="1"/>
  <c r="AX29" i="6" s="1"/>
  <c r="I20" i="5"/>
  <c r="O12" i="10" s="1" a="1"/>
  <c r="O12" i="10" s="1"/>
  <c r="R11" i="5"/>
  <c r="J5" i="5" l="1"/>
  <c r="S18" i="5"/>
  <c r="R17" i="5"/>
  <c r="X6" i="6" s="1" a="1"/>
  <c r="X6" i="6" s="1"/>
  <c r="X5" i="6" a="1"/>
  <c r="X5" i="6" s="1"/>
  <c r="S30" i="5"/>
  <c r="T12" i="5"/>
  <c r="Q13" i="5" s="1"/>
  <c r="Q19" i="5" s="1"/>
  <c r="X16" i="10" a="1"/>
  <c r="X16" i="10" s="1"/>
  <c r="W29" i="10" a="1"/>
  <c r="W29" i="10" s="1"/>
  <c r="E6" i="6"/>
  <c r="X17" i="6" a="1"/>
  <c r="X17" i="6" s="1"/>
  <c r="X29" i="10" s="1" a="1"/>
  <c r="X29" i="10" s="1"/>
  <c r="X15" i="6" a="1"/>
  <c r="X15" i="6" s="1"/>
  <c r="X27" i="10" s="1" a="1"/>
  <c r="X27" i="10" s="1"/>
  <c r="W17" i="10" a="1"/>
  <c r="W17" i="10" s="1"/>
  <c r="W16" i="6" a="1"/>
  <c r="W16" i="6" s="1"/>
  <c r="W28" i="10" s="1" a="1"/>
  <c r="W28" i="10" s="1"/>
  <c r="O20" i="10" a="1"/>
  <c r="O20" i="10" s="1"/>
  <c r="AX7" i="9" a="1"/>
  <c r="AX7" i="9" s="1"/>
  <c r="AS9" i="12" a="1"/>
  <c r="AS9" i="12" s="1"/>
  <c r="J9" i="5"/>
  <c r="E17" i="10"/>
  <c r="H210" i="18"/>
  <c r="H211" i="18" s="1"/>
  <c r="H29" i="6" s="1"/>
  <c r="S11" i="5"/>
  <c r="K6" i="5" l="1"/>
  <c r="K7" i="5" s="1"/>
  <c r="J31" i="5"/>
  <c r="J32" i="5" s="1"/>
  <c r="T18" i="5"/>
  <c r="S17" i="5"/>
  <c r="Y6" i="6" s="1" a="1"/>
  <c r="Y6" i="6" s="1"/>
  <c r="Y5" i="6" a="1"/>
  <c r="Y5" i="6" s="1"/>
  <c r="Y16" i="10" s="1" a="1"/>
  <c r="Y16" i="10" s="1"/>
  <c r="T30" i="5"/>
  <c r="U12" i="5"/>
  <c r="R13" i="5" s="1"/>
  <c r="R19" i="5" s="1"/>
  <c r="X17" i="10" a="1"/>
  <c r="X17" i="10" s="1"/>
  <c r="X16" i="6" a="1"/>
  <c r="X16" i="6" s="1"/>
  <c r="X28" i="10" s="1" a="1"/>
  <c r="X28" i="10" s="1"/>
  <c r="Y15" i="6" a="1"/>
  <c r="Y15" i="6" s="1"/>
  <c r="Y27" i="10" s="1" a="1"/>
  <c r="Y27" i="10" s="1"/>
  <c r="Y17" i="6" a="1"/>
  <c r="Y17" i="6" s="1"/>
  <c r="Y29" i="10" s="1" a="1"/>
  <c r="Y29" i="10" s="1"/>
  <c r="K8" i="5"/>
  <c r="T11" i="5"/>
  <c r="K5" i="5"/>
  <c r="U18" i="5" l="1"/>
  <c r="T17" i="5"/>
  <c r="Z6" i="6" s="1" a="1"/>
  <c r="Z6" i="6" s="1"/>
  <c r="Z5" i="6" a="1"/>
  <c r="Z5" i="6" s="1"/>
  <c r="Z16" i="10" s="1" a="1"/>
  <c r="Z16" i="10" s="1"/>
  <c r="U30" i="5"/>
  <c r="V12" i="5"/>
  <c r="S13" i="5" s="1"/>
  <c r="S19" i="5" s="1"/>
  <c r="Z15" i="6" a="1"/>
  <c r="Z15" i="6" s="1"/>
  <c r="Z27" i="10" s="1" a="1"/>
  <c r="Z27" i="10" s="1"/>
  <c r="Z17" i="6" a="1"/>
  <c r="Z17" i="6" s="1"/>
  <c r="Z29" i="10" s="1" a="1"/>
  <c r="Z29" i="10" s="1"/>
  <c r="Y17" i="10" a="1"/>
  <c r="Y17" i="10" s="1"/>
  <c r="Y16" i="6" a="1"/>
  <c r="Y16" i="6" s="1"/>
  <c r="Y28" i="10" s="1" a="1"/>
  <c r="Y28" i="10" s="1"/>
  <c r="K9" i="5"/>
  <c r="U11" i="5"/>
  <c r="E17" i="8"/>
  <c r="L6" i="5" l="1"/>
  <c r="L7" i="5" s="1"/>
  <c r="K31" i="5"/>
  <c r="K32" i="5" s="1"/>
  <c r="K33" i="5" s="1"/>
  <c r="Q11" i="6" s="1" a="1"/>
  <c r="Q11" i="6" s="1"/>
  <c r="V18" i="5"/>
  <c r="U17" i="5"/>
  <c r="AA6" i="6" s="1" a="1"/>
  <c r="AA6" i="6" s="1"/>
  <c r="AA5" i="6" a="1"/>
  <c r="AA5" i="6" s="1"/>
  <c r="AA16" i="10" s="1" a="1"/>
  <c r="AA16" i="10" s="1"/>
  <c r="V30" i="5"/>
  <c r="W12" i="5"/>
  <c r="Z16" i="6" a="1"/>
  <c r="Z16" i="6" s="1"/>
  <c r="Z28" i="10" s="1" a="1"/>
  <c r="Z28" i="10" s="1"/>
  <c r="Z17" i="10" a="1"/>
  <c r="Z17" i="10" s="1"/>
  <c r="AA15" i="6" a="1"/>
  <c r="AA15" i="6" s="1"/>
  <c r="AA27" i="10" s="1" a="1"/>
  <c r="AA27" i="10" s="1"/>
  <c r="AA17" i="6" a="1"/>
  <c r="AA17" i="6" s="1"/>
  <c r="H68" i="18"/>
  <c r="H43" i="18"/>
  <c r="V11" i="5"/>
  <c r="L8" i="5" l="1"/>
  <c r="L5" i="5"/>
  <c r="W18" i="5"/>
  <c r="V17" i="5"/>
  <c r="AB6" i="6" s="1" a="1"/>
  <c r="AB6" i="6" s="1"/>
  <c r="AB5" i="6" a="1"/>
  <c r="AB5" i="6" s="1"/>
  <c r="AB16" i="10" s="1" a="1"/>
  <c r="AB16" i="10" s="1"/>
  <c r="W30" i="5"/>
  <c r="X12" i="5"/>
  <c r="AA29" i="10" a="1"/>
  <c r="AA29" i="10" s="1"/>
  <c r="AA16" i="6" a="1"/>
  <c r="AA16" i="6" s="1"/>
  <c r="AA28" i="10" s="1" a="1"/>
  <c r="AA28" i="10" s="1"/>
  <c r="AA17" i="10" a="1"/>
  <c r="AA17" i="10" s="1"/>
  <c r="AB15" i="6" a="1"/>
  <c r="AB15" i="6" s="1"/>
  <c r="AB27" i="10" s="1" a="1"/>
  <c r="AB27" i="10" s="1"/>
  <c r="AB17" i="6" a="1"/>
  <c r="AB17" i="6" s="1"/>
  <c r="AB29" i="10" s="1" a="1"/>
  <c r="AB29" i="10" s="1"/>
  <c r="Q20" i="10" a="1"/>
  <c r="Q20" i="10" s="1"/>
  <c r="L9" i="5"/>
  <c r="R14" i="5"/>
  <c r="R20" i="5"/>
  <c r="X12" i="10" s="1" a="1"/>
  <c r="X12" i="10" s="1"/>
  <c r="W11" i="5"/>
  <c r="L31" i="5" l="1"/>
  <c r="L32" i="5" s="1"/>
  <c r="X18" i="5"/>
  <c r="W17" i="5"/>
  <c r="AC6" i="6" s="1" a="1"/>
  <c r="AC6" i="6" s="1"/>
  <c r="AC5" i="6" a="1"/>
  <c r="AC5" i="6" s="1"/>
  <c r="AC16" i="10" s="1" a="1"/>
  <c r="AC16" i="10" s="1"/>
  <c r="X30" i="5"/>
  <c r="Y12" i="5"/>
  <c r="AC15" i="6" a="1"/>
  <c r="AC15" i="6" s="1"/>
  <c r="AC27" i="10" s="1" a="1"/>
  <c r="AC27" i="10" s="1"/>
  <c r="AC17" i="6" a="1"/>
  <c r="AC17" i="6" s="1"/>
  <c r="AC29" i="10" s="1" a="1"/>
  <c r="AC29" i="10" s="1"/>
  <c r="AB17" i="10" a="1"/>
  <c r="AB17" i="10" s="1"/>
  <c r="AB16" i="6" a="1"/>
  <c r="AB16" i="6" s="1"/>
  <c r="AB28" i="10" s="1" a="1"/>
  <c r="AB28" i="10" s="1"/>
  <c r="H67" i="18"/>
  <c r="H42" i="18"/>
  <c r="M6" i="5"/>
  <c r="M7" i="5" s="1"/>
  <c r="H44" i="18"/>
  <c r="T13" i="5"/>
  <c r="T19" i="5" s="1"/>
  <c r="S14" i="5"/>
  <c r="S20" i="5"/>
  <c r="Y12" i="10" s="1" a="1"/>
  <c r="Y12" i="10" s="1"/>
  <c r="X11" i="5"/>
  <c r="Y18" i="5" l="1"/>
  <c r="X17" i="5"/>
  <c r="AD6" i="6" s="1" a="1"/>
  <c r="AD6" i="6" s="1"/>
  <c r="AD5" i="6" a="1"/>
  <c r="AD5" i="6" s="1"/>
  <c r="Y30" i="5"/>
  <c r="Z12" i="5"/>
  <c r="AD16" i="10" a="1"/>
  <c r="AD16" i="10" s="1"/>
  <c r="AD15" i="6" a="1"/>
  <c r="AD15" i="6" s="1"/>
  <c r="AD27" i="10" s="1" a="1"/>
  <c r="AD27" i="10" s="1"/>
  <c r="AD17" i="6" a="1"/>
  <c r="AD17" i="6" s="1"/>
  <c r="AD29" i="10" s="1" a="1"/>
  <c r="AD29" i="10" s="1"/>
  <c r="AC16" i="6" a="1"/>
  <c r="AC16" i="6" s="1"/>
  <c r="AC28" i="10" s="1" a="1"/>
  <c r="AC28" i="10" s="1"/>
  <c r="AC17" i="10" a="1"/>
  <c r="AC17" i="10" s="1"/>
  <c r="M8" i="5"/>
  <c r="H72" i="18"/>
  <c r="M5" i="5"/>
  <c r="H71" i="18"/>
  <c r="U13" i="5"/>
  <c r="U19" i="5" s="1"/>
  <c r="T14" i="5"/>
  <c r="T20" i="5"/>
  <c r="Z12" i="10" s="1" a="1"/>
  <c r="Z12" i="10" s="1"/>
  <c r="Y11" i="5"/>
  <c r="L33" i="5"/>
  <c r="R11" i="6" s="1" a="1"/>
  <c r="R11" i="6" s="1"/>
  <c r="Z18" i="5" l="1"/>
  <c r="Y17" i="5"/>
  <c r="AE6" i="6" s="1" a="1"/>
  <c r="AE6" i="6" s="1"/>
  <c r="AE5" i="6" a="1"/>
  <c r="AE5" i="6" s="1"/>
  <c r="Z30" i="5"/>
  <c r="AA12" i="5"/>
  <c r="X13" i="5" s="1"/>
  <c r="X19" i="5" s="1"/>
  <c r="AE16" i="10" a="1"/>
  <c r="AE16" i="10" s="1"/>
  <c r="AE17" i="6" a="1"/>
  <c r="AE17" i="6" s="1"/>
  <c r="AE29" i="10" s="1" a="1"/>
  <c r="AE29" i="10" s="1"/>
  <c r="AE15" i="6" a="1"/>
  <c r="AE15" i="6" s="1"/>
  <c r="AE27" i="10" s="1" a="1"/>
  <c r="AE27" i="10" s="1"/>
  <c r="AD17" i="10" a="1"/>
  <c r="AD17" i="10" s="1"/>
  <c r="AD16" i="6" a="1"/>
  <c r="AD16" i="6" s="1"/>
  <c r="AD28" i="10" s="1" a="1"/>
  <c r="AD28" i="10" s="1"/>
  <c r="R20" i="10" a="1"/>
  <c r="R20" i="10" s="1"/>
  <c r="M9" i="5"/>
  <c r="J33" i="5"/>
  <c r="P11" i="6" s="1" a="1"/>
  <c r="P11" i="6" s="1"/>
  <c r="H73" i="18"/>
  <c r="I45" i="18"/>
  <c r="V13" i="5"/>
  <c r="V19" i="5" s="1"/>
  <c r="U14" i="5"/>
  <c r="U20" i="5"/>
  <c r="AA12" i="10" s="1" a="1"/>
  <c r="AA12" i="10" s="1"/>
  <c r="Z11" i="5"/>
  <c r="N6" i="5" l="1"/>
  <c r="N7" i="5" s="1"/>
  <c r="M31" i="5"/>
  <c r="M32" i="5" s="1"/>
  <c r="AA18" i="5"/>
  <c r="Z17" i="5"/>
  <c r="AF6" i="6" s="1" a="1"/>
  <c r="AF6" i="6" s="1"/>
  <c r="AF5" i="6" a="1"/>
  <c r="AF5" i="6" s="1"/>
  <c r="AF16" i="10" s="1" a="1"/>
  <c r="AF16" i="10" s="1"/>
  <c r="AA30" i="5"/>
  <c r="AB12" i="5"/>
  <c r="AF17" i="6" a="1"/>
  <c r="AF17" i="6" s="1"/>
  <c r="AF29" i="10" s="1" a="1"/>
  <c r="AF29" i="10" s="1"/>
  <c r="AF15" i="6" a="1"/>
  <c r="AF15" i="6" s="1"/>
  <c r="AF27" i="10" s="1" a="1"/>
  <c r="AF27" i="10" s="1"/>
  <c r="AE17" i="10" a="1"/>
  <c r="AE17" i="10" s="1"/>
  <c r="AE16" i="6" a="1"/>
  <c r="AE16" i="6" s="1"/>
  <c r="AE28" i="10" s="1" a="1"/>
  <c r="AE28" i="10" s="1"/>
  <c r="P20" i="10" a="1"/>
  <c r="P20" i="10" s="1"/>
  <c r="N8" i="5"/>
  <c r="X14" i="5"/>
  <c r="X20" i="5"/>
  <c r="AD12" i="10" s="1" a="1"/>
  <c r="AD12" i="10" s="1"/>
  <c r="W13" i="5"/>
  <c r="W19" i="5" s="1"/>
  <c r="V14" i="5"/>
  <c r="V20" i="5"/>
  <c r="AB12" i="10" s="1" a="1"/>
  <c r="AB12" i="10" s="1"/>
  <c r="AA11" i="5"/>
  <c r="N5" i="5"/>
  <c r="AB18" i="5" l="1"/>
  <c r="AA17" i="5"/>
  <c r="AG6" i="6" s="1" a="1"/>
  <c r="AG6" i="6" s="1"/>
  <c r="AG5" i="6" a="1"/>
  <c r="AG5" i="6" s="1"/>
  <c r="AG16" i="10" s="1" a="1"/>
  <c r="AG16" i="10" s="1"/>
  <c r="AB30" i="5"/>
  <c r="AC12" i="5"/>
  <c r="Y13" i="5"/>
  <c r="Y19" i="5" s="1"/>
  <c r="AG15" i="6" a="1"/>
  <c r="AG15" i="6" s="1"/>
  <c r="AG27" i="10" s="1" a="1"/>
  <c r="AG27" i="10" s="1"/>
  <c r="AG17" i="6" a="1"/>
  <c r="AG17" i="6" s="1"/>
  <c r="AG29" i="10" s="1" a="1"/>
  <c r="AG29" i="10" s="1"/>
  <c r="AF17" i="10" a="1"/>
  <c r="AF17" i="10" s="1"/>
  <c r="AF16" i="6" a="1"/>
  <c r="AF16" i="6" s="1"/>
  <c r="AF28" i="10" s="1" a="1"/>
  <c r="AF28" i="10" s="1"/>
  <c r="I206" i="18"/>
  <c r="I181" i="18"/>
  <c r="I42" i="18"/>
  <c r="AE16" i="2"/>
  <c r="W14" i="5"/>
  <c r="W20" i="5"/>
  <c r="AC12" i="10" s="1" a="1"/>
  <c r="AC12" i="10" s="1"/>
  <c r="AB11" i="5"/>
  <c r="M33" i="5"/>
  <c r="S11" i="6" s="1" a="1"/>
  <c r="S11" i="6" s="1"/>
  <c r="N9" i="5"/>
  <c r="N31" i="5" l="1"/>
  <c r="N32" i="5" s="1"/>
  <c r="AC18" i="5"/>
  <c r="AB17" i="5"/>
  <c r="AH6" i="6" s="1" a="1"/>
  <c r="AH6" i="6" s="1"/>
  <c r="AH5" i="6" a="1"/>
  <c r="AH5" i="6" s="1"/>
  <c r="Y20" i="5"/>
  <c r="AE12" i="10" s="1" a="1"/>
  <c r="AE12" i="10" s="1"/>
  <c r="AC30" i="5"/>
  <c r="AD12" i="5"/>
  <c r="AH16" i="10" a="1"/>
  <c r="AH16" i="10" s="1"/>
  <c r="Y14" i="5"/>
  <c r="AG17" i="10" a="1"/>
  <c r="AG17" i="10" s="1"/>
  <c r="AG16" i="6" a="1"/>
  <c r="AG16" i="6" s="1"/>
  <c r="AG28" i="10" s="1" a="1"/>
  <c r="AG28" i="10" s="1"/>
  <c r="AH17" i="6" a="1"/>
  <c r="AH17" i="6" s="1"/>
  <c r="AH15" i="6" a="1"/>
  <c r="AH15" i="6" s="1"/>
  <c r="AH27" i="10" s="1" a="1"/>
  <c r="AH27" i="10" s="1"/>
  <c r="S20" i="10" a="1"/>
  <c r="S20" i="10" s="1"/>
  <c r="I67" i="18"/>
  <c r="AE15" i="2"/>
  <c r="AC11" i="5"/>
  <c r="E14" i="5"/>
  <c r="O6" i="5"/>
  <c r="O7" i="5" s="1"/>
  <c r="E24" i="5" l="1"/>
  <c r="E23" i="5"/>
  <c r="AD18" i="5"/>
  <c r="AC17" i="5"/>
  <c r="AI6" i="6" s="1" a="1"/>
  <c r="AI6" i="6" s="1"/>
  <c r="AI5" i="6" a="1"/>
  <c r="AI5" i="6" s="1"/>
  <c r="AI16" i="10" s="1" a="1"/>
  <c r="AI16" i="10" s="1"/>
  <c r="AD30" i="5"/>
  <c r="AE12" i="5"/>
  <c r="AH29" i="10" a="1"/>
  <c r="AH29" i="10" s="1"/>
  <c r="F17" i="6"/>
  <c r="AI15" i="6" a="1"/>
  <c r="AI15" i="6" s="1"/>
  <c r="AI27" i="10" s="1" a="1"/>
  <c r="AI27" i="10" s="1"/>
  <c r="AI17" i="6" a="1"/>
  <c r="AI17" i="6" s="1"/>
  <c r="AH16" i="6" a="1"/>
  <c r="AH16" i="6" s="1"/>
  <c r="F16" i="6" s="1"/>
  <c r="AH17" i="10" a="1"/>
  <c r="AH17" i="10" s="1"/>
  <c r="F17" i="10" s="1"/>
  <c r="O8" i="5"/>
  <c r="F5" i="6"/>
  <c r="F15" i="6"/>
  <c r="I209" i="18"/>
  <c r="I182" i="18"/>
  <c r="E15" i="5"/>
  <c r="J20" i="5"/>
  <c r="P12" i="10" s="1" a="1"/>
  <c r="P12" i="10" s="1"/>
  <c r="Z13" i="5"/>
  <c r="Z19" i="5" s="1"/>
  <c r="AD11" i="5"/>
  <c r="O5" i="5"/>
  <c r="F16" i="10"/>
  <c r="F27" i="10"/>
  <c r="K13" i="10" l="1" a="1"/>
  <c r="K13" i="10" s="1"/>
  <c r="AE18" i="5"/>
  <c r="AD17" i="5"/>
  <c r="AJ6" i="6" s="1" a="1"/>
  <c r="AJ6" i="6" s="1"/>
  <c r="AJ5" i="6" a="1"/>
  <c r="AJ5" i="6" s="1"/>
  <c r="AJ16" i="10" s="1" a="1"/>
  <c r="AJ16" i="10" s="1"/>
  <c r="AE30" i="5"/>
  <c r="AF12" i="5"/>
  <c r="AB13" i="5"/>
  <c r="AB19" i="5" s="1"/>
  <c r="AI29" i="10" a="1"/>
  <c r="AI29" i="10" s="1"/>
  <c r="AI16" i="6" a="1"/>
  <c r="AI16" i="6" s="1"/>
  <c r="AI28" i="10" s="1" a="1"/>
  <c r="AI28" i="10" s="1"/>
  <c r="AI17" i="10" a="1"/>
  <c r="AI17" i="10" s="1"/>
  <c r="AJ15" i="6" a="1"/>
  <c r="AJ15" i="6" s="1"/>
  <c r="AJ27" i="10" s="1" a="1"/>
  <c r="AJ27" i="10" s="1"/>
  <c r="AJ17" i="6" a="1"/>
  <c r="AJ17" i="6" s="1"/>
  <c r="AJ29" i="10" s="1" a="1"/>
  <c r="AJ29" i="10" s="1"/>
  <c r="F6" i="6"/>
  <c r="K8" i="6" a="1"/>
  <c r="K8" i="6" s="1"/>
  <c r="K19" i="10" s="1" a="1"/>
  <c r="K19" i="10" s="1"/>
  <c r="K21" i="10" s="1"/>
  <c r="AH28" i="10" a="1"/>
  <c r="AH28" i="10" s="1"/>
  <c r="F28" i="10" s="1"/>
  <c r="K10" i="6" a="1"/>
  <c r="K10" i="6" s="1"/>
  <c r="K14" i="10" a="1"/>
  <c r="K14" i="10" s="1"/>
  <c r="E25" i="5"/>
  <c r="O9" i="5"/>
  <c r="BL29" i="6" a="1"/>
  <c r="BL29" i="6" s="1"/>
  <c r="Z14" i="5"/>
  <c r="Z20" i="5"/>
  <c r="AF12" i="10" s="1" a="1"/>
  <c r="AF12" i="10" s="1"/>
  <c r="N14" i="5"/>
  <c r="N20" i="5"/>
  <c r="T12" i="10" s="1" a="1"/>
  <c r="T12" i="10" s="1"/>
  <c r="AA13" i="5"/>
  <c r="AA19" i="5" s="1"/>
  <c r="AE11" i="5"/>
  <c r="N33" i="5"/>
  <c r="T11" i="6" s="1" a="1"/>
  <c r="T11" i="6" s="1"/>
  <c r="K15" i="10" l="1"/>
  <c r="E26" i="5"/>
  <c r="E27" i="5" s="1"/>
  <c r="P6" i="5"/>
  <c r="P7" i="5" s="1"/>
  <c r="O31" i="5"/>
  <c r="O32" i="5" s="1"/>
  <c r="AF18" i="5"/>
  <c r="AE17" i="5"/>
  <c r="AK6" i="6" s="1" a="1"/>
  <c r="AK6" i="6" s="1"/>
  <c r="AK5" i="6" a="1"/>
  <c r="AK5" i="6" s="1"/>
  <c r="AK16" i="10" s="1" a="1"/>
  <c r="AK16" i="10" s="1"/>
  <c r="AB20" i="5"/>
  <c r="AH12" i="10" s="1" a="1"/>
  <c r="AH12" i="10" s="1"/>
  <c r="AF30" i="5"/>
  <c r="AB14" i="5"/>
  <c r="AG12" i="5"/>
  <c r="AK15" i="6" a="1"/>
  <c r="AK15" i="6" s="1"/>
  <c r="AK27" i="10" s="1" a="1"/>
  <c r="AK27" i="10" s="1"/>
  <c r="AK17" i="6" a="1"/>
  <c r="AK17" i="6" s="1"/>
  <c r="AK29" i="10" s="1" a="1"/>
  <c r="AK29" i="10" s="1"/>
  <c r="AJ17" i="10" a="1"/>
  <c r="AJ17" i="10" s="1"/>
  <c r="AJ16" i="6" a="1"/>
  <c r="AJ16" i="6" s="1"/>
  <c r="AJ28" i="10" s="1" a="1"/>
  <c r="AJ28" i="10" s="1"/>
  <c r="T20" i="10" a="1"/>
  <c r="T20" i="10" s="1"/>
  <c r="BL7" i="9" a="1"/>
  <c r="BL7" i="9" s="1"/>
  <c r="BG9" i="12" a="1"/>
  <c r="BG9" i="12" s="1"/>
  <c r="I210" i="18"/>
  <c r="I211" i="18" s="1"/>
  <c r="I29" i="6" s="1"/>
  <c r="AA14" i="5"/>
  <c r="AA20" i="5"/>
  <c r="AG12" i="10" s="1" a="1"/>
  <c r="AG12" i="10" s="1"/>
  <c r="AF11" i="5"/>
  <c r="P8" i="5" l="1"/>
  <c r="P5" i="5"/>
  <c r="AG18" i="5"/>
  <c r="AF17" i="5"/>
  <c r="AL6" i="6" s="1" a="1"/>
  <c r="AL6" i="6" s="1"/>
  <c r="AL5" i="6" a="1"/>
  <c r="AL5" i="6" s="1"/>
  <c r="AL16" i="10" s="1" a="1"/>
  <c r="AL16" i="10" s="1"/>
  <c r="AG30" i="5"/>
  <c r="AH12" i="5"/>
  <c r="K7" i="8" a="1"/>
  <c r="K7" i="8" s="1"/>
  <c r="E28" i="5"/>
  <c r="K6" i="8" a="1"/>
  <c r="K6" i="8" s="1"/>
  <c r="AL15" i="6" a="1"/>
  <c r="AL15" i="6" s="1"/>
  <c r="AL27" i="10" s="1" a="1"/>
  <c r="AL27" i="10" s="1"/>
  <c r="AL17" i="6" a="1"/>
  <c r="AL17" i="6" s="1"/>
  <c r="AK17" i="10" a="1"/>
  <c r="AK17" i="10" s="1"/>
  <c r="AK16" i="6" a="1"/>
  <c r="AK16" i="6" s="1"/>
  <c r="AK28" i="10" s="1" a="1"/>
  <c r="AK28" i="10" s="1"/>
  <c r="G21" i="5"/>
  <c r="M7" i="6" s="1" a="1"/>
  <c r="M7" i="6" s="1"/>
  <c r="K9" i="6"/>
  <c r="AI12" i="5"/>
  <c r="AC13" i="5"/>
  <c r="AC19" i="5" s="1"/>
  <c r="P9" i="5"/>
  <c r="P31" i="5" s="1"/>
  <c r="P32" i="5" s="1"/>
  <c r="AG11" i="5"/>
  <c r="O33" i="5"/>
  <c r="U11" i="6" s="1" a="1"/>
  <c r="U11" i="6" s="1"/>
  <c r="AH18" i="5" l="1"/>
  <c r="AI18" i="5"/>
  <c r="AG17" i="5"/>
  <c r="AM6" i="6" s="1" a="1"/>
  <c r="AM6" i="6" s="1"/>
  <c r="AM5" i="6" a="1"/>
  <c r="AM5" i="6" s="1"/>
  <c r="AM16" i="10" s="1" a="1"/>
  <c r="AM16" i="10" s="1"/>
  <c r="AH30" i="5"/>
  <c r="AI30" i="5"/>
  <c r="AL29" i="10" a="1"/>
  <c r="AL29" i="10" s="1"/>
  <c r="AM17" i="6" a="1"/>
  <c r="AM17" i="6" s="1"/>
  <c r="AM29" i="10" s="1" a="1"/>
  <c r="AM29" i="10" s="1"/>
  <c r="AM15" i="6" a="1"/>
  <c r="AM15" i="6" s="1"/>
  <c r="AM27" i="10" s="1" a="1"/>
  <c r="AM27" i="10" s="1"/>
  <c r="AL17" i="10" a="1"/>
  <c r="AL17" i="10" s="1"/>
  <c r="AL16" i="6" a="1"/>
  <c r="AL16" i="6" s="1"/>
  <c r="AL28" i="10" s="1" a="1"/>
  <c r="AL28" i="10" s="1"/>
  <c r="L18" i="10" a="1"/>
  <c r="L18" i="10" s="1"/>
  <c r="U20" i="10" a="1"/>
  <c r="U20" i="10" s="1"/>
  <c r="K18" i="6" a="1"/>
  <c r="K18" i="6" s="1"/>
  <c r="H21" i="5"/>
  <c r="N7" i="6" s="1" a="1"/>
  <c r="N7" i="6" s="1"/>
  <c r="AD13" i="5"/>
  <c r="AD19" i="5" s="1"/>
  <c r="AC14" i="5"/>
  <c r="AC20" i="5"/>
  <c r="AI12" i="10" s="1" a="1"/>
  <c r="AI12" i="10" s="1"/>
  <c r="Q6" i="5"/>
  <c r="AH11" i="5"/>
  <c r="AH17" i="5" l="1"/>
  <c r="AN6" i="6" s="1" a="1"/>
  <c r="AN6" i="6" s="1"/>
  <c r="AN5" i="6" a="1"/>
  <c r="AN5" i="6" s="1"/>
  <c r="AN16" i="10" s="1" a="1"/>
  <c r="AN16" i="10" s="1"/>
  <c r="AJ12" i="5"/>
  <c r="K19" i="6"/>
  <c r="AM17" i="10" a="1"/>
  <c r="AM17" i="10" s="1"/>
  <c r="AM16" i="6" a="1"/>
  <c r="AM16" i="6" s="1"/>
  <c r="AM28" i="10" s="1" a="1"/>
  <c r="AM28" i="10" s="1"/>
  <c r="AN17" i="6" a="1"/>
  <c r="AN17" i="6" s="1"/>
  <c r="AN29" i="10" s="1" a="1"/>
  <c r="AN29" i="10" s="1"/>
  <c r="AN15" i="6" a="1"/>
  <c r="AN15" i="6" s="1"/>
  <c r="AN27" i="10" s="1" a="1"/>
  <c r="AN27" i="10" s="1"/>
  <c r="M18" i="10" a="1"/>
  <c r="M18" i="10" s="1"/>
  <c r="F10" i="12" a="1"/>
  <c r="F10" i="12" s="1"/>
  <c r="K8" i="9" a="1"/>
  <c r="K8" i="9" s="1"/>
  <c r="Q7" i="5"/>
  <c r="Q8" i="5"/>
  <c r="I21" i="5"/>
  <c r="O7" i="6" s="1" a="1"/>
  <c r="O7" i="6" s="1"/>
  <c r="I72" i="18"/>
  <c r="I44" i="18"/>
  <c r="Q5" i="5"/>
  <c r="AE13" i="5"/>
  <c r="AE19" i="5" s="1"/>
  <c r="AD14" i="5"/>
  <c r="AD20" i="5"/>
  <c r="AJ12" i="10" s="1" a="1"/>
  <c r="AJ12" i="10" s="1"/>
  <c r="AI11" i="5"/>
  <c r="P33" i="5"/>
  <c r="AZ57" i="19" s="1"/>
  <c r="BC48" i="19" l="1"/>
  <c r="V11" i="6" a="1"/>
  <c r="V11" i="6" s="1"/>
  <c r="E11" i="6" s="1"/>
  <c r="AJ18" i="5"/>
  <c r="AI17" i="5"/>
  <c r="AO6" i="6" s="1" a="1"/>
  <c r="AO6" i="6" s="1"/>
  <c r="AO5" i="6" a="1"/>
  <c r="AO5" i="6" s="1"/>
  <c r="AO16" i="10" s="1" a="1"/>
  <c r="AO16" i="10" s="1"/>
  <c r="AJ30" i="5"/>
  <c r="AK12" i="5"/>
  <c r="AN17" i="10" a="1"/>
  <c r="AN17" i="10" s="1"/>
  <c r="AN16" i="6" a="1"/>
  <c r="AN16" i="6" s="1"/>
  <c r="AN28" i="10" s="1" a="1"/>
  <c r="AN28" i="10" s="1"/>
  <c r="AO15" i="6" a="1"/>
  <c r="AO15" i="6" s="1"/>
  <c r="AO27" i="10" s="1" a="1"/>
  <c r="AO27" i="10" s="1"/>
  <c r="AO17" i="6" a="1"/>
  <c r="AO17" i="6" s="1"/>
  <c r="AO29" i="10" s="1" a="1"/>
  <c r="AO29" i="10" s="1"/>
  <c r="N18" i="10" a="1"/>
  <c r="N18" i="10" s="1"/>
  <c r="V20" i="10" a="1"/>
  <c r="V20" i="10" s="1"/>
  <c r="Q9" i="5"/>
  <c r="J21" i="5"/>
  <c r="P7" i="6" s="1" a="1"/>
  <c r="P7" i="6" s="1"/>
  <c r="I71" i="18"/>
  <c r="I73" i="18" s="1"/>
  <c r="AF13" i="5"/>
  <c r="AF19" i="5" s="1"/>
  <c r="AE14" i="5"/>
  <c r="AE20" i="5"/>
  <c r="AK12" i="10" s="1" a="1"/>
  <c r="AK12" i="10" s="1"/>
  <c r="AJ11" i="5"/>
  <c r="R6" i="5" l="1"/>
  <c r="Q31" i="5"/>
  <c r="Q32" i="5" s="1"/>
  <c r="Q33" i="5" s="1"/>
  <c r="W11" i="6" s="1" a="1"/>
  <c r="W11" i="6" s="1"/>
  <c r="AK18" i="5"/>
  <c r="AJ17" i="5"/>
  <c r="AP6" i="6" s="1" a="1"/>
  <c r="AP6" i="6" s="1"/>
  <c r="AP5" i="6" a="1"/>
  <c r="AP5" i="6" s="1"/>
  <c r="AP16" i="10" s="1" a="1"/>
  <c r="AP16" i="10" s="1"/>
  <c r="AK30" i="5"/>
  <c r="AL12" i="5"/>
  <c r="AP17" i="6" a="1"/>
  <c r="AP17" i="6" s="1"/>
  <c r="AP29" i="10" s="1" a="1"/>
  <c r="AP29" i="10" s="1"/>
  <c r="AP15" i="6" a="1"/>
  <c r="AP15" i="6" s="1"/>
  <c r="AP27" i="10" s="1" a="1"/>
  <c r="AP27" i="10" s="1"/>
  <c r="AO17" i="10" a="1"/>
  <c r="AO17" i="10" s="1"/>
  <c r="AO16" i="6" a="1"/>
  <c r="AO16" i="6" s="1"/>
  <c r="AO28" i="10" s="1" a="1"/>
  <c r="AO28" i="10" s="1"/>
  <c r="O18" i="10" a="1"/>
  <c r="O18" i="10" s="1"/>
  <c r="P18" i="10" a="1"/>
  <c r="P18" i="10" s="1"/>
  <c r="R7" i="5"/>
  <c r="R8" i="5"/>
  <c r="R5" i="5"/>
  <c r="AM12" i="5"/>
  <c r="AF14" i="5"/>
  <c r="AF20" i="5"/>
  <c r="AL12" i="10" s="1" a="1"/>
  <c r="AL12" i="10" s="1"/>
  <c r="AG13" i="5"/>
  <c r="AG19" i="5" s="1"/>
  <c r="AK11" i="5"/>
  <c r="AL18" i="5" l="1"/>
  <c r="AM18" i="5"/>
  <c r="AK17" i="5"/>
  <c r="AQ6" i="6" s="1" a="1"/>
  <c r="AQ6" i="6" s="1"/>
  <c r="AQ5" i="6" a="1"/>
  <c r="AQ5" i="6" s="1"/>
  <c r="AQ16" i="10" s="1" a="1"/>
  <c r="AQ16" i="10" s="1"/>
  <c r="AM30" i="5"/>
  <c r="AL30" i="5"/>
  <c r="AP16" i="6" a="1"/>
  <c r="AP16" i="6" s="1"/>
  <c r="AP28" i="10" s="1" a="1"/>
  <c r="AP28" i="10" s="1"/>
  <c r="AP17" i="10" a="1"/>
  <c r="AP17" i="10" s="1"/>
  <c r="AQ15" i="6" a="1"/>
  <c r="AQ15" i="6" s="1"/>
  <c r="AQ27" i="10" s="1" a="1"/>
  <c r="AQ27" i="10" s="1"/>
  <c r="AQ17" i="6" a="1"/>
  <c r="AQ17" i="6" s="1"/>
  <c r="AQ29" i="10" s="1" a="1"/>
  <c r="AQ29" i="10" s="1"/>
  <c r="W20" i="10" a="1"/>
  <c r="W20" i="10" s="1"/>
  <c r="R9" i="5"/>
  <c r="AG14" i="5"/>
  <c r="AG20" i="5"/>
  <c r="AM12" i="10" s="1" a="1"/>
  <c r="AM12" i="10" s="1"/>
  <c r="AH13" i="5"/>
  <c r="AH19" i="5" s="1"/>
  <c r="AL11" i="5"/>
  <c r="AN12" i="5" s="1"/>
  <c r="S6" i="5" l="1"/>
  <c r="S7" i="5" s="1"/>
  <c r="R31" i="5"/>
  <c r="R32" i="5" s="1"/>
  <c r="R33" i="5" s="1"/>
  <c r="X11" i="6" s="1" a="1"/>
  <c r="X11" i="6" s="1"/>
  <c r="AN18" i="5"/>
  <c r="AL17" i="5"/>
  <c r="AR6" i="6" s="1" a="1"/>
  <c r="AR6" i="6" s="1"/>
  <c r="AR5" i="6" a="1"/>
  <c r="AR5" i="6" s="1"/>
  <c r="AR16" i="10" s="1" a="1"/>
  <c r="AR16" i="10" s="1"/>
  <c r="AN30" i="5"/>
  <c r="AJ13" i="5"/>
  <c r="AJ19" i="5" s="1"/>
  <c r="AQ16" i="6" a="1"/>
  <c r="AQ16" i="6" s="1"/>
  <c r="AQ28" i="10" s="1" a="1"/>
  <c r="AQ28" i="10" s="1"/>
  <c r="AQ17" i="10" a="1"/>
  <c r="AQ17" i="10" s="1"/>
  <c r="AR15" i="6" a="1"/>
  <c r="AR15" i="6" s="1"/>
  <c r="AR27" i="10" s="1" a="1"/>
  <c r="AR27" i="10" s="1"/>
  <c r="AR17" i="6" a="1"/>
  <c r="AR17" i="6" s="1"/>
  <c r="AR29" i="10" s="1" a="1"/>
  <c r="AR29" i="10" s="1"/>
  <c r="AH14" i="5"/>
  <c r="AH20" i="5"/>
  <c r="AN12" i="10" s="1" a="1"/>
  <c r="AN12" i="10" s="1"/>
  <c r="AI13" i="5"/>
  <c r="AI19" i="5" s="1"/>
  <c r="AM11" i="5"/>
  <c r="S5" i="5" l="1"/>
  <c r="S8" i="5"/>
  <c r="AM17" i="5"/>
  <c r="AS6" i="6" s="1" a="1"/>
  <c r="AS6" i="6" s="1"/>
  <c r="AS5" i="6" a="1"/>
  <c r="AS5" i="6" s="1"/>
  <c r="AS16" i="10" s="1" a="1"/>
  <c r="AS16" i="10" s="1"/>
  <c r="AJ20" i="5"/>
  <c r="AP12" i="10" s="1" a="1"/>
  <c r="AP12" i="10" s="1"/>
  <c r="AO12" i="5"/>
  <c r="AJ14" i="5"/>
  <c r="AK13" i="5"/>
  <c r="AK19" i="5" s="1"/>
  <c r="AS15" i="6" a="1"/>
  <c r="AS15" i="6" s="1"/>
  <c r="AS27" i="10" s="1" a="1"/>
  <c r="AS27" i="10" s="1"/>
  <c r="AS17" i="6" a="1"/>
  <c r="AS17" i="6" s="1"/>
  <c r="AS29" i="10" s="1" a="1"/>
  <c r="AS29" i="10" s="1"/>
  <c r="AR17" i="10" a="1"/>
  <c r="AR17" i="10" s="1"/>
  <c r="AR16" i="6" a="1"/>
  <c r="AR16" i="6" s="1"/>
  <c r="AR28" i="10" s="1" a="1"/>
  <c r="AR28" i="10" s="1"/>
  <c r="X20" i="10" a="1"/>
  <c r="X20" i="10" s="1"/>
  <c r="S9" i="5"/>
  <c r="AI14" i="5"/>
  <c r="AI20" i="5"/>
  <c r="AO12" i="10" s="1" a="1"/>
  <c r="AO12" i="10" s="1"/>
  <c r="AF16" i="2"/>
  <c r="AN11" i="5"/>
  <c r="T6" i="5" l="1"/>
  <c r="S31" i="5"/>
  <c r="S32" i="5" s="1"/>
  <c r="AO18" i="5"/>
  <c r="AN17" i="5"/>
  <c r="AT6" i="6" s="1" a="1"/>
  <c r="AT6" i="6" s="1"/>
  <c r="AT5" i="6" a="1"/>
  <c r="AT5" i="6" s="1"/>
  <c r="AT16" i="10" s="1" a="1"/>
  <c r="AT16" i="10" s="1"/>
  <c r="AK20" i="5"/>
  <c r="AQ12" i="10" s="1" a="1"/>
  <c r="AQ12" i="10" s="1"/>
  <c r="AO30" i="5"/>
  <c r="AP12" i="5"/>
  <c r="AK14" i="5"/>
  <c r="AT15" i="6" a="1"/>
  <c r="AT15" i="6" s="1"/>
  <c r="AT27" i="10" s="1" a="1"/>
  <c r="AT27" i="10" s="1"/>
  <c r="AT17" i="6" a="1"/>
  <c r="AT17" i="6" s="1"/>
  <c r="AS16" i="6" a="1"/>
  <c r="AS16" i="6" s="1"/>
  <c r="AS28" i="10" s="1" a="1"/>
  <c r="AS28" i="10" s="1"/>
  <c r="AS17" i="10" a="1"/>
  <c r="AS17" i="10" s="1"/>
  <c r="T8" i="5"/>
  <c r="T7" i="5"/>
  <c r="AF15" i="2"/>
  <c r="AO11" i="5"/>
  <c r="F14" i="5"/>
  <c r="T5" i="5"/>
  <c r="AP18" i="5" l="1"/>
  <c r="AO17" i="5"/>
  <c r="AU6" i="6" s="1" a="1"/>
  <c r="AU6" i="6" s="1"/>
  <c r="AU5" i="6" a="1"/>
  <c r="AU5" i="6" s="1"/>
  <c r="F24" i="5"/>
  <c r="F23" i="5"/>
  <c r="AP30" i="5"/>
  <c r="AQ12" i="5"/>
  <c r="AU16" i="10" a="1"/>
  <c r="AU16" i="10" s="1"/>
  <c r="AT29" i="10" a="1"/>
  <c r="AT29" i="10" s="1"/>
  <c r="G17" i="6"/>
  <c r="AU17" i="6" a="1"/>
  <c r="AU17" i="6" s="1"/>
  <c r="AU15" i="6" a="1"/>
  <c r="AU15" i="6" s="1"/>
  <c r="AU27" i="10" s="1" a="1"/>
  <c r="AU27" i="10" s="1"/>
  <c r="AT17" i="10" a="1"/>
  <c r="AT17" i="10" s="1"/>
  <c r="G17" i="10" s="1"/>
  <c r="AT16" i="6" a="1"/>
  <c r="AT16" i="6" s="1"/>
  <c r="G5" i="6"/>
  <c r="G15" i="6"/>
  <c r="K20" i="5"/>
  <c r="AL13" i="5"/>
  <c r="AL19" i="5" s="1"/>
  <c r="F15" i="5"/>
  <c r="L8" i="6" s="1" a="1"/>
  <c r="L8" i="6" s="1"/>
  <c r="L9" i="6" s="1"/>
  <c r="J14" i="5"/>
  <c r="AP11" i="5"/>
  <c r="S33" i="5"/>
  <c r="Y11" i="6" s="1" a="1"/>
  <c r="Y11" i="6" s="1"/>
  <c r="T9" i="5"/>
  <c r="G16" i="10"/>
  <c r="G27" i="10"/>
  <c r="F25" i="5" l="1"/>
  <c r="F26" i="5" s="1"/>
  <c r="T31" i="5"/>
  <c r="T32" i="5" s="1"/>
  <c r="T33" i="5" s="1"/>
  <c r="Z11" i="6" s="1" a="1"/>
  <c r="Z11" i="6" s="1"/>
  <c r="AQ18" i="5"/>
  <c r="AP17" i="5"/>
  <c r="AV6" i="6" s="1" a="1"/>
  <c r="AV6" i="6" s="1"/>
  <c r="AV5" i="6" a="1"/>
  <c r="AV5" i="6" s="1"/>
  <c r="AV16" i="10" s="1" a="1"/>
  <c r="AV16" i="10" s="1"/>
  <c r="AQ30" i="5"/>
  <c r="AR12" i="5"/>
  <c r="L13" i="10" a="1"/>
  <c r="L13" i="10" s="1"/>
  <c r="AV17" i="6" a="1"/>
  <c r="AV17" i="6" s="1"/>
  <c r="AV29" i="10" s="1" a="1"/>
  <c r="AV29" i="10" s="1"/>
  <c r="AV15" i="6" a="1"/>
  <c r="AV15" i="6" s="1"/>
  <c r="AV27" i="10" s="1" a="1"/>
  <c r="AV27" i="10" s="1"/>
  <c r="AU17" i="10" a="1"/>
  <c r="AU17" i="10" s="1"/>
  <c r="AU16" i="6" a="1"/>
  <c r="AU16" i="6" s="1"/>
  <c r="AU28" i="10" s="1" a="1"/>
  <c r="AU28" i="10" s="1"/>
  <c r="AU29" i="10" a="1"/>
  <c r="AU29" i="10" s="1"/>
  <c r="L14" i="10" a="1"/>
  <c r="L14" i="10" s="1"/>
  <c r="L10" i="6" a="1"/>
  <c r="L10" i="6" s="1"/>
  <c r="L12" i="6" s="1"/>
  <c r="L13" i="6" s="1"/>
  <c r="AT28" i="10" a="1"/>
  <c r="AT28" i="10" s="1"/>
  <c r="G28" i="10" s="1"/>
  <c r="L19" i="10" a="1"/>
  <c r="L19" i="10" s="1"/>
  <c r="Y20" i="10" a="1"/>
  <c r="Y20" i="10" s="1"/>
  <c r="K21" i="5"/>
  <c r="Q7" i="6" s="1" a="1"/>
  <c r="Q7" i="6" s="1"/>
  <c r="Q12" i="10" a="1"/>
  <c r="Q12" i="10" s="1"/>
  <c r="G6" i="6"/>
  <c r="G16" i="6"/>
  <c r="AM13" i="5"/>
  <c r="AM19" i="5" s="1"/>
  <c r="AL14" i="5"/>
  <c r="AL20" i="5"/>
  <c r="AR12" i="10" s="1" a="1"/>
  <c r="AR12" i="10" s="1"/>
  <c r="O14" i="5"/>
  <c r="O20" i="5"/>
  <c r="U12" i="10" s="1" a="1"/>
  <c r="U12" i="10" s="1"/>
  <c r="U6" i="5"/>
  <c r="AQ11" i="5"/>
  <c r="F27" i="5" l="1"/>
  <c r="AR18" i="5"/>
  <c r="AQ17" i="5"/>
  <c r="AW6" i="6" s="1" a="1"/>
  <c r="AW6" i="6" s="1"/>
  <c r="AW5" i="6" a="1"/>
  <c r="AW5" i="6" s="1"/>
  <c r="AW16" i="10" s="1" a="1"/>
  <c r="AW16" i="10" s="1"/>
  <c r="AR30" i="5"/>
  <c r="AS12" i="5"/>
  <c r="L6" i="8" a="1"/>
  <c r="L6" i="8" s="1"/>
  <c r="AW15" i="6" a="1"/>
  <c r="AW15" i="6" s="1"/>
  <c r="AW27" i="10" s="1" a="1"/>
  <c r="AW27" i="10" s="1"/>
  <c r="AW17" i="6" a="1"/>
  <c r="AW17" i="6" s="1"/>
  <c r="AV17" i="10" a="1"/>
  <c r="AV17" i="10" s="1"/>
  <c r="AV16" i="6" a="1"/>
  <c r="AV16" i="6" s="1"/>
  <c r="AV28" i="10" s="1" a="1"/>
  <c r="AV28" i="10" s="1"/>
  <c r="Z20" i="10" a="1"/>
  <c r="Z20" i="10" s="1"/>
  <c r="U5" i="5"/>
  <c r="U8" i="5"/>
  <c r="U7" i="5"/>
  <c r="AN13" i="5"/>
  <c r="AN19" i="5" s="1"/>
  <c r="AM14" i="5"/>
  <c r="AM20" i="5"/>
  <c r="AS12" i="10" s="1" a="1"/>
  <c r="AS12" i="10" s="1"/>
  <c r="L21" i="10"/>
  <c r="AR11" i="5"/>
  <c r="L18" i="6" l="1" a="1"/>
  <c r="L18" i="6" s="1"/>
  <c r="L7" i="8" a="1"/>
  <c r="L7" i="8" s="1"/>
  <c r="AS18" i="5"/>
  <c r="AR17" i="5"/>
  <c r="AX6" i="6" s="1" a="1"/>
  <c r="AX6" i="6" s="1"/>
  <c r="AX5" i="6" a="1"/>
  <c r="AX5" i="6" s="1"/>
  <c r="AX16" i="10" s="1" a="1"/>
  <c r="AX16" i="10" s="1"/>
  <c r="AS30" i="5"/>
  <c r="AT12" i="5"/>
  <c r="AP13" i="5"/>
  <c r="AP19" i="5" s="1"/>
  <c r="AW17" i="10" a="1"/>
  <c r="AW17" i="10" s="1"/>
  <c r="AW16" i="6" a="1"/>
  <c r="AW16" i="6" s="1"/>
  <c r="AW28" i="10" s="1" a="1"/>
  <c r="AW28" i="10" s="1"/>
  <c r="AX15" i="6" a="1"/>
  <c r="AX15" i="6" s="1"/>
  <c r="AX27" i="10" s="1" a="1"/>
  <c r="AX27" i="10" s="1"/>
  <c r="AX17" i="6" a="1"/>
  <c r="AX17" i="6" s="1"/>
  <c r="AX29" i="10" s="1" a="1"/>
  <c r="AX29" i="10" s="1"/>
  <c r="AW29" i="10" a="1"/>
  <c r="AW29" i="10" s="1"/>
  <c r="Q18" i="10" a="1"/>
  <c r="Q18" i="10" s="1"/>
  <c r="F28" i="5"/>
  <c r="AO13" i="5"/>
  <c r="AO19" i="5" s="1"/>
  <c r="AN14" i="5"/>
  <c r="AN20" i="5"/>
  <c r="AT12" i="10" s="1" a="1"/>
  <c r="AT12" i="10" s="1"/>
  <c r="U9" i="5"/>
  <c r="AS11" i="5"/>
  <c r="G17" i="8"/>
  <c r="U31" i="5" l="1"/>
  <c r="U32" i="5" s="1"/>
  <c r="U33" i="5" s="1"/>
  <c r="AA11" i="6" s="1" a="1"/>
  <c r="AA11" i="6" s="1"/>
  <c r="AT18" i="5"/>
  <c r="AS17" i="5"/>
  <c r="AY6" i="6" s="1" a="1"/>
  <c r="AY6" i="6" s="1"/>
  <c r="AY5" i="6" a="1"/>
  <c r="AY5" i="6" s="1"/>
  <c r="AP20" i="5"/>
  <c r="AV12" i="10" s="1" a="1"/>
  <c r="AV12" i="10" s="1"/>
  <c r="AT30" i="5"/>
  <c r="AU12" i="5"/>
  <c r="AY16" i="10" a="1"/>
  <c r="AY16" i="10" s="1"/>
  <c r="AP14" i="5"/>
  <c r="L19" i="6"/>
  <c r="L24" i="6" s="1"/>
  <c r="L27" i="6" s="1"/>
  <c r="AY15" i="6" a="1"/>
  <c r="AY15" i="6" s="1"/>
  <c r="AY27" i="10" s="1" a="1"/>
  <c r="AY27" i="10" s="1"/>
  <c r="AY17" i="6" a="1"/>
  <c r="AY17" i="6" s="1"/>
  <c r="AX16" i="6" a="1"/>
  <c r="AX16" i="6" s="1"/>
  <c r="AX28" i="10" s="1" a="1"/>
  <c r="AX28" i="10" s="1"/>
  <c r="AX17" i="10" a="1"/>
  <c r="AX17" i="10" s="1"/>
  <c r="G12" i="10"/>
  <c r="G10" i="12" a="1"/>
  <c r="G10" i="12" s="1"/>
  <c r="L8" i="9" a="1"/>
  <c r="L8" i="9" s="1"/>
  <c r="AO14" i="5"/>
  <c r="AO20" i="5"/>
  <c r="AU12" i="10" s="1" a="1"/>
  <c r="AU12" i="10" s="1"/>
  <c r="V6" i="5"/>
  <c r="AT11" i="5"/>
  <c r="AU18" i="5" l="1"/>
  <c r="AT17" i="5"/>
  <c r="AZ6" i="6" s="1" a="1"/>
  <c r="AZ6" i="6" s="1"/>
  <c r="AZ5" i="6" a="1"/>
  <c r="AZ5" i="6" s="1"/>
  <c r="AU30" i="5"/>
  <c r="AV12" i="5"/>
  <c r="AZ16" i="10" a="1"/>
  <c r="AZ16" i="10" s="1"/>
  <c r="AY16" i="6" a="1"/>
  <c r="AY16" i="6" s="1"/>
  <c r="AY28" i="10" s="1" a="1"/>
  <c r="AY28" i="10" s="1"/>
  <c r="AY17" i="10" a="1"/>
  <c r="AY17" i="10" s="1"/>
  <c r="AY29" i="10" a="1"/>
  <c r="AY29" i="10" s="1"/>
  <c r="AZ15" i="6" a="1"/>
  <c r="AZ15" i="6" s="1"/>
  <c r="AZ27" i="10" s="1" a="1"/>
  <c r="AZ27" i="10" s="1"/>
  <c r="AZ17" i="6" a="1"/>
  <c r="AZ17" i="6" s="1"/>
  <c r="AZ29" i="10" s="1" a="1"/>
  <c r="AZ29" i="10" s="1"/>
  <c r="AA20" i="10" a="1"/>
  <c r="AA20" i="10" s="1"/>
  <c r="V5" i="5"/>
  <c r="V7" i="5"/>
  <c r="V8" i="5"/>
  <c r="AQ13" i="5"/>
  <c r="AQ19" i="5" s="1"/>
  <c r="AU11" i="5"/>
  <c r="AV18" i="5" l="1"/>
  <c r="AV31" i="5"/>
  <c r="AU17" i="5"/>
  <c r="BA6" i="6" s="1" a="1"/>
  <c r="BA6" i="6" s="1"/>
  <c r="BA5" i="6" a="1"/>
  <c r="BA5" i="6" s="1"/>
  <c r="AV30" i="5"/>
  <c r="AW12" i="5"/>
  <c r="BA16" i="10" a="1"/>
  <c r="BA16" i="10" s="1"/>
  <c r="AZ17" i="10" a="1"/>
  <c r="AZ17" i="10" s="1"/>
  <c r="AZ16" i="6" a="1"/>
  <c r="AZ16" i="6" s="1"/>
  <c r="AZ28" i="10" s="1" a="1"/>
  <c r="AZ28" i="10" s="1"/>
  <c r="BA15" i="6" a="1"/>
  <c r="BA15" i="6" s="1"/>
  <c r="BA27" i="10" s="1" a="1"/>
  <c r="BA27" i="10" s="1"/>
  <c r="BA17" i="6" a="1"/>
  <c r="BA17" i="6" s="1"/>
  <c r="BA29" i="10" s="1" a="1"/>
  <c r="BA29" i="10" s="1"/>
  <c r="V9" i="5"/>
  <c r="AQ14" i="5"/>
  <c r="AQ20" i="5"/>
  <c r="AW12" i="10" s="1" a="1"/>
  <c r="AW12" i="10" s="1"/>
  <c r="AR13" i="5"/>
  <c r="AR19" i="5" s="1"/>
  <c r="AV11" i="5"/>
  <c r="V31" i="5" l="1"/>
  <c r="V32" i="5" s="1"/>
  <c r="V33" i="5" s="1"/>
  <c r="AB11" i="6" s="1" a="1"/>
  <c r="AB11" i="6" s="1"/>
  <c r="W31" i="5"/>
  <c r="W32" i="5" s="1"/>
  <c r="Y31" i="5"/>
  <c r="Y32" i="5" s="1"/>
  <c r="X31" i="5"/>
  <c r="X32" i="5" s="1"/>
  <c r="AA31" i="5"/>
  <c r="AA32" i="5" s="1"/>
  <c r="Z31" i="5"/>
  <c r="Z32" i="5" s="1"/>
  <c r="AB31" i="5"/>
  <c r="AB32" i="5" s="1"/>
  <c r="AD31" i="5"/>
  <c r="AD32" i="5" s="1"/>
  <c r="AC31" i="5"/>
  <c r="AC32" i="5" s="1"/>
  <c r="AF31" i="5"/>
  <c r="AF32" i="5" s="1"/>
  <c r="AE31" i="5"/>
  <c r="AE32" i="5" s="1"/>
  <c r="AS31" i="5"/>
  <c r="AS32" i="5" s="1"/>
  <c r="AI31" i="5"/>
  <c r="AI32" i="5" s="1"/>
  <c r="AP31" i="5"/>
  <c r="AP32" i="5" s="1"/>
  <c r="AH31" i="5"/>
  <c r="AH32" i="5" s="1"/>
  <c r="AG31" i="5"/>
  <c r="AG32" i="5" s="1"/>
  <c r="AK31" i="5"/>
  <c r="AK32" i="5" s="1"/>
  <c r="AT31" i="5"/>
  <c r="AT32" i="5" s="1"/>
  <c r="AQ31" i="5"/>
  <c r="AQ32" i="5" s="1"/>
  <c r="AL31" i="5"/>
  <c r="AL32" i="5" s="1"/>
  <c r="AN31" i="5"/>
  <c r="AN32" i="5" s="1"/>
  <c r="AJ31" i="5"/>
  <c r="AJ32" i="5" s="1"/>
  <c r="AR31" i="5"/>
  <c r="AR32" i="5" s="1"/>
  <c r="AM31" i="5"/>
  <c r="AM32" i="5" s="1"/>
  <c r="AO31" i="5"/>
  <c r="AO32" i="5" s="1"/>
  <c r="AU31" i="5"/>
  <c r="AU32" i="5" s="1"/>
  <c r="AV32" i="5"/>
  <c r="AW18" i="5"/>
  <c r="AW31" i="5"/>
  <c r="AV17" i="5"/>
  <c r="BB6" i="6" s="1" a="1"/>
  <c r="BB6" i="6" s="1"/>
  <c r="BB5" i="6" a="1"/>
  <c r="BB5" i="6" s="1"/>
  <c r="BB16" i="10" s="1" a="1"/>
  <c r="BB16" i="10" s="1"/>
  <c r="AW30" i="5"/>
  <c r="AX12" i="5"/>
  <c r="BB15" i="6" a="1"/>
  <c r="BB15" i="6" s="1"/>
  <c r="BB27" i="10" s="1" a="1"/>
  <c r="BB27" i="10" s="1"/>
  <c r="BB17" i="6" a="1"/>
  <c r="BB17" i="6" s="1"/>
  <c r="BB29" i="10" s="1" a="1"/>
  <c r="BB29" i="10" s="1"/>
  <c r="BA17" i="10" a="1"/>
  <c r="BA17" i="10" s="1"/>
  <c r="BA16" i="6" a="1"/>
  <c r="BA16" i="6" s="1"/>
  <c r="BA28" i="10" s="1" a="1"/>
  <c r="BA28" i="10" s="1"/>
  <c r="W6" i="5"/>
  <c r="AS13" i="5"/>
  <c r="AS19" i="5" s="1"/>
  <c r="AR14" i="5"/>
  <c r="AR20" i="5"/>
  <c r="AX12" i="10" s="1" a="1"/>
  <c r="AX12" i="10" s="1"/>
  <c r="AW11" i="5"/>
  <c r="AW32" i="5" l="1"/>
  <c r="AX18" i="5"/>
  <c r="AX31" i="5"/>
  <c r="AW17" i="5"/>
  <c r="BC6" i="6" s="1" a="1"/>
  <c r="BC6" i="6" s="1"/>
  <c r="BC5" i="6" a="1"/>
  <c r="BC5" i="6" s="1"/>
  <c r="BC16" i="10" s="1" a="1"/>
  <c r="BC16" i="10" s="1"/>
  <c r="AX30" i="5"/>
  <c r="AY12" i="5"/>
  <c r="AV13" i="5" s="1"/>
  <c r="AV19" i="5" s="1"/>
  <c r="BC17" i="6" a="1"/>
  <c r="BC17" i="6" s="1"/>
  <c r="BC29" i="10" s="1" a="1"/>
  <c r="BC29" i="10" s="1"/>
  <c r="BC15" i="6" a="1"/>
  <c r="BC15" i="6" s="1"/>
  <c r="BC27" i="10" s="1" a="1"/>
  <c r="BC27" i="10" s="1"/>
  <c r="BB17" i="10" a="1"/>
  <c r="BB17" i="10" s="1"/>
  <c r="BB16" i="6" a="1"/>
  <c r="BB16" i="6" s="1"/>
  <c r="BB28" i="10" s="1" a="1"/>
  <c r="BB28" i="10" s="1"/>
  <c r="AB20" i="10" a="1"/>
  <c r="AB20" i="10" s="1"/>
  <c r="W8" i="5"/>
  <c r="W7" i="5"/>
  <c r="W5" i="5"/>
  <c r="AT13" i="5"/>
  <c r="AT19" i="5" s="1"/>
  <c r="AS14" i="5"/>
  <c r="AS20" i="5"/>
  <c r="AY12" i="10" s="1" a="1"/>
  <c r="AY12" i="10" s="1"/>
  <c r="AX11" i="5"/>
  <c r="AX32" i="5" l="1"/>
  <c r="AY18" i="5"/>
  <c r="AY31" i="5"/>
  <c r="AX17" i="5"/>
  <c r="BD6" i="6" s="1" a="1"/>
  <c r="BD6" i="6" s="1"/>
  <c r="BD5" i="6" a="1"/>
  <c r="BD5" i="6" s="1"/>
  <c r="BD16" i="10" s="1" a="1"/>
  <c r="BD16" i="10" s="1"/>
  <c r="AY30" i="5"/>
  <c r="AZ12" i="5"/>
  <c r="BC17" i="10" a="1"/>
  <c r="BC17" i="10" s="1"/>
  <c r="BC16" i="6" a="1"/>
  <c r="BC16" i="6" s="1"/>
  <c r="BC28" i="10" s="1" a="1"/>
  <c r="BC28" i="10" s="1"/>
  <c r="BD17" i="6" a="1"/>
  <c r="BD17" i="6" s="1"/>
  <c r="BD29" i="10" s="1" a="1"/>
  <c r="BD29" i="10" s="1"/>
  <c r="BD15" i="6" a="1"/>
  <c r="BD15" i="6" s="1"/>
  <c r="BD27" i="10" s="1" a="1"/>
  <c r="BD27" i="10" s="1"/>
  <c r="W9" i="5"/>
  <c r="AU13" i="5"/>
  <c r="AU19" i="5" s="1"/>
  <c r="AV14" i="5"/>
  <c r="AV20" i="5"/>
  <c r="BB12" i="10" s="1" a="1"/>
  <c r="BB12" i="10" s="1"/>
  <c r="AT14" i="5"/>
  <c r="AT20" i="5"/>
  <c r="AZ12" i="10" s="1" a="1"/>
  <c r="AZ12" i="10" s="1"/>
  <c r="AY11" i="5"/>
  <c r="AY32" i="5" l="1"/>
  <c r="AZ18" i="5"/>
  <c r="AZ31" i="5"/>
  <c r="AY17" i="5"/>
  <c r="BE6" i="6" s="1" a="1"/>
  <c r="BE6" i="6" s="1"/>
  <c r="BE5" i="6" a="1"/>
  <c r="BE5" i="6" s="1"/>
  <c r="BE16" i="10" s="1" a="1"/>
  <c r="BE16" i="10" s="1"/>
  <c r="AZ30" i="5"/>
  <c r="BA12" i="5"/>
  <c r="AW13" i="5"/>
  <c r="AW19" i="5" s="1"/>
  <c r="BE15" i="6" a="1"/>
  <c r="BE15" i="6" s="1"/>
  <c r="BE27" i="10" s="1" a="1"/>
  <c r="BE27" i="10" s="1"/>
  <c r="BE17" i="6" a="1"/>
  <c r="BE17" i="6" s="1"/>
  <c r="BE29" i="10" s="1" a="1"/>
  <c r="BE29" i="10" s="1"/>
  <c r="BD17" i="10" a="1"/>
  <c r="BD17" i="10" s="1"/>
  <c r="BD16" i="6" a="1"/>
  <c r="BD16" i="6" s="1"/>
  <c r="BD28" i="10" s="1" a="1"/>
  <c r="BD28" i="10" s="1"/>
  <c r="X6" i="5"/>
  <c r="X8" i="5" s="1"/>
  <c r="W33" i="5"/>
  <c r="AC11" i="6" s="1" a="1"/>
  <c r="AC11" i="6" s="1"/>
  <c r="AU14" i="5"/>
  <c r="AU20" i="5"/>
  <c r="BA12" i="10" s="1" a="1"/>
  <c r="BA12" i="10" s="1"/>
  <c r="AG16" i="2"/>
  <c r="AZ11" i="5"/>
  <c r="AZ32" i="5" l="1"/>
  <c r="BA18" i="5"/>
  <c r="BA31" i="5"/>
  <c r="AZ17" i="5"/>
  <c r="BF6" i="6" s="1" a="1"/>
  <c r="BF6" i="6" s="1"/>
  <c r="BF5" i="6" a="1"/>
  <c r="BF5" i="6" s="1"/>
  <c r="BF16" i="10" s="1" a="1"/>
  <c r="BF16" i="10" s="1"/>
  <c r="AW20" i="5"/>
  <c r="BC12" i="10" s="1" a="1"/>
  <c r="BC12" i="10" s="1"/>
  <c r="BA30" i="5"/>
  <c r="BB12" i="5"/>
  <c r="AW14" i="5"/>
  <c r="AX13" i="5"/>
  <c r="AX19" i="5" s="1"/>
  <c r="X7" i="5"/>
  <c r="X9" i="5" s="1"/>
  <c r="Y6" i="5" s="1"/>
  <c r="Y7" i="5" s="1"/>
  <c r="BF17" i="6" a="1"/>
  <c r="BF17" i="6" s="1"/>
  <c r="BF15" i="6" a="1"/>
  <c r="BF15" i="6" s="1"/>
  <c r="BF27" i="10" s="1" a="1"/>
  <c r="BF27" i="10" s="1"/>
  <c r="BE17" i="10" a="1"/>
  <c r="BE17" i="10" s="1"/>
  <c r="BE16" i="6" a="1"/>
  <c r="BE16" i="6" s="1"/>
  <c r="BE28" i="10" s="1" a="1"/>
  <c r="BE28" i="10" s="1"/>
  <c r="AC20" i="10" a="1"/>
  <c r="AC20" i="10" s="1"/>
  <c r="X33" i="5"/>
  <c r="AD11" i="6" s="1" a="1"/>
  <c r="AD11" i="6" s="1"/>
  <c r="X5" i="5"/>
  <c r="AG15" i="2"/>
  <c r="BA11" i="5"/>
  <c r="G14" i="5"/>
  <c r="BA32" i="5" l="1"/>
  <c r="BB18" i="5"/>
  <c r="BB31" i="5"/>
  <c r="BA17" i="5"/>
  <c r="BG6" i="6" s="1" a="1"/>
  <c r="BG6" i="6" s="1"/>
  <c r="BG5" i="6" a="1"/>
  <c r="BG5" i="6" s="1"/>
  <c r="BG16" i="10" s="1" a="1"/>
  <c r="BG16" i="10" s="1"/>
  <c r="AX20" i="5"/>
  <c r="BD12" i="10" s="1" a="1"/>
  <c r="BD12" i="10" s="1"/>
  <c r="BB30" i="5"/>
  <c r="BC12" i="5"/>
  <c r="AX14" i="5"/>
  <c r="AY13" i="5"/>
  <c r="AY19" i="5" s="1"/>
  <c r="Y5" i="5"/>
  <c r="Y8" i="5"/>
  <c r="Y9" i="5" s="1"/>
  <c r="Z6" i="5" s="1"/>
  <c r="BF16" i="6" a="1"/>
  <c r="BF16" i="6" s="1"/>
  <c r="BF17" i="10" a="1"/>
  <c r="BF17" i="10" s="1"/>
  <c r="BF29" i="10" a="1"/>
  <c r="BF29" i="10" s="1"/>
  <c r="H17" i="6"/>
  <c r="BG15" i="6" a="1"/>
  <c r="BG15" i="6" s="1"/>
  <c r="BG27" i="10" s="1" a="1"/>
  <c r="BG27" i="10" s="1"/>
  <c r="BG17" i="6" a="1"/>
  <c r="BG17" i="6" s="1"/>
  <c r="AD20" i="10" a="1"/>
  <c r="AD20" i="10" s="1"/>
  <c r="Y33" i="5"/>
  <c r="AE11" i="6" s="1" a="1"/>
  <c r="AE11" i="6" s="1"/>
  <c r="G23" i="5"/>
  <c r="G24" i="5"/>
  <c r="H5" i="6"/>
  <c r="H15" i="6"/>
  <c r="L20" i="5"/>
  <c r="G15" i="5"/>
  <c r="M8" i="6" s="1" a="1"/>
  <c r="M8" i="6" s="1"/>
  <c r="M9" i="6" s="1"/>
  <c r="K14" i="5"/>
  <c r="BB11" i="5"/>
  <c r="H16" i="10"/>
  <c r="H27" i="10"/>
  <c r="M13" i="10" l="1" a="1"/>
  <c r="M13" i="10" s="1"/>
  <c r="BB32" i="5"/>
  <c r="BC18" i="5"/>
  <c r="BC31" i="5"/>
  <c r="BB17" i="5"/>
  <c r="BH6" i="6" s="1" a="1"/>
  <c r="BH6" i="6" s="1"/>
  <c r="BH5" i="6" a="1"/>
  <c r="BH5" i="6" s="1"/>
  <c r="BH16" i="10" s="1" a="1"/>
  <c r="BH16" i="10" s="1"/>
  <c r="AY20" i="5"/>
  <c r="BE12" i="10" s="1" a="1"/>
  <c r="BE12" i="10" s="1"/>
  <c r="BC30" i="5"/>
  <c r="BD12" i="5"/>
  <c r="AY14" i="5"/>
  <c r="AZ13" i="5"/>
  <c r="AZ19" i="5" s="1"/>
  <c r="H6" i="6"/>
  <c r="BG16" i="6" a="1"/>
  <c r="BG16" i="6" s="1"/>
  <c r="BG28" i="10" s="1" a="1"/>
  <c r="BG28" i="10" s="1"/>
  <c r="BG17" i="10" a="1"/>
  <c r="BG17" i="10" s="1"/>
  <c r="BG29" i="10" a="1"/>
  <c r="BG29" i="10" s="1"/>
  <c r="BH15" i="6" a="1"/>
  <c r="BH15" i="6" s="1"/>
  <c r="BH27" i="10" s="1" a="1"/>
  <c r="BH27" i="10" s="1"/>
  <c r="BH17" i="6" a="1"/>
  <c r="BH17" i="6" s="1"/>
  <c r="BH29" i="10" s="1" a="1"/>
  <c r="BH29" i="10" s="1"/>
  <c r="M14" i="10" a="1"/>
  <c r="M14" i="10" s="1"/>
  <c r="M10" i="6" a="1"/>
  <c r="M10" i="6" s="1"/>
  <c r="M12" i="6" s="1"/>
  <c r="M13" i="6" s="1"/>
  <c r="H16" i="6"/>
  <c r="BF28" i="10" a="1"/>
  <c r="BF28" i="10" s="1"/>
  <c r="H28" i="10" s="1"/>
  <c r="M19" i="10" a="1"/>
  <c r="M19" i="10" s="1"/>
  <c r="AE20" i="10" a="1"/>
  <c r="AE20" i="10" s="1"/>
  <c r="L21" i="5"/>
  <c r="R7" i="6" s="1" a="1"/>
  <c r="R7" i="6" s="1"/>
  <c r="R12" i="10" a="1"/>
  <c r="R12" i="10" s="1"/>
  <c r="H17" i="10"/>
  <c r="Z7" i="5"/>
  <c r="Z8" i="5"/>
  <c r="G25" i="5"/>
  <c r="G26" i="5" s="1"/>
  <c r="P20" i="5"/>
  <c r="Z5" i="5"/>
  <c r="BA13" i="5"/>
  <c r="BA19" i="5" s="1"/>
  <c r="P14" i="5"/>
  <c r="BC11" i="5"/>
  <c r="V12" i="10" l="1" a="1"/>
  <c r="V12" i="10" s="1"/>
  <c r="BC32" i="5"/>
  <c r="BD18" i="5"/>
  <c r="BD31" i="5"/>
  <c r="BC17" i="5"/>
  <c r="BI6" i="6" s="1" a="1"/>
  <c r="BI6" i="6" s="1"/>
  <c r="BI5" i="6" a="1"/>
  <c r="BI5" i="6" s="1"/>
  <c r="BI16" i="10" s="1" a="1"/>
  <c r="BI16" i="10" s="1"/>
  <c r="AZ20" i="5"/>
  <c r="BF12" i="10" s="1" a="1"/>
  <c r="BF12" i="10" s="1"/>
  <c r="H12" i="10" s="1"/>
  <c r="BD30" i="5"/>
  <c r="AZ14" i="5"/>
  <c r="BE12" i="5"/>
  <c r="G27" i="5"/>
  <c r="BI15" i="6" a="1"/>
  <c r="BI15" i="6" s="1"/>
  <c r="BI27" i="10" s="1" a="1"/>
  <c r="BI27" i="10" s="1"/>
  <c r="BI17" i="6" a="1"/>
  <c r="BI17" i="6" s="1"/>
  <c r="BI29" i="10" s="1" a="1"/>
  <c r="BI29" i="10" s="1"/>
  <c r="BH17" i="10" a="1"/>
  <c r="BH17" i="10" s="1"/>
  <c r="BH16" i="6" a="1"/>
  <c r="BH16" i="6" s="1"/>
  <c r="BH28" i="10" s="1" a="1"/>
  <c r="BH28" i="10" s="1"/>
  <c r="M6" i="8" a="1"/>
  <c r="M6" i="8" s="1"/>
  <c r="Z9" i="5"/>
  <c r="AA6" i="5" s="1"/>
  <c r="Z33" i="5"/>
  <c r="AF11" i="6" s="1" a="1"/>
  <c r="AF11" i="6" s="1"/>
  <c r="BA20" i="5"/>
  <c r="BG12" i="10" s="1" a="1"/>
  <c r="BG12" i="10" s="1"/>
  <c r="BA14" i="5"/>
  <c r="M15" i="10"/>
  <c r="BD11" i="5"/>
  <c r="BD32" i="5" l="1"/>
  <c r="BE18" i="5"/>
  <c r="BE31" i="5"/>
  <c r="BD17" i="5"/>
  <c r="BJ6" i="6" s="1" a="1"/>
  <c r="BJ6" i="6" s="1"/>
  <c r="BJ5" i="6" a="1"/>
  <c r="BJ5" i="6" s="1"/>
  <c r="BJ16" i="10" s="1" a="1"/>
  <c r="BJ16" i="10" s="1"/>
  <c r="BE30" i="5"/>
  <c r="BF12" i="5"/>
  <c r="BC13" i="5" s="1"/>
  <c r="BC19" i="5" s="1"/>
  <c r="BB13" i="5"/>
  <c r="BB19" i="5" s="1"/>
  <c r="M18" i="6" a="1"/>
  <c r="M18" i="6" s="1"/>
  <c r="G28" i="5"/>
  <c r="BJ15" i="6" a="1"/>
  <c r="BJ15" i="6" s="1"/>
  <c r="BJ27" i="10" s="1" a="1"/>
  <c r="BJ27" i="10" s="1"/>
  <c r="BJ17" i="6" a="1"/>
  <c r="BJ17" i="6" s="1"/>
  <c r="BJ29" i="10" s="1" a="1"/>
  <c r="BJ29" i="10" s="1"/>
  <c r="BI16" i="6" a="1"/>
  <c r="BI16" i="6" s="1"/>
  <c r="BI28" i="10" s="1" a="1"/>
  <c r="BI28" i="10" s="1"/>
  <c r="BI17" i="10" a="1"/>
  <c r="BI17" i="10" s="1"/>
  <c r="M7" i="8" a="1"/>
  <c r="M7" i="8" s="1"/>
  <c r="R18" i="10" a="1"/>
  <c r="R18" i="10" s="1"/>
  <c r="AF20" i="10" a="1"/>
  <c r="AF20" i="10" s="1"/>
  <c r="AA7" i="5"/>
  <c r="AA8" i="5"/>
  <c r="M21" i="10"/>
  <c r="E20" i="10"/>
  <c r="AA5" i="5"/>
  <c r="BE11" i="5"/>
  <c r="H17" i="8"/>
  <c r="BE32" i="5" l="1"/>
  <c r="BF18" i="5"/>
  <c r="BF31" i="5"/>
  <c r="BE17" i="5"/>
  <c r="BK6" i="6" s="1" a="1"/>
  <c r="BK6" i="6" s="1"/>
  <c r="BK5" i="6" a="1"/>
  <c r="BK5" i="6" s="1"/>
  <c r="BK16" i="10" s="1" a="1"/>
  <c r="BK16" i="10" s="1"/>
  <c r="BB20" i="5"/>
  <c r="BH12" i="10" s="1" a="1"/>
  <c r="BH12" i="10" s="1"/>
  <c r="BF30" i="5"/>
  <c r="BB14" i="5"/>
  <c r="BG12" i="5"/>
  <c r="M19" i="6"/>
  <c r="M24" i="6" s="1"/>
  <c r="M27" i="6" s="1"/>
  <c r="BJ17" i="10" a="1"/>
  <c r="BJ17" i="10" s="1"/>
  <c r="BJ16" i="6" a="1"/>
  <c r="BJ16" i="6" s="1"/>
  <c r="BJ28" i="10" s="1" a="1"/>
  <c r="BJ28" i="10" s="1"/>
  <c r="BK17" i="6" a="1"/>
  <c r="BK17" i="6" s="1"/>
  <c r="BK15" i="6" a="1"/>
  <c r="BK15" i="6" s="1"/>
  <c r="BK27" i="10" s="1" a="1"/>
  <c r="BK27" i="10" s="1"/>
  <c r="H10" i="12" a="1"/>
  <c r="H10" i="12" s="1"/>
  <c r="M8" i="9" a="1"/>
  <c r="M8" i="9" s="1"/>
  <c r="AA9" i="5"/>
  <c r="AB6" i="5" s="1"/>
  <c r="AA33" i="5"/>
  <c r="AG11" i="6" s="1" a="1"/>
  <c r="AG11" i="6" s="1"/>
  <c r="BC14" i="5"/>
  <c r="BC20" i="5"/>
  <c r="BI12" i="10" s="1" a="1"/>
  <c r="BI12" i="10" s="1"/>
  <c r="BF11" i="5"/>
  <c r="BF32" i="5" l="1"/>
  <c r="BG18" i="5"/>
  <c r="BG31" i="5"/>
  <c r="BF17" i="5"/>
  <c r="BL6" i="6" s="1" a="1"/>
  <c r="BL6" i="6" s="1"/>
  <c r="BL5" i="6" a="1"/>
  <c r="BL5" i="6" s="1"/>
  <c r="BL16" i="10" s="1" a="1"/>
  <c r="BL16" i="10" s="1"/>
  <c r="BG30" i="5"/>
  <c r="BH12" i="5"/>
  <c r="BD13" i="5"/>
  <c r="BD19" i="5" s="1"/>
  <c r="BK17" i="10" a="1"/>
  <c r="BK17" i="10" s="1"/>
  <c r="BK16" i="6" a="1"/>
  <c r="BK16" i="6" s="1"/>
  <c r="BK28" i="10" s="1" a="1"/>
  <c r="BK28" i="10" s="1"/>
  <c r="BK29" i="10" a="1"/>
  <c r="BK29" i="10" s="1"/>
  <c r="BL17" i="6" a="1"/>
  <c r="BL17" i="6" s="1"/>
  <c r="BL29" i="10" s="1" a="1"/>
  <c r="BL29" i="10" s="1"/>
  <c r="BL15" i="6" a="1"/>
  <c r="BL15" i="6" s="1"/>
  <c r="BL27" i="10" s="1" a="1"/>
  <c r="BL27" i="10" s="1"/>
  <c r="AG20" i="10" a="1"/>
  <c r="AG20" i="10" s="1"/>
  <c r="AB5" i="5"/>
  <c r="AB8" i="5"/>
  <c r="AB7" i="5"/>
  <c r="BG11" i="5"/>
  <c r="BG32" i="5" l="1"/>
  <c r="BH18" i="5"/>
  <c r="BH31" i="5"/>
  <c r="BG17" i="5"/>
  <c r="BM6" i="6" s="1" a="1"/>
  <c r="BM6" i="6" s="1"/>
  <c r="BM5" i="6" a="1"/>
  <c r="BM5" i="6" s="1"/>
  <c r="BM16" i="10" s="1" a="1"/>
  <c r="BM16" i="10" s="1"/>
  <c r="BD20" i="5"/>
  <c r="BJ12" i="10" s="1" a="1"/>
  <c r="BJ12" i="10" s="1"/>
  <c r="BH30" i="5"/>
  <c r="BI12" i="5"/>
  <c r="BD14" i="5"/>
  <c r="BE13" i="5"/>
  <c r="BE19" i="5" s="1"/>
  <c r="BL17" i="10" a="1"/>
  <c r="BL17" i="10" s="1"/>
  <c r="BL16" i="6" a="1"/>
  <c r="BL16" i="6" s="1"/>
  <c r="BL28" i="10" s="1" a="1"/>
  <c r="BL28" i="10" s="1"/>
  <c r="BM15" i="6" a="1"/>
  <c r="BM15" i="6" s="1"/>
  <c r="BM27" i="10" s="1" a="1"/>
  <c r="BM27" i="10" s="1"/>
  <c r="BM17" i="6" a="1"/>
  <c r="BM17" i="6" s="1"/>
  <c r="BM29" i="10" s="1" a="1"/>
  <c r="BM29" i="10" s="1"/>
  <c r="AB9" i="5"/>
  <c r="AC6" i="5" s="1"/>
  <c r="AB33" i="5"/>
  <c r="AH11" i="6" s="1" a="1"/>
  <c r="AH11" i="6" s="1"/>
  <c r="BH11" i="5"/>
  <c r="BH32" i="5" l="1"/>
  <c r="BI18" i="5"/>
  <c r="BI31" i="5"/>
  <c r="BH17" i="5"/>
  <c r="BN6" i="6" s="1" a="1"/>
  <c r="BN6" i="6" s="1"/>
  <c r="BN5" i="6" a="1"/>
  <c r="BN5" i="6" s="1"/>
  <c r="BN16" i="10" s="1" a="1"/>
  <c r="BN16" i="10" s="1"/>
  <c r="BI30" i="5"/>
  <c r="BE20" i="5"/>
  <c r="BK12" i="10" s="1" a="1"/>
  <c r="BK12" i="10" s="1"/>
  <c r="BJ12" i="5"/>
  <c r="BG13" i="5" s="1"/>
  <c r="BG19" i="5" s="1"/>
  <c r="BE14" i="5"/>
  <c r="BF13" i="5"/>
  <c r="BF19" i="5" s="1"/>
  <c r="BN15" i="6" a="1"/>
  <c r="BN15" i="6" s="1"/>
  <c r="BN27" i="10" s="1" a="1"/>
  <c r="BN27" i="10" s="1"/>
  <c r="BN17" i="6" a="1"/>
  <c r="BN17" i="6" s="1"/>
  <c r="BN29" i="10" s="1" a="1"/>
  <c r="BN29" i="10" s="1"/>
  <c r="BM17" i="10" a="1"/>
  <c r="BM17" i="10" s="1"/>
  <c r="BM16" i="6" a="1"/>
  <c r="BM16" i="6" s="1"/>
  <c r="BM28" i="10" s="1" a="1"/>
  <c r="BM28" i="10" s="1"/>
  <c r="F11" i="6"/>
  <c r="AH20" i="10" a="1"/>
  <c r="AH20" i="10" s="1"/>
  <c r="F20" i="10" s="1"/>
  <c r="AC8" i="5"/>
  <c r="AC7" i="5"/>
  <c r="AC5" i="5"/>
  <c r="AC33" i="5"/>
  <c r="AI11" i="6" s="1" a="1"/>
  <c r="AI11" i="6" s="1"/>
  <c r="BI11" i="5"/>
  <c r="BK12" i="5" s="1"/>
  <c r="BI32" i="5" l="1"/>
  <c r="BJ18" i="5"/>
  <c r="BJ31" i="5"/>
  <c r="BK18" i="5"/>
  <c r="BK31" i="5"/>
  <c r="BI17" i="5"/>
  <c r="BO6" i="6" s="1" a="1"/>
  <c r="BO6" i="6" s="1"/>
  <c r="BO5" i="6" a="1"/>
  <c r="BO5" i="6" s="1"/>
  <c r="BO16" i="10" s="1" a="1"/>
  <c r="BO16" i="10" s="1"/>
  <c r="BJ30" i="5"/>
  <c r="BF20" i="5"/>
  <c r="BL12" i="10" s="1" a="1"/>
  <c r="BL12" i="10" s="1"/>
  <c r="BK30" i="5"/>
  <c r="BF14" i="5"/>
  <c r="BO15" i="6" a="1"/>
  <c r="BO15" i="6" s="1"/>
  <c r="BO27" i="10" s="1" a="1"/>
  <c r="BO27" i="10" s="1"/>
  <c r="BO17" i="6" a="1"/>
  <c r="BO17" i="6" s="1"/>
  <c r="BO29" i="10" s="1" a="1"/>
  <c r="BO29" i="10" s="1"/>
  <c r="BN16" i="6" a="1"/>
  <c r="BN16" i="6" s="1"/>
  <c r="BN28" i="10" s="1" a="1"/>
  <c r="BN28" i="10" s="1"/>
  <c r="BN17" i="10" a="1"/>
  <c r="BN17" i="10" s="1"/>
  <c r="AI20" i="10" a="1"/>
  <c r="AI20" i="10" s="1"/>
  <c r="AC9" i="5"/>
  <c r="AD6" i="5" s="1"/>
  <c r="AD8" i="5" s="1"/>
  <c r="BG14" i="5"/>
  <c r="BG20" i="5"/>
  <c r="BM12" i="10" s="1" a="1"/>
  <c r="BM12" i="10" s="1"/>
  <c r="BJ11" i="5"/>
  <c r="BK32" i="5" l="1"/>
  <c r="BJ32" i="5"/>
  <c r="BJ17" i="5"/>
  <c r="BP6" i="6" s="1" a="1"/>
  <c r="BP6" i="6" s="1"/>
  <c r="BP5" i="6" a="1"/>
  <c r="BP5" i="6" s="1"/>
  <c r="BP16" i="10" s="1" a="1"/>
  <c r="BP16" i="10" s="1"/>
  <c r="BL12" i="5"/>
  <c r="BI13" i="5" s="1"/>
  <c r="BI19" i="5" s="1"/>
  <c r="BH13" i="5"/>
  <c r="BH19" i="5" s="1"/>
  <c r="BO16" i="6" a="1"/>
  <c r="BO16" i="6" s="1"/>
  <c r="BO28" i="10" s="1" a="1"/>
  <c r="BO28" i="10" s="1"/>
  <c r="BO17" i="10" a="1"/>
  <c r="BO17" i="10" s="1"/>
  <c r="BP15" i="6" a="1"/>
  <c r="BP15" i="6" s="1"/>
  <c r="BP27" i="10" s="1" a="1"/>
  <c r="BP27" i="10" s="1"/>
  <c r="BP17" i="6" a="1"/>
  <c r="BP17" i="6" s="1"/>
  <c r="BP29" i="10" s="1" a="1"/>
  <c r="BP29" i="10" s="1"/>
  <c r="AD7" i="5"/>
  <c r="AD9" i="5" s="1"/>
  <c r="AE6" i="5" s="1"/>
  <c r="AD5" i="5"/>
  <c r="AD33" i="5"/>
  <c r="AJ11" i="6" s="1" a="1"/>
  <c r="AJ11" i="6" s="1"/>
  <c r="BJ13" i="5"/>
  <c r="BJ19" i="5" s="1"/>
  <c r="BK11" i="5"/>
  <c r="BL18" i="5" l="1"/>
  <c r="BL31" i="5"/>
  <c r="BK17" i="5"/>
  <c r="BQ6" i="6" s="1" a="1"/>
  <c r="BQ6" i="6" s="1"/>
  <c r="BQ5" i="6" a="1"/>
  <c r="BQ5" i="6" s="1"/>
  <c r="BQ16" i="10" s="1" a="1"/>
  <c r="BQ16" i="10" s="1"/>
  <c r="BH20" i="5"/>
  <c r="BN12" i="10" s="1" a="1"/>
  <c r="BN12" i="10" s="1"/>
  <c r="BL30" i="5"/>
  <c r="BH14" i="5"/>
  <c r="BI20" i="5"/>
  <c r="BO12" i="10" s="1" a="1"/>
  <c r="BO12" i="10" s="1"/>
  <c r="BP17" i="10" a="1"/>
  <c r="BP17" i="10" s="1"/>
  <c r="BP16" i="6" a="1"/>
  <c r="BP16" i="6" s="1"/>
  <c r="BP28" i="10" s="1" a="1"/>
  <c r="BP28" i="10" s="1"/>
  <c r="BQ15" i="6" a="1"/>
  <c r="BQ15" i="6" s="1"/>
  <c r="BQ27" i="10" s="1" a="1"/>
  <c r="BQ27" i="10" s="1"/>
  <c r="BQ17" i="6" a="1"/>
  <c r="BQ17" i="6" s="1"/>
  <c r="BQ29" i="10" s="1" a="1"/>
  <c r="BQ29" i="10" s="1"/>
  <c r="BI14" i="5"/>
  <c r="AJ20" i="10" a="1"/>
  <c r="AJ20" i="10" s="1"/>
  <c r="AE8" i="5"/>
  <c r="AE7" i="5"/>
  <c r="AE5" i="5"/>
  <c r="AH16" i="2"/>
  <c r="BJ14" i="5"/>
  <c r="BJ20" i="5"/>
  <c r="BP12" i="10" s="1" a="1"/>
  <c r="BP12" i="10" s="1"/>
  <c r="BK13" i="5"/>
  <c r="BK19" i="5" s="1"/>
  <c r="BL11" i="5"/>
  <c r="BL32" i="5" l="1"/>
  <c r="BL17" i="5"/>
  <c r="BR6" i="6" s="1" a="1"/>
  <c r="BR6" i="6" s="1"/>
  <c r="BR5" i="6" a="1"/>
  <c r="BR5" i="6" s="1"/>
  <c r="BQ17" i="10" a="1"/>
  <c r="BQ17" i="10" s="1"/>
  <c r="BQ16" i="6" a="1"/>
  <c r="BQ16" i="6" s="1"/>
  <c r="BQ28" i="10" s="1" a="1"/>
  <c r="BQ28" i="10" s="1"/>
  <c r="BR15" i="6" a="1"/>
  <c r="BR15" i="6" s="1"/>
  <c r="BR27" i="10" s="1" a="1"/>
  <c r="BR27" i="10" s="1"/>
  <c r="BR17" i="6" a="1"/>
  <c r="BR17" i="6" s="1"/>
  <c r="BR16" i="10" a="1"/>
  <c r="BR16" i="10" s="1"/>
  <c r="AE9" i="5"/>
  <c r="AF6" i="5" s="1"/>
  <c r="AE33" i="5"/>
  <c r="AK11" i="6" s="1" a="1"/>
  <c r="AK11" i="6" s="1"/>
  <c r="BK14" i="5"/>
  <c r="BK20" i="5"/>
  <c r="BQ12" i="10" s="1" a="1"/>
  <c r="BQ12" i="10" s="1"/>
  <c r="AH15" i="2"/>
  <c r="BL13" i="5"/>
  <c r="BL19" i="5" s="1"/>
  <c r="H14" i="5"/>
  <c r="I14" i="5"/>
  <c r="J24" i="5" l="1"/>
  <c r="P13" i="10" s="1" a="1"/>
  <c r="P13" i="10" s="1"/>
  <c r="BR29" i="10" a="1"/>
  <c r="BR29" i="10" s="1"/>
  <c r="I17" i="6"/>
  <c r="BR17" i="10" a="1"/>
  <c r="BR17" i="10" s="1"/>
  <c r="I17" i="10" s="1"/>
  <c r="BR16" i="6" a="1"/>
  <c r="BR16" i="6" s="1"/>
  <c r="AK20" i="10" a="1"/>
  <c r="AK20" i="10" s="1"/>
  <c r="AF8" i="5"/>
  <c r="AF7" i="5"/>
  <c r="AF5" i="5"/>
  <c r="I23" i="5"/>
  <c r="J23" i="5"/>
  <c r="K23" i="5"/>
  <c r="H23" i="5"/>
  <c r="H24" i="5"/>
  <c r="I24" i="5"/>
  <c r="O13" i="10" s="1" a="1"/>
  <c r="O13" i="10" s="1"/>
  <c r="K24" i="5"/>
  <c r="Q13" i="10" s="1" a="1"/>
  <c r="Q13" i="10" s="1"/>
  <c r="I5" i="6"/>
  <c r="I15" i="6"/>
  <c r="M20" i="5"/>
  <c r="BL14" i="5"/>
  <c r="BL20" i="5"/>
  <c r="BR12" i="10" s="1" a="1"/>
  <c r="BR12" i="10" s="1"/>
  <c r="H15" i="5"/>
  <c r="N8" i="6" s="1" a="1"/>
  <c r="N8" i="6" s="1"/>
  <c r="N9" i="6" s="1"/>
  <c r="L14" i="5"/>
  <c r="I27" i="10"/>
  <c r="I16" i="10"/>
  <c r="N13" i="10" l="1" a="1"/>
  <c r="N13" i="10" s="1"/>
  <c r="I6" i="6"/>
  <c r="Q14" i="10" a="1"/>
  <c r="Q14" i="10" s="1"/>
  <c r="Q10" i="6" a="1"/>
  <c r="Q10" i="6" s="1"/>
  <c r="Q12" i="6" s="1"/>
  <c r="O14" i="10" a="1"/>
  <c r="O14" i="10" s="1"/>
  <c r="O10" i="6" a="1"/>
  <c r="O10" i="6" s="1"/>
  <c r="O12" i="6" s="1"/>
  <c r="P14" i="10" a="1"/>
  <c r="P14" i="10" s="1"/>
  <c r="P10" i="6" a="1"/>
  <c r="P10" i="6" s="1"/>
  <c r="P12" i="6" s="1"/>
  <c r="N14" i="10" a="1"/>
  <c r="N14" i="10" s="1"/>
  <c r="N10" i="6" a="1"/>
  <c r="N10" i="6" s="1"/>
  <c r="N12" i="6" s="1"/>
  <c r="N13" i="6" s="1"/>
  <c r="BR28" i="10" a="1"/>
  <c r="BR28" i="10" s="1"/>
  <c r="I28" i="10" s="1"/>
  <c r="N19" i="10" a="1"/>
  <c r="N19" i="10" s="1"/>
  <c r="M21" i="5"/>
  <c r="S7" i="6" s="1" a="1"/>
  <c r="S7" i="6" s="1"/>
  <c r="S12" i="10" a="1"/>
  <c r="S12" i="10" s="1"/>
  <c r="I12" i="10"/>
  <c r="I16" i="6"/>
  <c r="AF9" i="5"/>
  <c r="AF33" i="5" s="1"/>
  <c r="AL11" i="6" s="1" a="1"/>
  <c r="AL11" i="6" s="1"/>
  <c r="L23" i="5"/>
  <c r="L24" i="5"/>
  <c r="R13" i="10" s="1" a="1"/>
  <c r="R13" i="10" s="1"/>
  <c r="H25" i="5"/>
  <c r="H26" i="5" s="1"/>
  <c r="Q20" i="5"/>
  <c r="W12" i="10" s="1" a="1"/>
  <c r="W12" i="10" s="1"/>
  <c r="I15" i="5"/>
  <c r="O8" i="6" s="1" a="1"/>
  <c r="O8" i="6" s="1"/>
  <c r="O9" i="6" s="1"/>
  <c r="Q14" i="5"/>
  <c r="M14" i="5"/>
  <c r="N6" i="8" l="1" a="1"/>
  <c r="N6" i="8" s="1"/>
  <c r="H27" i="5"/>
  <c r="O13" i="6"/>
  <c r="R14" i="10" a="1"/>
  <c r="R14" i="10" s="1"/>
  <c r="R10" i="6" a="1"/>
  <c r="R10" i="6" s="1"/>
  <c r="R12" i="6" s="1"/>
  <c r="AL20" i="10" a="1"/>
  <c r="AL20" i="10" s="1"/>
  <c r="O19" i="10" a="1"/>
  <c r="O19" i="10" s="1"/>
  <c r="N21" i="5"/>
  <c r="T7" i="6" s="1" a="1"/>
  <c r="T7" i="6" s="1"/>
  <c r="F12" i="10"/>
  <c r="E12" i="10"/>
  <c r="AG6" i="5"/>
  <c r="AG5" i="5" s="1"/>
  <c r="Y24" i="5"/>
  <c r="AE13" i="10" s="1" a="1"/>
  <c r="AE13" i="10" s="1"/>
  <c r="X24" i="5"/>
  <c r="AD13" i="10" s="1" a="1"/>
  <c r="AD13" i="10" s="1"/>
  <c r="W23" i="5"/>
  <c r="Y23" i="5"/>
  <c r="X23" i="5"/>
  <c r="W24" i="5"/>
  <c r="AC13" i="10" s="1" a="1"/>
  <c r="AC13" i="10" s="1"/>
  <c r="Z24" i="5"/>
  <c r="AF13" i="10" s="1" a="1"/>
  <c r="AF13" i="10" s="1"/>
  <c r="Z23" i="5"/>
  <c r="AB23" i="5"/>
  <c r="AA24" i="5"/>
  <c r="AG13" i="10" s="1" a="1"/>
  <c r="AG13" i="10" s="1"/>
  <c r="AA23" i="5"/>
  <c r="AB24" i="5"/>
  <c r="AH13" i="10" s="1" a="1"/>
  <c r="AH13" i="10" s="1"/>
  <c r="AC24" i="5"/>
  <c r="AI13" i="10" s="1" a="1"/>
  <c r="AI13" i="10" s="1"/>
  <c r="AC23" i="5"/>
  <c r="AD23" i="5"/>
  <c r="AD24" i="5"/>
  <c r="AJ13" i="10" s="1" a="1"/>
  <c r="AJ13" i="10" s="1"/>
  <c r="AE23" i="5"/>
  <c r="AE24" i="5"/>
  <c r="AK13" i="10" s="1" a="1"/>
  <c r="AK13" i="10" s="1"/>
  <c r="AF23" i="5"/>
  <c r="AF24" i="5"/>
  <c r="AL13" i="10" s="1" a="1"/>
  <c r="AL13" i="10" s="1"/>
  <c r="AG23" i="5"/>
  <c r="R23" i="5"/>
  <c r="O23" i="5"/>
  <c r="P23" i="5"/>
  <c r="N23" i="5"/>
  <c r="M23" i="5"/>
  <c r="V23" i="5"/>
  <c r="S23" i="5"/>
  <c r="T23" i="5"/>
  <c r="U23" i="5"/>
  <c r="I25" i="5"/>
  <c r="Q23" i="5"/>
  <c r="V24" i="5"/>
  <c r="AB13" i="10" s="1" a="1"/>
  <c r="AB13" i="10" s="1"/>
  <c r="S24" i="5"/>
  <c r="Y13" i="10" s="1" a="1"/>
  <c r="Y13" i="10" s="1"/>
  <c r="T24" i="5"/>
  <c r="Z13" i="10" s="1" a="1"/>
  <c r="Z13" i="10" s="1"/>
  <c r="U24" i="5"/>
  <c r="AA13" i="10" s="1" a="1"/>
  <c r="AA13" i="10" s="1"/>
  <c r="R24" i="5"/>
  <c r="X13" i="10" s="1" a="1"/>
  <c r="X13" i="10" s="1"/>
  <c r="O24" i="5"/>
  <c r="U13" i="10" s="1" a="1"/>
  <c r="U13" i="10" s="1"/>
  <c r="P24" i="5"/>
  <c r="V13" i="10" s="1" a="1"/>
  <c r="V13" i="10" s="1"/>
  <c r="M24" i="5"/>
  <c r="S13" i="10" s="1" a="1"/>
  <c r="S13" i="10" s="1"/>
  <c r="N24" i="5"/>
  <c r="T13" i="10" s="1" a="1"/>
  <c r="T13" i="10" s="1"/>
  <c r="Q24" i="5"/>
  <c r="W13" i="10" s="1" a="1"/>
  <c r="W13" i="10" s="1"/>
  <c r="J15" i="5"/>
  <c r="P8" i="6" s="1" a="1"/>
  <c r="P8" i="6" s="1"/>
  <c r="P9" i="6" s="1"/>
  <c r="P13" i="6" s="1"/>
  <c r="N15" i="10"/>
  <c r="P15" i="10"/>
  <c r="O15" i="10"/>
  <c r="Q15" i="10"/>
  <c r="AZ55" i="19" l="1"/>
  <c r="BC46" i="19" s="1"/>
  <c r="N18" i="6" a="1"/>
  <c r="N18" i="6" s="1"/>
  <c r="I26" i="5"/>
  <c r="O6" i="8" s="1" a="1"/>
  <c r="O6" i="8" s="1"/>
  <c r="J25" i="5"/>
  <c r="K25" i="5" s="1"/>
  <c r="AB14" i="10" a="1"/>
  <c r="AB14" i="10" s="1"/>
  <c r="AB10" i="6" a="1"/>
  <c r="AB10" i="6" s="1"/>
  <c r="AB12" i="6" s="1"/>
  <c r="AL14" i="10" a="1"/>
  <c r="AL14" i="10" s="1"/>
  <c r="AL10" i="6" a="1"/>
  <c r="AL10" i="6" s="1"/>
  <c r="AL12" i="6" s="1"/>
  <c r="AG14" i="10" a="1"/>
  <c r="AG14" i="10" s="1"/>
  <c r="AG10" i="6" a="1"/>
  <c r="AG10" i="6" s="1"/>
  <c r="AG12" i="6" s="1"/>
  <c r="AC14" i="10" a="1"/>
  <c r="AC14" i="10" s="1"/>
  <c r="AC10" i="6" a="1"/>
  <c r="AC10" i="6" s="1"/>
  <c r="AC12" i="6" s="1"/>
  <c r="S14" i="10" a="1"/>
  <c r="S14" i="10" s="1"/>
  <c r="S10" i="6" a="1"/>
  <c r="S10" i="6" s="1"/>
  <c r="S12" i="6" s="1"/>
  <c r="T14" i="10" a="1"/>
  <c r="T14" i="10" s="1"/>
  <c r="T10" i="6" a="1"/>
  <c r="T10" i="6" s="1"/>
  <c r="T12" i="6" s="1"/>
  <c r="AK14" i="10" a="1"/>
  <c r="AK14" i="10" s="1"/>
  <c r="AK10" i="6" a="1"/>
  <c r="AK10" i="6" s="1"/>
  <c r="AK12" i="6" s="1"/>
  <c r="AH14" i="10" a="1"/>
  <c r="AH14" i="10" s="1"/>
  <c r="AH10" i="6" a="1"/>
  <c r="AH10" i="6" s="1"/>
  <c r="AH12" i="6" s="1"/>
  <c r="Y14" i="10" a="1"/>
  <c r="Y14" i="10" s="1"/>
  <c r="Y10" i="6" a="1"/>
  <c r="Y10" i="6" s="1"/>
  <c r="Y12" i="6" s="1"/>
  <c r="W14" i="10" a="1"/>
  <c r="W14" i="10" s="1"/>
  <c r="W10" i="6" a="1"/>
  <c r="W10" i="6" s="1"/>
  <c r="W12" i="6" s="1"/>
  <c r="V14" i="10" a="1"/>
  <c r="V14" i="10" s="1"/>
  <c r="V10" i="6" a="1"/>
  <c r="V10" i="6" s="1"/>
  <c r="V12" i="6" s="1"/>
  <c r="AF14" i="10" a="1"/>
  <c r="AF14" i="10" s="1"/>
  <c r="AF10" i="6" a="1"/>
  <c r="AF10" i="6" s="1"/>
  <c r="AF12" i="6" s="1"/>
  <c r="U14" i="10" a="1"/>
  <c r="U14" i="10" s="1"/>
  <c r="U10" i="6" a="1"/>
  <c r="U10" i="6" s="1"/>
  <c r="U12" i="6" s="1"/>
  <c r="AJ14" i="10" a="1"/>
  <c r="AJ14" i="10" s="1"/>
  <c r="AJ10" i="6" a="1"/>
  <c r="AJ10" i="6" s="1"/>
  <c r="AJ12" i="6" s="1"/>
  <c r="S18" i="10" a="1"/>
  <c r="S18" i="10" s="1"/>
  <c r="AA14" i="10" a="1"/>
  <c r="AA14" i="10" s="1"/>
  <c r="AA10" i="6" a="1"/>
  <c r="AA10" i="6" s="1"/>
  <c r="AA12" i="6" s="1"/>
  <c r="X14" i="10" a="1"/>
  <c r="X14" i="10" s="1"/>
  <c r="X10" i="6" a="1"/>
  <c r="X10" i="6" s="1"/>
  <c r="X12" i="6" s="1"/>
  <c r="AI14" i="10" a="1"/>
  <c r="AI14" i="10" s="1"/>
  <c r="AI10" i="6" a="1"/>
  <c r="AI10" i="6" s="1"/>
  <c r="AI12" i="6" s="1"/>
  <c r="AE14" i="10" a="1"/>
  <c r="AE14" i="10" s="1"/>
  <c r="AE10" i="6" a="1"/>
  <c r="AE10" i="6" s="1"/>
  <c r="AE12" i="6" s="1"/>
  <c r="Z14" i="10" a="1"/>
  <c r="Z14" i="10" s="1"/>
  <c r="Z10" i="6" a="1"/>
  <c r="Z10" i="6" s="1"/>
  <c r="Z12" i="6" s="1"/>
  <c r="AM14" i="10" a="1"/>
  <c r="AM14" i="10" s="1"/>
  <c r="AM10" i="6" a="1"/>
  <c r="AM10" i="6" s="1"/>
  <c r="AD14" i="10" a="1"/>
  <c r="AD14" i="10" s="1"/>
  <c r="AD10" i="6" a="1"/>
  <c r="AD10" i="6" s="1"/>
  <c r="AD12" i="6" s="1"/>
  <c r="O21" i="5"/>
  <c r="U7" i="6" s="1" a="1"/>
  <c r="U7" i="6" s="1"/>
  <c r="P19" i="10" a="1"/>
  <c r="P19" i="10" s="1"/>
  <c r="N7" i="8" a="1"/>
  <c r="N7" i="8" s="1"/>
  <c r="AG8" i="5"/>
  <c r="AG7" i="5"/>
  <c r="H28" i="5"/>
  <c r="AG33" i="5"/>
  <c r="AM11" i="6" s="1" a="1"/>
  <c r="AM11" i="6" s="1"/>
  <c r="AG24" i="5"/>
  <c r="AM13" i="10" s="1" a="1"/>
  <c r="AM13" i="10" s="1"/>
  <c r="R15" i="10"/>
  <c r="N21" i="10"/>
  <c r="O21" i="10"/>
  <c r="K15" i="5"/>
  <c r="Q8" i="6" s="1" a="1"/>
  <c r="Q8" i="6" s="1"/>
  <c r="Q9" i="6" s="1"/>
  <c r="Q13" i="6" s="1"/>
  <c r="I17" i="8"/>
  <c r="N19" i="6" l="1"/>
  <c r="N24" i="6" s="1"/>
  <c r="N27" i="6" s="1"/>
  <c r="I27" i="5"/>
  <c r="I28" i="5" s="1"/>
  <c r="T18" i="10" a="1"/>
  <c r="T18" i="10" s="1"/>
  <c r="AM12" i="6"/>
  <c r="P21" i="5"/>
  <c r="V7" i="6" s="1" a="1"/>
  <c r="V7" i="6" s="1"/>
  <c r="Q19" i="10" a="1"/>
  <c r="Q19" i="10" s="1"/>
  <c r="AM20" i="10" a="1"/>
  <c r="AM20" i="10" s="1"/>
  <c r="I10" i="12" a="1"/>
  <c r="I10" i="12" s="1"/>
  <c r="N8" i="9" a="1"/>
  <c r="N8" i="9" s="1"/>
  <c r="AG9" i="5"/>
  <c r="AH6" i="5" s="1"/>
  <c r="AH7" i="5" s="1"/>
  <c r="AH23" i="5"/>
  <c r="J26" i="5"/>
  <c r="P6" i="8" s="1" a="1"/>
  <c r="P6" i="8" s="1"/>
  <c r="K26" i="5"/>
  <c r="Q6" i="8" s="1" a="1"/>
  <c r="Q6" i="8" s="1"/>
  <c r="L25" i="5"/>
  <c r="P21" i="10"/>
  <c r="L15" i="5"/>
  <c r="R8" i="6" s="1" a="1"/>
  <c r="R8" i="6" s="1"/>
  <c r="R9" i="6" s="1"/>
  <c r="R13" i="6" s="1"/>
  <c r="F10" i="6"/>
  <c r="F14" i="10"/>
  <c r="E13" i="10"/>
  <c r="F13" i="10"/>
  <c r="E14" i="10"/>
  <c r="X15" i="10"/>
  <c r="S15" i="10"/>
  <c r="T15" i="10"/>
  <c r="U15" i="10"/>
  <c r="V15" i="10"/>
  <c r="W15" i="10"/>
  <c r="Y15" i="10"/>
  <c r="AZ56" i="19" l="1"/>
  <c r="BC47" i="19" s="1"/>
  <c r="O18" i="6" a="1"/>
  <c r="O18" i="6" s="1"/>
  <c r="O19" i="6" s="1"/>
  <c r="O24" i="6" s="1"/>
  <c r="O27" i="6" s="1"/>
  <c r="O7" i="8" a="1"/>
  <c r="O7" i="8" s="1"/>
  <c r="J27" i="5"/>
  <c r="E7" i="6"/>
  <c r="AN14" i="10" a="1"/>
  <c r="AN14" i="10" s="1"/>
  <c r="AN10" i="6" a="1"/>
  <c r="AN10" i="6" s="1"/>
  <c r="U18" i="10" a="1"/>
  <c r="U18" i="10" s="1"/>
  <c r="Q21" i="5"/>
  <c r="W7" i="6" s="1" a="1"/>
  <c r="W7" i="6" s="1"/>
  <c r="R19" i="10" a="1"/>
  <c r="R19" i="10" s="1"/>
  <c r="AH5" i="5"/>
  <c r="J10" i="12" a="1"/>
  <c r="J10" i="12" s="1"/>
  <c r="O8" i="9" a="1"/>
  <c r="O8" i="9" s="1"/>
  <c r="AH8" i="5"/>
  <c r="AH9" i="5" s="1"/>
  <c r="AI6" i="5" s="1"/>
  <c r="AH33" i="5"/>
  <c r="AN11" i="6" s="1" a="1"/>
  <c r="AN11" i="6" s="1"/>
  <c r="AH24" i="5"/>
  <c r="AN13" i="10" s="1" a="1"/>
  <c r="AN13" i="10" s="1"/>
  <c r="L26" i="5"/>
  <c r="R6" i="8" s="1" a="1"/>
  <c r="R6" i="8" s="1"/>
  <c r="M25" i="5"/>
  <c r="M15" i="5"/>
  <c r="S8" i="6" s="1" a="1"/>
  <c r="S8" i="6" s="1"/>
  <c r="S9" i="6" s="1"/>
  <c r="S13" i="6" s="1"/>
  <c r="Q21" i="10"/>
  <c r="P18" i="6" l="1" a="1"/>
  <c r="P18" i="6" s="1"/>
  <c r="P19" i="6" s="1"/>
  <c r="P24" i="6" s="1"/>
  <c r="P27" i="6" s="1"/>
  <c r="K27" i="5"/>
  <c r="Q7" i="8" s="1" a="1"/>
  <c r="Q7" i="8" s="1"/>
  <c r="AN12" i="6"/>
  <c r="V18" i="10" a="1"/>
  <c r="V18" i="10" s="1"/>
  <c r="E18" i="10" s="1"/>
  <c r="R21" i="5"/>
  <c r="AN20" i="10" a="1"/>
  <c r="AN20" i="10" s="1"/>
  <c r="S19" i="10" a="1"/>
  <c r="S19" i="10" s="1"/>
  <c r="P7" i="8" a="1"/>
  <c r="P7" i="8" s="1"/>
  <c r="J28" i="5"/>
  <c r="AI7" i="5"/>
  <c r="AI8" i="5"/>
  <c r="N25" i="5"/>
  <c r="M26" i="5"/>
  <c r="S6" i="8" s="1" a="1"/>
  <c r="S6" i="8" s="1"/>
  <c r="N15" i="5"/>
  <c r="T8" i="6" s="1" a="1"/>
  <c r="T8" i="6" s="1"/>
  <c r="T9" i="6" s="1"/>
  <c r="T13" i="6" s="1"/>
  <c r="R21" i="10"/>
  <c r="AI5" i="5"/>
  <c r="Z15" i="10"/>
  <c r="S21" i="5" l="1"/>
  <c r="Y7" i="6" s="1" a="1"/>
  <c r="Y7" i="6" s="1"/>
  <c r="X7" i="6" a="1"/>
  <c r="X7" i="6" s="1"/>
  <c r="K28" i="5"/>
  <c r="L10" i="12" s="1" a="1"/>
  <c r="L10" i="12" s="1"/>
  <c r="L27" i="5"/>
  <c r="R18" i="6" s="1" a="1"/>
  <c r="R18" i="6" s="1"/>
  <c r="R19" i="6" s="1"/>
  <c r="R24" i="6" s="1"/>
  <c r="R27" i="6" s="1"/>
  <c r="Q18" i="6" a="1"/>
  <c r="Q18" i="6" s="1"/>
  <c r="Q19" i="6" s="1"/>
  <c r="Q24" i="6" s="1"/>
  <c r="Q27" i="6" s="1"/>
  <c r="W18" i="10" a="1"/>
  <c r="W18" i="10" s="1"/>
  <c r="T19" i="10" a="1"/>
  <c r="T19" i="10" s="1"/>
  <c r="K10" i="12" a="1"/>
  <c r="K10" i="12" s="1"/>
  <c r="P8" i="9" a="1"/>
  <c r="P8" i="9" s="1"/>
  <c r="AI23" i="5"/>
  <c r="O25" i="5"/>
  <c r="N26" i="5"/>
  <c r="T6" i="8" s="1" a="1"/>
  <c r="T6" i="8" s="1"/>
  <c r="O15" i="5"/>
  <c r="U8" i="6" s="1" a="1"/>
  <c r="U8" i="6" s="1"/>
  <c r="U9" i="6" s="1"/>
  <c r="U13" i="6" s="1"/>
  <c r="AI9" i="5"/>
  <c r="T21" i="5" l="1"/>
  <c r="Z7" i="6" s="1" a="1"/>
  <c r="Z7" i="6" s="1"/>
  <c r="Z18" i="10" s="1" a="1"/>
  <c r="Z18" i="10" s="1"/>
  <c r="Q8" i="9" a="1"/>
  <c r="Q8" i="9" s="1"/>
  <c r="M27" i="5"/>
  <c r="S18" i="6" s="1" a="1"/>
  <c r="S18" i="6" s="1"/>
  <c r="S19" i="6" s="1"/>
  <c r="S24" i="6" s="1"/>
  <c r="S27" i="6" s="1"/>
  <c r="L28" i="5"/>
  <c r="M10" i="12" s="1" a="1"/>
  <c r="M10" i="12" s="1"/>
  <c r="R7" i="8" a="1"/>
  <c r="R7" i="8" s="1"/>
  <c r="Y18" i="10" a="1"/>
  <c r="Y18" i="10" s="1"/>
  <c r="AO14" i="10" a="1"/>
  <c r="AO14" i="10" s="1"/>
  <c r="AO10" i="6" a="1"/>
  <c r="AO10" i="6" s="1"/>
  <c r="X18" i="10" a="1"/>
  <c r="X18" i="10" s="1"/>
  <c r="U19" i="10" a="1"/>
  <c r="U19" i="10" s="1"/>
  <c r="AI33" i="5"/>
  <c r="AO11" i="6" s="1" a="1"/>
  <c r="AO11" i="6" s="1"/>
  <c r="AI24" i="5"/>
  <c r="AO13" i="10" s="1" a="1"/>
  <c r="AO13" i="10" s="1"/>
  <c r="P25" i="5"/>
  <c r="O26" i="5"/>
  <c r="U6" i="8" s="1" a="1"/>
  <c r="U6" i="8" s="1"/>
  <c r="T21" i="10"/>
  <c r="P15" i="5"/>
  <c r="V8" i="6" s="1" a="1"/>
  <c r="V8" i="6" s="1"/>
  <c r="V9" i="6" s="1"/>
  <c r="V13" i="6" s="1"/>
  <c r="S21" i="10"/>
  <c r="AJ6" i="5"/>
  <c r="AA15" i="10"/>
  <c r="U21" i="5" l="1"/>
  <c r="AA7" i="6" s="1" a="1"/>
  <c r="AA7" i="6" s="1"/>
  <c r="M28" i="5"/>
  <c r="S8" i="9" s="1" a="1"/>
  <c r="S8" i="9" s="1"/>
  <c r="N27" i="5"/>
  <c r="T18" i="6" s="1" a="1"/>
  <c r="T18" i="6" s="1"/>
  <c r="T19" i="6" s="1"/>
  <c r="T24" i="6" s="1"/>
  <c r="T27" i="6" s="1"/>
  <c r="S7" i="8" a="1"/>
  <c r="S7" i="8" s="1"/>
  <c r="R8" i="9" a="1"/>
  <c r="R8" i="9" s="1"/>
  <c r="AO12" i="6"/>
  <c r="V19" i="10" a="1"/>
  <c r="V19" i="10" s="1"/>
  <c r="AO20" i="10" a="1"/>
  <c r="AO20" i="10" s="1"/>
  <c r="AJ8" i="5"/>
  <c r="AJ7" i="5"/>
  <c r="Q25" i="5"/>
  <c r="P26" i="5"/>
  <c r="AD17" i="2"/>
  <c r="Q15" i="5"/>
  <c r="W8" i="6" s="1" a="1"/>
  <c r="W8" i="6" s="1"/>
  <c r="W9" i="6" s="1"/>
  <c r="W13" i="6" s="1"/>
  <c r="AJ5" i="5"/>
  <c r="V21" i="5" l="1"/>
  <c r="AB7" i="6" s="1" a="1"/>
  <c r="AB7" i="6" s="1"/>
  <c r="N28" i="5"/>
  <c r="T8" i="9" s="1" a="1"/>
  <c r="T8" i="9" s="1"/>
  <c r="N10" i="12" a="1"/>
  <c r="N10" i="12" s="1"/>
  <c r="T7" i="8" a="1"/>
  <c r="T7" i="8" s="1"/>
  <c r="O27" i="5"/>
  <c r="U18" i="6" s="1" a="1"/>
  <c r="U18" i="6" s="1"/>
  <c r="U19" i="6" s="1"/>
  <c r="U24" i="6" s="1"/>
  <c r="U27" i="6" s="1"/>
  <c r="V6" i="8" a="1"/>
  <c r="V6" i="8" s="1"/>
  <c r="AA18" i="10" a="1"/>
  <c r="AA18" i="10" s="1"/>
  <c r="W19" i="10" a="1"/>
  <c r="W19" i="10" s="1"/>
  <c r="AJ23" i="5"/>
  <c r="R25" i="5"/>
  <c r="Q26" i="5"/>
  <c r="W6" i="8" s="1" a="1"/>
  <c r="W6" i="8" s="1"/>
  <c r="E8" i="6"/>
  <c r="R15" i="5"/>
  <c r="X8" i="6" s="1" a="1"/>
  <c r="X8" i="6" s="1"/>
  <c r="X9" i="6" s="1"/>
  <c r="X13" i="6" s="1"/>
  <c r="U21" i="10"/>
  <c r="AJ9" i="5"/>
  <c r="AB15" i="10"/>
  <c r="W21" i="5" l="1"/>
  <c r="AC7" i="6" s="1" a="1"/>
  <c r="AC7" i="6" s="1"/>
  <c r="O10" i="12" a="1"/>
  <c r="O10" i="12" s="1"/>
  <c r="U7" i="8" a="1"/>
  <c r="U7" i="8" s="1"/>
  <c r="O28" i="5"/>
  <c r="P10" i="12" s="1" a="1"/>
  <c r="P10" i="12" s="1"/>
  <c r="P27" i="5"/>
  <c r="AB18" i="10" a="1"/>
  <c r="AB18" i="10" s="1"/>
  <c r="AP14" i="10" a="1"/>
  <c r="AP14" i="10" s="1"/>
  <c r="AP10" i="6" a="1"/>
  <c r="AP10" i="6" s="1"/>
  <c r="X19" i="10" a="1"/>
  <c r="X19" i="10" s="1"/>
  <c r="AJ33" i="5"/>
  <c r="AP11" i="6" s="1" a="1"/>
  <c r="AP11" i="6" s="1"/>
  <c r="AJ24" i="5"/>
  <c r="AP13" i="10" s="1" a="1"/>
  <c r="AP13" i="10" s="1"/>
  <c r="S25" i="5"/>
  <c r="R26" i="5"/>
  <c r="X6" i="8" s="1" a="1"/>
  <c r="X6" i="8" s="1"/>
  <c r="V21" i="10"/>
  <c r="S15" i="5"/>
  <c r="Y8" i="6" s="1" a="1"/>
  <c r="Y8" i="6" s="1"/>
  <c r="Y9" i="6" s="1"/>
  <c r="Y13" i="6" s="1"/>
  <c r="AK6" i="5"/>
  <c r="Q27" i="5" l="1"/>
  <c r="R27" i="5" s="1"/>
  <c r="X21" i="5"/>
  <c r="AD7" i="6" s="1" a="1"/>
  <c r="AD7" i="6" s="1"/>
  <c r="U8" i="9" a="1"/>
  <c r="U8" i="9" s="1"/>
  <c r="P28" i="5"/>
  <c r="Q10" i="12" s="1" a="1"/>
  <c r="Q10" i="12" s="1"/>
  <c r="V7" i="8" a="1"/>
  <c r="V7" i="8" s="1"/>
  <c r="V18" i="6" a="1"/>
  <c r="V18" i="6" s="1"/>
  <c r="AZ63" i="19" s="1"/>
  <c r="AP12" i="6"/>
  <c r="AC18" i="10" a="1"/>
  <c r="AC18" i="10" s="1"/>
  <c r="AP20" i="10" a="1"/>
  <c r="AP20" i="10" s="1"/>
  <c r="Y19" i="10" a="1"/>
  <c r="Y19" i="10" s="1"/>
  <c r="AK8" i="5"/>
  <c r="AK7" i="5"/>
  <c r="E21" i="10"/>
  <c r="T25" i="5"/>
  <c r="S26" i="5"/>
  <c r="Y6" i="8" s="1" a="1"/>
  <c r="Y6" i="8" s="1"/>
  <c r="E19" i="10"/>
  <c r="E9" i="6"/>
  <c r="X21" i="10"/>
  <c r="W21" i="10"/>
  <c r="T15" i="5"/>
  <c r="Z8" i="6" s="1" a="1"/>
  <c r="Z8" i="6" s="1"/>
  <c r="Z9" i="6" s="1"/>
  <c r="Z13" i="6" s="1"/>
  <c r="AK5" i="5"/>
  <c r="AD15" i="10"/>
  <c r="W7" i="8" l="1" a="1"/>
  <c r="W7" i="8" s="1"/>
  <c r="W18" i="6" a="1"/>
  <c r="W18" i="6" s="1"/>
  <c r="W19" i="6" s="1"/>
  <c r="W24" i="6" s="1"/>
  <c r="W27" i="6" s="1"/>
  <c r="Q28" i="5"/>
  <c r="R10" i="12" s="1" a="1"/>
  <c r="R10" i="12" s="1"/>
  <c r="Y21" i="5"/>
  <c r="AE7" i="6" s="1" a="1"/>
  <c r="AE7" i="6" s="1"/>
  <c r="V19" i="6"/>
  <c r="V24" i="6" s="1"/>
  <c r="V27" i="6" s="1"/>
  <c r="E18" i="6"/>
  <c r="V8" i="9" a="1"/>
  <c r="V8" i="9" s="1"/>
  <c r="X18" i="6" a="1"/>
  <c r="X18" i="6" s="1"/>
  <c r="X19" i="6" s="1"/>
  <c r="X24" i="6" s="1"/>
  <c r="X27" i="6" s="1"/>
  <c r="S27" i="5"/>
  <c r="AD18" i="10" a="1"/>
  <c r="AD18" i="10" s="1"/>
  <c r="Z19" i="10" a="1"/>
  <c r="Z19" i="10" s="1"/>
  <c r="X7" i="8" a="1"/>
  <c r="X7" i="8" s="1"/>
  <c r="R28" i="5"/>
  <c r="AK23" i="5"/>
  <c r="U25" i="5"/>
  <c r="T26" i="5"/>
  <c r="Z6" i="8" s="1" a="1"/>
  <c r="Z6" i="8" s="1"/>
  <c r="Y21" i="10"/>
  <c r="U15" i="5"/>
  <c r="AA8" i="6" s="1" a="1"/>
  <c r="AA8" i="6" s="1"/>
  <c r="AA9" i="6" s="1"/>
  <c r="AA13" i="6" s="1"/>
  <c r="AK9" i="5"/>
  <c r="AC15" i="10"/>
  <c r="W8" i="9" l="1" a="1"/>
  <c r="W8" i="9" s="1"/>
  <c r="Z21" i="5"/>
  <c r="AF7" i="6" s="1" a="1"/>
  <c r="AF7" i="6" s="1"/>
  <c r="E19" i="6"/>
  <c r="Y18" i="6" a="1"/>
  <c r="Y18" i="6" s="1"/>
  <c r="Y19" i="6" s="1"/>
  <c r="Y24" i="6" s="1"/>
  <c r="Y27" i="6" s="1"/>
  <c r="T27" i="5"/>
  <c r="AQ14" i="10" a="1"/>
  <c r="AQ14" i="10" s="1"/>
  <c r="AQ10" i="6" a="1"/>
  <c r="AQ10" i="6" s="1"/>
  <c r="AE18" i="10" a="1"/>
  <c r="AE18" i="10" s="1"/>
  <c r="AA19" i="10" a="1"/>
  <c r="AA19" i="10" s="1"/>
  <c r="Y7" i="8" a="1"/>
  <c r="Y7" i="8" s="1"/>
  <c r="S10" i="12" a="1"/>
  <c r="S10" i="12" s="1"/>
  <c r="X8" i="9" a="1"/>
  <c r="X8" i="9" s="1"/>
  <c r="S28" i="5"/>
  <c r="AK33" i="5"/>
  <c r="AQ11" i="6" s="1" a="1"/>
  <c r="AQ11" i="6" s="1"/>
  <c r="AK24" i="5"/>
  <c r="AQ13" i="10" s="1" a="1"/>
  <c r="AQ13" i="10" s="1"/>
  <c r="V25" i="5"/>
  <c r="U26" i="5"/>
  <c r="AA6" i="8" s="1" a="1"/>
  <c r="AA6" i="8" s="1"/>
  <c r="AL6" i="5"/>
  <c r="V15" i="5"/>
  <c r="AB8" i="6" s="1" a="1"/>
  <c r="AB8" i="6" s="1"/>
  <c r="AB9" i="6" s="1"/>
  <c r="AB13" i="6" s="1"/>
  <c r="AE15" i="10"/>
  <c r="AA21" i="5" l="1"/>
  <c r="AG7" i="6" s="1" a="1"/>
  <c r="AG7" i="6" s="1"/>
  <c r="Z18" i="6" a="1"/>
  <c r="Z18" i="6" s="1"/>
  <c r="Z19" i="6" s="1"/>
  <c r="Z24" i="6" s="1"/>
  <c r="Z27" i="6" s="1"/>
  <c r="U27" i="5"/>
  <c r="AQ12" i="6"/>
  <c r="AF18" i="10" a="1"/>
  <c r="AF18" i="10" s="1"/>
  <c r="AB19" i="10" a="1"/>
  <c r="AB19" i="10" s="1"/>
  <c r="AQ20" i="10" a="1"/>
  <c r="AQ20" i="10" s="1"/>
  <c r="Z7" i="8" a="1"/>
  <c r="Z7" i="8" s="1"/>
  <c r="T10" i="12" a="1"/>
  <c r="T10" i="12" s="1"/>
  <c r="Y8" i="9" a="1"/>
  <c r="Y8" i="9" s="1"/>
  <c r="T28" i="5"/>
  <c r="AL8" i="5"/>
  <c r="AL7" i="5"/>
  <c r="W25" i="5"/>
  <c r="V26" i="5"/>
  <c r="AB6" i="8" s="1" a="1"/>
  <c r="AB6" i="8" s="1"/>
  <c r="AL23" i="5"/>
  <c r="AL5" i="5"/>
  <c r="W15" i="5"/>
  <c r="AC8" i="6" s="1" a="1"/>
  <c r="AC8" i="6" s="1"/>
  <c r="AC9" i="6" s="1"/>
  <c r="AC13" i="6" s="1"/>
  <c r="Z21" i="10"/>
  <c r="AB21" i="5" l="1"/>
  <c r="AH7" i="6" s="1" a="1"/>
  <c r="AH7" i="6" s="1"/>
  <c r="AH18" i="10" s="1" a="1"/>
  <c r="AH18" i="10" s="1"/>
  <c r="AA18" i="6" a="1"/>
  <c r="AA18" i="6" s="1"/>
  <c r="AA19" i="6" s="1"/>
  <c r="AA24" i="6" s="1"/>
  <c r="AA27" i="6" s="1"/>
  <c r="V27" i="5"/>
  <c r="AR14" i="10" a="1"/>
  <c r="AR14" i="10" s="1"/>
  <c r="AR10" i="6" a="1"/>
  <c r="AR10" i="6" s="1"/>
  <c r="AG18" i="10" a="1"/>
  <c r="AG18" i="10" s="1"/>
  <c r="AC19" i="10" a="1"/>
  <c r="AC19" i="10" s="1"/>
  <c r="AA7" i="8" a="1"/>
  <c r="AA7" i="8" s="1"/>
  <c r="U10" i="12" a="1"/>
  <c r="U10" i="12" s="1"/>
  <c r="Z8" i="9" a="1"/>
  <c r="Z8" i="9" s="1"/>
  <c r="U28" i="5"/>
  <c r="X25" i="5"/>
  <c r="W26" i="5"/>
  <c r="AC6" i="8" s="1" a="1"/>
  <c r="AC6" i="8" s="1"/>
  <c r="AL9" i="5"/>
  <c r="AA21" i="10"/>
  <c r="X15" i="5"/>
  <c r="AD8" i="6" s="1" a="1"/>
  <c r="AD8" i="6" s="1"/>
  <c r="AD9" i="6" s="1"/>
  <c r="AD13" i="6" s="1"/>
  <c r="AF15" i="10"/>
  <c r="AC21" i="5" l="1"/>
  <c r="AI7" i="6" s="1" a="1"/>
  <c r="AI7" i="6" s="1"/>
  <c r="AB18" i="6" a="1"/>
  <c r="AB18" i="6" s="1"/>
  <c r="AB19" i="6" s="1"/>
  <c r="AB24" i="6" s="1"/>
  <c r="AB27" i="6" s="1"/>
  <c r="W27" i="5"/>
  <c r="AD19" i="10" a="1"/>
  <c r="AD19" i="10" s="1"/>
  <c r="AB7" i="8" a="1"/>
  <c r="AB7" i="8" s="1"/>
  <c r="V10" i="12" a="1"/>
  <c r="V10" i="12" s="1"/>
  <c r="AA8" i="9" a="1"/>
  <c r="AA8" i="9" s="1"/>
  <c r="V28" i="5"/>
  <c r="AM6" i="5"/>
  <c r="AL33" i="5"/>
  <c r="AR11" i="6" s="1" a="1"/>
  <c r="AR11" i="6" s="1"/>
  <c r="AR12" i="6" s="1"/>
  <c r="AL24" i="5"/>
  <c r="AR13" i="10" s="1" a="1"/>
  <c r="AR13" i="10" s="1"/>
  <c r="Y25" i="5"/>
  <c r="X26" i="5"/>
  <c r="AD6" i="8" s="1" a="1"/>
  <c r="AD6" i="8" s="1"/>
  <c r="F18" i="10"/>
  <c r="F7" i="6"/>
  <c r="AC21" i="10"/>
  <c r="Y15" i="5"/>
  <c r="AE8" i="6" s="1" a="1"/>
  <c r="AE8" i="6" s="1"/>
  <c r="AE9" i="6" s="1"/>
  <c r="AE13" i="6" s="1"/>
  <c r="AB21" i="10"/>
  <c r="AD21" i="5" l="1"/>
  <c r="AJ7" i="6" s="1" a="1"/>
  <c r="AJ7" i="6" s="1"/>
  <c r="AC18" i="6" a="1"/>
  <c r="AC18" i="6" s="1"/>
  <c r="AC19" i="6" s="1"/>
  <c r="AC24" i="6" s="1"/>
  <c r="AC27" i="6" s="1"/>
  <c r="X27" i="5"/>
  <c r="AI18" i="10" a="1"/>
  <c r="AI18" i="10" s="1"/>
  <c r="AE19" i="10" a="1"/>
  <c r="AE19" i="10" s="1"/>
  <c r="AR20" i="10" a="1"/>
  <c r="AR20" i="10" s="1"/>
  <c r="AC7" i="8" a="1"/>
  <c r="AC7" i="8" s="1"/>
  <c r="W10" i="12" a="1"/>
  <c r="W10" i="12" s="1"/>
  <c r="AB8" i="9" a="1"/>
  <c r="AB8" i="9" s="1"/>
  <c r="W28" i="5"/>
  <c r="AM8" i="5"/>
  <c r="AM7" i="5"/>
  <c r="AM5" i="5"/>
  <c r="AM23" i="5"/>
  <c r="Z25" i="5"/>
  <c r="Y26" i="5"/>
  <c r="AE6" i="8" s="1" a="1"/>
  <c r="AE6" i="8" s="1"/>
  <c r="Z15" i="5"/>
  <c r="AF8" i="6" s="1" a="1"/>
  <c r="AF8" i="6" s="1"/>
  <c r="AF9" i="6" s="1"/>
  <c r="AF13" i="6" s="1"/>
  <c r="AE21" i="5" l="1"/>
  <c r="AK7" i="6" s="1" a="1"/>
  <c r="AK7" i="6" s="1"/>
  <c r="AK18" i="10" s="1" a="1"/>
  <c r="AK18" i="10" s="1"/>
  <c r="AD18" i="6" a="1"/>
  <c r="AD18" i="6" s="1"/>
  <c r="AD19" i="6" s="1"/>
  <c r="AD24" i="6" s="1"/>
  <c r="AD27" i="6" s="1"/>
  <c r="Y27" i="5"/>
  <c r="AS14" i="10" a="1"/>
  <c r="AS14" i="10" s="1"/>
  <c r="AS10" i="6" a="1"/>
  <c r="AS10" i="6" s="1"/>
  <c r="AJ18" i="10" a="1"/>
  <c r="AJ18" i="10" s="1"/>
  <c r="AF19" i="10" a="1"/>
  <c r="AF19" i="10" s="1"/>
  <c r="AD7" i="8" a="1"/>
  <c r="AD7" i="8" s="1"/>
  <c r="X10" i="12" a="1"/>
  <c r="X10" i="12" s="1"/>
  <c r="AC8" i="9" a="1"/>
  <c r="AC8" i="9" s="1"/>
  <c r="X28" i="5"/>
  <c r="AM9" i="5"/>
  <c r="AN6" i="5" s="1"/>
  <c r="AM33" i="5"/>
  <c r="AS11" i="6" s="1" a="1"/>
  <c r="AS11" i="6" s="1"/>
  <c r="AM24" i="5"/>
  <c r="AS13" i="10" s="1" a="1"/>
  <c r="AS13" i="10" s="1"/>
  <c r="AA25" i="5"/>
  <c r="Z26" i="5"/>
  <c r="AF6" i="8" s="1" a="1"/>
  <c r="AF6" i="8" s="1"/>
  <c r="AD21" i="10"/>
  <c r="AA15" i="5"/>
  <c r="AG8" i="6" s="1" a="1"/>
  <c r="AG8" i="6" s="1"/>
  <c r="AG9" i="6" s="1"/>
  <c r="AG13" i="6" s="1"/>
  <c r="AG15" i="10"/>
  <c r="AF21" i="5" l="1"/>
  <c r="AL7" i="6" s="1" a="1"/>
  <c r="AL7" i="6" s="1"/>
  <c r="AL18" i="10" s="1" a="1"/>
  <c r="AL18" i="10" s="1"/>
  <c r="AE18" i="6" a="1"/>
  <c r="AE18" i="6" s="1"/>
  <c r="AE19" i="6" s="1"/>
  <c r="AE24" i="6" s="1"/>
  <c r="AE27" i="6" s="1"/>
  <c r="Z27" i="5"/>
  <c r="AS12" i="6"/>
  <c r="AS20" i="10" a="1"/>
  <c r="AS20" i="10" s="1"/>
  <c r="AG19" i="10" a="1"/>
  <c r="AG19" i="10" s="1"/>
  <c r="AE7" i="8" a="1"/>
  <c r="AE7" i="8" s="1"/>
  <c r="Y10" i="12" a="1"/>
  <c r="Y10" i="12" s="1"/>
  <c r="AD8" i="9" a="1"/>
  <c r="AD8" i="9" s="1"/>
  <c r="Y28" i="5"/>
  <c r="AN8" i="5"/>
  <c r="AN7" i="5"/>
  <c r="AB25" i="5"/>
  <c r="AA26" i="5"/>
  <c r="AG6" i="8" s="1" a="1"/>
  <c r="AG6" i="8" s="1"/>
  <c r="AN5" i="5"/>
  <c r="AN23" i="5"/>
  <c r="AE21" i="10"/>
  <c r="AB15" i="5"/>
  <c r="AH8" i="6" s="1" a="1"/>
  <c r="AH8" i="6" s="1"/>
  <c r="AH9" i="6" s="1"/>
  <c r="AH13" i="6" s="1"/>
  <c r="AG21" i="5" l="1"/>
  <c r="AM7" i="6" s="1" a="1"/>
  <c r="AM7" i="6" s="1"/>
  <c r="AM18" i="10" s="1" a="1"/>
  <c r="AM18" i="10" s="1"/>
  <c r="AF18" i="6" a="1"/>
  <c r="AF18" i="6" s="1"/>
  <c r="AF19" i="6" s="1"/>
  <c r="AF24" i="6" s="1"/>
  <c r="AF27" i="6" s="1"/>
  <c r="AA27" i="5"/>
  <c r="AT14" i="10" a="1"/>
  <c r="AT14" i="10" s="1"/>
  <c r="G14" i="10" s="1"/>
  <c r="AT10" i="6" a="1"/>
  <c r="AT10" i="6" s="1"/>
  <c r="G10" i="6" s="1"/>
  <c r="AH19" i="10" a="1"/>
  <c r="AH19" i="10" s="1"/>
  <c r="AF7" i="8" a="1"/>
  <c r="AF7" i="8" s="1"/>
  <c r="Z10" i="12" a="1"/>
  <c r="Z10" i="12" s="1"/>
  <c r="AE8" i="9" a="1"/>
  <c r="AE8" i="9" s="1"/>
  <c r="Z28" i="5"/>
  <c r="AC25" i="5"/>
  <c r="AB26" i="5"/>
  <c r="AH6" i="8" s="1" a="1"/>
  <c r="AH6" i="8" s="1"/>
  <c r="AN9" i="5"/>
  <c r="AE17" i="2"/>
  <c r="AC15" i="5"/>
  <c r="AI8" i="6" s="1" a="1"/>
  <c r="AI8" i="6" s="1"/>
  <c r="AI9" i="6" s="1"/>
  <c r="AI13" i="6" s="1"/>
  <c r="AF21" i="10"/>
  <c r="AH21" i="5" l="1"/>
  <c r="AN7" i="6" s="1" a="1"/>
  <c r="AN7" i="6" s="1"/>
  <c r="AG18" i="6" a="1"/>
  <c r="AG18" i="6" s="1"/>
  <c r="AG19" i="6" s="1"/>
  <c r="AG24" i="6" s="1"/>
  <c r="AG27" i="6" s="1"/>
  <c r="AB27" i="5"/>
  <c r="AI19" i="10" a="1"/>
  <c r="AI19" i="10" s="1"/>
  <c r="AG7" i="8" a="1"/>
  <c r="AG7" i="8" s="1"/>
  <c r="AA10" i="12" a="1"/>
  <c r="AA10" i="12" s="1"/>
  <c r="AF8" i="9" a="1"/>
  <c r="AF8" i="9" s="1"/>
  <c r="AA28" i="5"/>
  <c r="AO6" i="5"/>
  <c r="AO5" i="5" s="1"/>
  <c r="AN33" i="5"/>
  <c r="AT11" i="6" s="1" a="1"/>
  <c r="AT11" i="6" s="1"/>
  <c r="AT12" i="6" s="1"/>
  <c r="AN24" i="5"/>
  <c r="AT13" i="10" s="1" a="1"/>
  <c r="AT13" i="10" s="1"/>
  <c r="AD25" i="5"/>
  <c r="AC26" i="5"/>
  <c r="AI6" i="8" s="1" a="1"/>
  <c r="AI6" i="8" s="1"/>
  <c r="AG21" i="10"/>
  <c r="F8" i="6"/>
  <c r="AD15" i="5"/>
  <c r="AJ8" i="6" s="1" a="1"/>
  <c r="AJ8" i="6" s="1"/>
  <c r="AJ9" i="6" s="1"/>
  <c r="AJ13" i="6" s="1"/>
  <c r="AS15" i="10"/>
  <c r="AQ15" i="10"/>
  <c r="AL15" i="10"/>
  <c r="AO15" i="10"/>
  <c r="AJ15" i="10"/>
  <c r="AP15" i="10"/>
  <c r="AK15" i="10"/>
  <c r="AM15" i="10"/>
  <c r="AN15" i="10"/>
  <c r="AR15" i="10"/>
  <c r="AI21" i="5" l="1"/>
  <c r="AO7" i="6" s="1" a="1"/>
  <c r="AO7" i="6" s="1"/>
  <c r="AH18" i="6" a="1"/>
  <c r="AH18" i="6" s="1"/>
  <c r="AH19" i="6" s="1"/>
  <c r="AH24" i="6" s="1"/>
  <c r="AH27" i="6" s="1"/>
  <c r="AC27" i="5"/>
  <c r="AI18" i="6" s="1" a="1"/>
  <c r="AI18" i="6" s="1"/>
  <c r="AN18" i="10" a="1"/>
  <c r="AN18" i="10" s="1"/>
  <c r="AJ19" i="10" a="1"/>
  <c r="AJ19" i="10" s="1"/>
  <c r="G11" i="6"/>
  <c r="AT20" i="10" a="1"/>
  <c r="AT20" i="10" s="1"/>
  <c r="G20" i="10" s="1"/>
  <c r="G13" i="10"/>
  <c r="AH7" i="8" a="1"/>
  <c r="AH7" i="8" s="1"/>
  <c r="AB10" i="12" a="1"/>
  <c r="AB10" i="12" s="1"/>
  <c r="AG8" i="9" a="1"/>
  <c r="AG8" i="9" s="1"/>
  <c r="AB28" i="5"/>
  <c r="AO23" i="5"/>
  <c r="AO7" i="5"/>
  <c r="AO8" i="5"/>
  <c r="AT15" i="10"/>
  <c r="AE25" i="5"/>
  <c r="AD26" i="5"/>
  <c r="AJ6" i="8" s="1" a="1"/>
  <c r="AJ6" i="8" s="1"/>
  <c r="F19" i="10"/>
  <c r="AI21" i="10"/>
  <c r="AE15" i="5"/>
  <c r="AK8" i="6" s="1" a="1"/>
  <c r="AK8" i="6" s="1"/>
  <c r="AK9" i="6" s="1"/>
  <c r="AK13" i="6" s="1"/>
  <c r="F12" i="6"/>
  <c r="AI15" i="10"/>
  <c r="AH15" i="10"/>
  <c r="AJ21" i="5" l="1"/>
  <c r="AP7" i="6" s="1" a="1"/>
  <c r="AP7" i="6" s="1"/>
  <c r="AD27" i="5"/>
  <c r="AI19" i="6"/>
  <c r="AI24" i="6" s="1"/>
  <c r="AI27" i="6" s="1"/>
  <c r="AU14" i="10" a="1"/>
  <c r="AU14" i="10" s="1"/>
  <c r="AU10" i="6" a="1"/>
  <c r="AU10" i="6" s="1"/>
  <c r="AO18" i="10" a="1"/>
  <c r="AO18" i="10" s="1"/>
  <c r="G12" i="6"/>
  <c r="AK19" i="10" a="1"/>
  <c r="AK19" i="10" s="1"/>
  <c r="AI7" i="8" a="1"/>
  <c r="AI7" i="8" s="1"/>
  <c r="AC10" i="12" a="1"/>
  <c r="AC10" i="12" s="1"/>
  <c r="AH8" i="9" a="1"/>
  <c r="AH8" i="9" s="1"/>
  <c r="AO9" i="5"/>
  <c r="AP6" i="5" s="1"/>
  <c r="AC28" i="5"/>
  <c r="AD10" i="12" s="1" a="1"/>
  <c r="AD10" i="12" s="1"/>
  <c r="AO33" i="5"/>
  <c r="AU11" i="6" s="1" a="1"/>
  <c r="AU11" i="6" s="1"/>
  <c r="AO24" i="5"/>
  <c r="AU13" i="10" s="1" a="1"/>
  <c r="AU13" i="10" s="1"/>
  <c r="F9" i="6"/>
  <c r="F15" i="10"/>
  <c r="G15" i="10"/>
  <c r="AF25" i="5"/>
  <c r="AE26" i="5"/>
  <c r="AK6" i="8" s="1" a="1"/>
  <c r="AK6" i="8" s="1"/>
  <c r="AH21" i="10"/>
  <c r="F21" i="10" s="1"/>
  <c r="AJ21" i="10"/>
  <c r="AF15" i="5"/>
  <c r="AL8" i="6" s="1" a="1"/>
  <c r="AL8" i="6" s="1"/>
  <c r="AL9" i="6" s="1"/>
  <c r="AL13" i="6" s="1"/>
  <c r="AK21" i="5" l="1"/>
  <c r="AQ7" i="6" s="1" a="1"/>
  <c r="AQ7" i="6" s="1"/>
  <c r="AJ18" i="6" a="1"/>
  <c r="AJ18" i="6" s="1"/>
  <c r="AJ19" i="6" s="1"/>
  <c r="AJ24" i="6" s="1"/>
  <c r="AJ27" i="6" s="1"/>
  <c r="AE27" i="5"/>
  <c r="AP18" i="10" a="1"/>
  <c r="AP18" i="10" s="1"/>
  <c r="AU12" i="6"/>
  <c r="AL19" i="10" a="1"/>
  <c r="AL19" i="10" s="1"/>
  <c r="AU20" i="10" a="1"/>
  <c r="AU20" i="10" s="1"/>
  <c r="AJ7" i="8" a="1"/>
  <c r="AJ7" i="8" s="1"/>
  <c r="AI8" i="9" a="1"/>
  <c r="AI8" i="9" s="1"/>
  <c r="F13" i="6"/>
  <c r="AD28" i="5"/>
  <c r="AU15" i="10"/>
  <c r="AP5" i="5"/>
  <c r="AP7" i="5"/>
  <c r="AP8" i="5"/>
  <c r="AP23" i="5"/>
  <c r="AG25" i="5"/>
  <c r="AF26" i="5"/>
  <c r="AL6" i="8" s="1" a="1"/>
  <c r="AL6" i="8" s="1"/>
  <c r="AK21" i="10"/>
  <c r="AG15" i="5"/>
  <c r="AM8" i="6" s="1" a="1"/>
  <c r="AM8" i="6" s="1"/>
  <c r="AM9" i="6" s="1"/>
  <c r="AM13" i="6" s="1"/>
  <c r="AL21" i="5" l="1"/>
  <c r="AR7" i="6" s="1" a="1"/>
  <c r="AR7" i="6" s="1"/>
  <c r="AE19" i="2"/>
  <c r="AK18" i="6" a="1"/>
  <c r="AK18" i="6" s="1"/>
  <c r="AK19" i="6" s="1"/>
  <c r="AK24" i="6" s="1"/>
  <c r="AK27" i="6" s="1"/>
  <c r="AF27" i="5"/>
  <c r="AQ18" i="10" a="1"/>
  <c r="AQ18" i="10" s="1"/>
  <c r="AV14" i="10" a="1"/>
  <c r="AV14" i="10" s="1"/>
  <c r="AV10" i="6" a="1"/>
  <c r="AV10" i="6" s="1"/>
  <c r="AM19" i="10" a="1"/>
  <c r="AM19" i="10" s="1"/>
  <c r="AK7" i="8" a="1"/>
  <c r="AK7" i="8" s="1"/>
  <c r="AE10" i="12" a="1"/>
  <c r="AE10" i="12" s="1"/>
  <c r="F16" i="19"/>
  <c r="AJ8" i="9" a="1"/>
  <c r="AJ8" i="9" s="1"/>
  <c r="AE28" i="5"/>
  <c r="AP9" i="5"/>
  <c r="AQ6" i="5" s="1"/>
  <c r="AP33" i="5"/>
  <c r="AV11" i="6" s="1" a="1"/>
  <c r="AV11" i="6" s="1"/>
  <c r="AP24" i="5"/>
  <c r="AV13" i="10" s="1" a="1"/>
  <c r="AV13" i="10" s="1"/>
  <c r="AH25" i="5"/>
  <c r="AG26" i="5"/>
  <c r="AM6" i="8" s="1" a="1"/>
  <c r="AM6" i="8" s="1"/>
  <c r="AH15" i="5"/>
  <c r="AN8" i="6" s="1" a="1"/>
  <c r="AN8" i="6" s="1"/>
  <c r="AN9" i="6" s="1"/>
  <c r="AN13" i="6" s="1"/>
  <c r="AM21" i="5" l="1"/>
  <c r="AS7" i="6" s="1" a="1"/>
  <c r="AS7" i="6" s="1"/>
  <c r="AL18" i="6" a="1"/>
  <c r="AL18" i="6" s="1"/>
  <c r="AL19" i="6" s="1"/>
  <c r="AL24" i="6" s="1"/>
  <c r="AL27" i="6" s="1"/>
  <c r="AG27" i="5"/>
  <c r="AV12" i="6"/>
  <c r="AR18" i="10" a="1"/>
  <c r="AR18" i="10" s="1"/>
  <c r="AV20" i="10" a="1"/>
  <c r="AV20" i="10" s="1"/>
  <c r="AN19" i="10" a="1"/>
  <c r="AN19" i="10" s="1"/>
  <c r="AL7" i="8" a="1"/>
  <c r="AL7" i="8" s="1"/>
  <c r="AV15" i="10"/>
  <c r="AF10" i="12" a="1"/>
  <c r="AF10" i="12" s="1"/>
  <c r="AK8" i="9" a="1"/>
  <c r="AK8" i="9" s="1"/>
  <c r="AF28" i="5"/>
  <c r="AQ7" i="5"/>
  <c r="AQ8" i="5"/>
  <c r="AI25" i="5"/>
  <c r="AH26" i="5"/>
  <c r="AN6" i="8" s="1" a="1"/>
  <c r="AN6" i="8" s="1"/>
  <c r="AQ5" i="5"/>
  <c r="AQ23" i="5"/>
  <c r="AL21" i="10"/>
  <c r="AM21" i="10"/>
  <c r="AI15" i="5"/>
  <c r="AO8" i="6" s="1" a="1"/>
  <c r="AO8" i="6" s="1"/>
  <c r="AO9" i="6" s="1"/>
  <c r="AO13" i="6" s="1"/>
  <c r="AN21" i="5" l="1"/>
  <c r="AT7" i="6" s="1" a="1"/>
  <c r="AT7" i="6" s="1"/>
  <c r="AM18" i="6" a="1"/>
  <c r="AM18" i="6" s="1"/>
  <c r="AM19" i="6" s="1"/>
  <c r="AM24" i="6" s="1"/>
  <c r="AM27" i="6" s="1"/>
  <c r="AH27" i="5"/>
  <c r="AW14" i="10" a="1"/>
  <c r="AW14" i="10" s="1"/>
  <c r="AW10" i="6" a="1"/>
  <c r="AW10" i="6" s="1"/>
  <c r="AS18" i="10" a="1"/>
  <c r="AS18" i="10" s="1"/>
  <c r="AO19" i="10" a="1"/>
  <c r="AO19" i="10" s="1"/>
  <c r="AM7" i="8" a="1"/>
  <c r="AM7" i="8" s="1"/>
  <c r="AG10" i="12" a="1"/>
  <c r="AG10" i="12" s="1"/>
  <c r="AL8" i="9" a="1"/>
  <c r="AL8" i="9" s="1"/>
  <c r="AG28" i="5"/>
  <c r="AJ25" i="5"/>
  <c r="AI26" i="5"/>
  <c r="AO6" i="8" s="1" a="1"/>
  <c r="AO6" i="8" s="1"/>
  <c r="AO21" i="5"/>
  <c r="AU7" i="6" s="1" a="1"/>
  <c r="AU7" i="6" s="1"/>
  <c r="AQ9" i="5"/>
  <c r="AN21" i="10"/>
  <c r="AJ15" i="5"/>
  <c r="AP8" i="6" s="1" a="1"/>
  <c r="AP8" i="6" s="1"/>
  <c r="AP9" i="6" s="1"/>
  <c r="AP13" i="6" s="1"/>
  <c r="AN18" i="6" l="1" a="1"/>
  <c r="AN18" i="6" s="1"/>
  <c r="AN19" i="6" s="1"/>
  <c r="AN24" i="6" s="1"/>
  <c r="AN27" i="6" s="1"/>
  <c r="AI27" i="5"/>
  <c r="AU18" i="10" a="1"/>
  <c r="AU18" i="10" s="1"/>
  <c r="AT18" i="10" a="1"/>
  <c r="AT18" i="10" s="1"/>
  <c r="G18" i="10" s="1"/>
  <c r="AP19" i="10" a="1"/>
  <c r="AP19" i="10" s="1"/>
  <c r="AN7" i="8" a="1"/>
  <c r="AN7" i="8" s="1"/>
  <c r="AH10" i="12" a="1"/>
  <c r="AH10" i="12" s="1"/>
  <c r="AM8" i="9" a="1"/>
  <c r="AM8" i="9" s="1"/>
  <c r="AH28" i="5"/>
  <c r="AI10" i="12" s="1" a="1"/>
  <c r="AI10" i="12" s="1"/>
  <c r="AQ33" i="5"/>
  <c r="AW11" i="6" s="1" a="1"/>
  <c r="AW11" i="6" s="1"/>
  <c r="AW12" i="6" s="1"/>
  <c r="AQ24" i="5"/>
  <c r="AW13" i="10" s="1" a="1"/>
  <c r="AW13" i="10" s="1"/>
  <c r="AK25" i="5"/>
  <c r="AJ26" i="5"/>
  <c r="AP6" i="8" s="1" a="1"/>
  <c r="AP6" i="8" s="1"/>
  <c r="G7" i="6"/>
  <c r="AP21" i="5"/>
  <c r="AV7" i="6" s="1" a="1"/>
  <c r="AV7" i="6" s="1"/>
  <c r="AR6" i="5"/>
  <c r="AK15" i="5"/>
  <c r="AQ8" i="6" s="1" a="1"/>
  <c r="AQ8" i="6" s="1"/>
  <c r="AQ9" i="6" s="1"/>
  <c r="AQ13" i="6" s="1"/>
  <c r="AO18" i="6" l="1" a="1"/>
  <c r="AO18" i="6" s="1"/>
  <c r="AO19" i="6" s="1"/>
  <c r="AO24" i="6" s="1"/>
  <c r="AO27" i="6" s="1"/>
  <c r="AJ27" i="5"/>
  <c r="AV18" i="10" a="1"/>
  <c r="AV18" i="10" s="1"/>
  <c r="AQ19" i="10" a="1"/>
  <c r="AQ19" i="10" s="1"/>
  <c r="AW20" i="10" a="1"/>
  <c r="AW20" i="10" s="1"/>
  <c r="AW15" i="10"/>
  <c r="AO7" i="8" a="1"/>
  <c r="AO7" i="8" s="1"/>
  <c r="AN8" i="9" a="1"/>
  <c r="AN8" i="9" s="1"/>
  <c r="AI28" i="5"/>
  <c r="AR8" i="5"/>
  <c r="AR7" i="5"/>
  <c r="AL25" i="5"/>
  <c r="AK26" i="5"/>
  <c r="AQ6" i="8" s="1" a="1"/>
  <c r="AQ6" i="8" s="1"/>
  <c r="AQ21" i="5"/>
  <c r="AR5" i="5"/>
  <c r="AR23" i="5"/>
  <c r="AO21" i="10"/>
  <c r="AP21" i="10"/>
  <c r="AL15" i="5"/>
  <c r="AR8" i="6" s="1" a="1"/>
  <c r="AR8" i="6" s="1"/>
  <c r="AR9" i="6" s="1"/>
  <c r="AR13" i="6" s="1"/>
  <c r="AW7" i="6" l="1" a="1"/>
  <c r="AW7" i="6" s="1"/>
  <c r="AW18" i="10" s="1" a="1"/>
  <c r="AW18" i="10" s="1"/>
  <c r="AR21" i="5"/>
  <c r="AX7" i="6" s="1" a="1"/>
  <c r="AX7" i="6" s="1"/>
  <c r="AP18" i="6" a="1"/>
  <c r="AP18" i="6" s="1"/>
  <c r="AP19" i="6" s="1"/>
  <c r="AP24" i="6" s="1"/>
  <c r="AP27" i="6" s="1"/>
  <c r="AK27" i="5"/>
  <c r="AX14" i="10" a="1"/>
  <c r="AX14" i="10" s="1"/>
  <c r="AX10" i="6" a="1"/>
  <c r="AX10" i="6" s="1"/>
  <c r="AR19" i="10" a="1"/>
  <c r="AR19" i="10" s="1"/>
  <c r="AP7" i="8" a="1"/>
  <c r="AP7" i="8" s="1"/>
  <c r="AJ10" i="12" a="1"/>
  <c r="AJ10" i="12" s="1"/>
  <c r="AO8" i="9" a="1"/>
  <c r="AO8" i="9" s="1"/>
  <c r="AJ28" i="5"/>
  <c r="AM25" i="5"/>
  <c r="AL26" i="5"/>
  <c r="AR6" i="8" s="1" a="1"/>
  <c r="AR6" i="8" s="1"/>
  <c r="AR9" i="5"/>
  <c r="AQ21" i="10"/>
  <c r="AM15" i="5"/>
  <c r="AS8" i="6" s="1" a="1"/>
  <c r="AS8" i="6" s="1"/>
  <c r="AS9" i="6" s="1"/>
  <c r="AS13" i="6" s="1"/>
  <c r="AQ18" i="6" l="1" a="1"/>
  <c r="AQ18" i="6" s="1"/>
  <c r="AQ19" i="6" s="1"/>
  <c r="AQ24" i="6" s="1"/>
  <c r="AQ27" i="6" s="1"/>
  <c r="AL27" i="5"/>
  <c r="AS19" i="10" a="1"/>
  <c r="AS19" i="10" s="1"/>
  <c r="AQ7" i="8" a="1"/>
  <c r="AQ7" i="8" s="1"/>
  <c r="AK10" i="12" a="1"/>
  <c r="AK10" i="12" s="1"/>
  <c r="AP8" i="9" a="1"/>
  <c r="AP8" i="9" s="1"/>
  <c r="AK28" i="5"/>
  <c r="AS6" i="5"/>
  <c r="AS5" i="5" s="1"/>
  <c r="AR33" i="5"/>
  <c r="AX11" i="6" s="1" a="1"/>
  <c r="AX11" i="6" s="1"/>
  <c r="AX12" i="6" s="1"/>
  <c r="AR24" i="5"/>
  <c r="AX13" i="10" s="1" a="1"/>
  <c r="AX13" i="10" s="1"/>
  <c r="AN25" i="5"/>
  <c r="AM26" i="5"/>
  <c r="AS6" i="8" s="1" a="1"/>
  <c r="AS6" i="8" s="1"/>
  <c r="AS21" i="5"/>
  <c r="AY7" i="6" s="1" a="1"/>
  <c r="AY7" i="6" s="1"/>
  <c r="AS23" i="5"/>
  <c r="AN15" i="5"/>
  <c r="AT8" i="6" s="1" a="1"/>
  <c r="AT8" i="6" s="1"/>
  <c r="AT9" i="6" s="1"/>
  <c r="AT13" i="6" s="1"/>
  <c r="AR18" i="6" l="1" a="1"/>
  <c r="AR18" i="6" s="1"/>
  <c r="AR19" i="6" s="1"/>
  <c r="AR24" i="6" s="1"/>
  <c r="AR27" i="6" s="1"/>
  <c r="AM27" i="5"/>
  <c r="AY14" i="10" a="1"/>
  <c r="AY14" i="10" s="1"/>
  <c r="AY10" i="6" a="1"/>
  <c r="AY10" i="6" s="1"/>
  <c r="AX18" i="10" a="1"/>
  <c r="AX18" i="10" s="1"/>
  <c r="AT19" i="10" a="1"/>
  <c r="AT19" i="10" s="1"/>
  <c r="AX20" i="10" a="1"/>
  <c r="AX20" i="10" s="1"/>
  <c r="AX15" i="10"/>
  <c r="AR7" i="8" a="1"/>
  <c r="AR7" i="8" s="1"/>
  <c r="AL10" i="12" a="1"/>
  <c r="AL10" i="12" s="1"/>
  <c r="AQ8" i="9" a="1"/>
  <c r="AQ8" i="9" s="1"/>
  <c r="AL28" i="5"/>
  <c r="AS8" i="5"/>
  <c r="AS7" i="5"/>
  <c r="AO25" i="5"/>
  <c r="AN26" i="5"/>
  <c r="AT6" i="8" s="1" a="1"/>
  <c r="AT6" i="8" s="1"/>
  <c r="AT21" i="5"/>
  <c r="AZ7" i="6" s="1" a="1"/>
  <c r="AZ7" i="6" s="1"/>
  <c r="AR21" i="10"/>
  <c r="AF17" i="2"/>
  <c r="AO15" i="5"/>
  <c r="AU8" i="6" s="1" a="1"/>
  <c r="AU8" i="6" s="1"/>
  <c r="AU9" i="6" s="1"/>
  <c r="AU13" i="6" s="1"/>
  <c r="AS18" i="6" l="1" a="1"/>
  <c r="AS18" i="6" s="1"/>
  <c r="AS19" i="6" s="1"/>
  <c r="AS24" i="6" s="1"/>
  <c r="AS27" i="6" s="1"/>
  <c r="AN27" i="5"/>
  <c r="AY18" i="10" a="1"/>
  <c r="AY18" i="10" s="1"/>
  <c r="AZ18" i="10" a="1"/>
  <c r="AZ18" i="10" s="1"/>
  <c r="AU19" i="10" a="1"/>
  <c r="AU19" i="10" s="1"/>
  <c r="AS9" i="5"/>
  <c r="AT6" i="5" s="1"/>
  <c r="AS7" i="8" a="1"/>
  <c r="AS7" i="8" s="1"/>
  <c r="AM10" i="12" a="1"/>
  <c r="AM10" i="12" s="1"/>
  <c r="AR8" i="9" a="1"/>
  <c r="AR8" i="9" s="1"/>
  <c r="AM28" i="5"/>
  <c r="AS33" i="5"/>
  <c r="AY11" i="6" s="1" a="1"/>
  <c r="AY11" i="6" s="1"/>
  <c r="AY12" i="6" s="1"/>
  <c r="AS24" i="5"/>
  <c r="AY13" i="10" s="1" a="1"/>
  <c r="AY13" i="10" s="1"/>
  <c r="AP25" i="5"/>
  <c r="AO26" i="5"/>
  <c r="AU6" i="8" s="1" a="1"/>
  <c r="AU6" i="8" s="1"/>
  <c r="AU21" i="5"/>
  <c r="BA7" i="6" s="1" a="1"/>
  <c r="BA7" i="6" s="1"/>
  <c r="AS21" i="10"/>
  <c r="AP15" i="5"/>
  <c r="AV8" i="6" s="1" a="1"/>
  <c r="AV8" i="6" s="1"/>
  <c r="AV9" i="6" s="1"/>
  <c r="AV13" i="6" s="1"/>
  <c r="G8" i="6"/>
  <c r="AT18" i="6" l="1" a="1"/>
  <c r="AT18" i="6" s="1"/>
  <c r="AT19" i="6" s="1"/>
  <c r="AT24" i="6" s="1"/>
  <c r="AT27" i="6" s="1"/>
  <c r="AO27" i="5"/>
  <c r="AV19" i="10" a="1"/>
  <c r="AV19" i="10" s="1"/>
  <c r="AY20" i="10" a="1"/>
  <c r="AY20" i="10" s="1"/>
  <c r="AY15" i="10"/>
  <c r="AT7" i="8" a="1"/>
  <c r="AT7" i="8" s="1"/>
  <c r="AN10" i="12" a="1"/>
  <c r="AN10" i="12" s="1"/>
  <c r="AS8" i="9" a="1"/>
  <c r="AS8" i="9" s="1"/>
  <c r="AN28" i="5"/>
  <c r="AT8" i="5"/>
  <c r="AT7" i="5"/>
  <c r="AQ25" i="5"/>
  <c r="AP26" i="5"/>
  <c r="AV6" i="8" s="1" a="1"/>
  <c r="AV6" i="8" s="1"/>
  <c r="AV21" i="5"/>
  <c r="BB7" i="6" s="1" a="1"/>
  <c r="BB7" i="6" s="1"/>
  <c r="AT23" i="5"/>
  <c r="AT5" i="5"/>
  <c r="AU21" i="10"/>
  <c r="G13" i="6"/>
  <c r="G9" i="6"/>
  <c r="G19" i="10"/>
  <c r="AT21" i="10"/>
  <c r="AQ15" i="5"/>
  <c r="AW8" i="6" s="1" a="1"/>
  <c r="AW8" i="6" s="1"/>
  <c r="AW9" i="6" s="1"/>
  <c r="AW13" i="6" s="1"/>
  <c r="AU18" i="6" l="1" a="1"/>
  <c r="AU18" i="6" s="1"/>
  <c r="AU19" i="6" s="1"/>
  <c r="AU24" i="6" s="1"/>
  <c r="AU27" i="6" s="1"/>
  <c r="AP27" i="5"/>
  <c r="BB18" i="10" a="1"/>
  <c r="BB18" i="10" s="1"/>
  <c r="BA18" i="10" a="1"/>
  <c r="BA18" i="10" s="1"/>
  <c r="AZ14" i="10" a="1"/>
  <c r="AZ14" i="10" s="1"/>
  <c r="AZ10" i="6" a="1"/>
  <c r="AZ10" i="6" s="1"/>
  <c r="AW19" i="10" a="1"/>
  <c r="AW19" i="10" s="1"/>
  <c r="AU7" i="8" a="1"/>
  <c r="AU7" i="8" s="1"/>
  <c r="AO10" i="12" a="1"/>
  <c r="AO10" i="12" s="1"/>
  <c r="AT8" i="9" a="1"/>
  <c r="AT8" i="9" s="1"/>
  <c r="AO28" i="5"/>
  <c r="AF19" i="2"/>
  <c r="I16" i="19"/>
  <c r="K16" i="19" s="1"/>
  <c r="G21" i="10"/>
  <c r="AR25" i="5"/>
  <c r="AQ26" i="5"/>
  <c r="AW6" i="8" s="1" a="1"/>
  <c r="AW6" i="8" s="1"/>
  <c r="AW21" i="5"/>
  <c r="BC7" i="6" s="1" a="1"/>
  <c r="BC7" i="6" s="1"/>
  <c r="AT9" i="5"/>
  <c r="AV21" i="10"/>
  <c r="AR15" i="5"/>
  <c r="AX8" i="6" s="1" a="1"/>
  <c r="AX8" i="6" s="1"/>
  <c r="AX9" i="6" s="1"/>
  <c r="AX13" i="6" s="1"/>
  <c r="AV18" i="6" l="1" a="1"/>
  <c r="AV18" i="6" s="1"/>
  <c r="AV19" i="6" s="1"/>
  <c r="AV24" i="6" s="1"/>
  <c r="AV27" i="6" s="1"/>
  <c r="AQ27" i="5"/>
  <c r="BC18" i="10" a="1"/>
  <c r="BC18" i="10" s="1"/>
  <c r="AX19" i="10" a="1"/>
  <c r="AX19" i="10" s="1"/>
  <c r="AV7" i="8" a="1"/>
  <c r="AV7" i="8" s="1"/>
  <c r="AP10" i="12" a="1"/>
  <c r="AP10" i="12" s="1"/>
  <c r="AU8" i="9" a="1"/>
  <c r="AU8" i="9" s="1"/>
  <c r="AP28" i="5"/>
  <c r="AT33" i="5"/>
  <c r="AZ11" i="6" s="1" a="1"/>
  <c r="AZ11" i="6" s="1"/>
  <c r="AZ12" i="6" s="1"/>
  <c r="AT24" i="5"/>
  <c r="AZ13" i="10" s="1" a="1"/>
  <c r="AZ13" i="10" s="1"/>
  <c r="J16" i="19"/>
  <c r="AS25" i="5"/>
  <c r="AR26" i="5"/>
  <c r="AX6" i="8" s="1" a="1"/>
  <c r="AX6" i="8" s="1"/>
  <c r="AX21" i="5"/>
  <c r="BD7" i="6" s="1" a="1"/>
  <c r="BD7" i="6" s="1"/>
  <c r="AU6" i="5"/>
  <c r="AW21" i="10"/>
  <c r="AS15" i="5"/>
  <c r="AY8" i="6" s="1" a="1"/>
  <c r="AY8" i="6" s="1"/>
  <c r="AY9" i="6" s="1"/>
  <c r="AY13" i="6" s="1"/>
  <c r="AW18" i="6" l="1" a="1"/>
  <c r="AW18" i="6" s="1"/>
  <c r="AW19" i="6" s="1"/>
  <c r="AW24" i="6" s="1"/>
  <c r="AW27" i="6" s="1"/>
  <c r="AR27" i="5"/>
  <c r="AY19" i="10" a="1"/>
  <c r="AY19" i="10" s="1"/>
  <c r="AZ20" i="10" a="1"/>
  <c r="AZ20" i="10" s="1"/>
  <c r="AZ15" i="10"/>
  <c r="AW7" i="8" a="1"/>
  <c r="AW7" i="8" s="1"/>
  <c r="AQ10" i="12" a="1"/>
  <c r="AQ10" i="12" s="1"/>
  <c r="AV8" i="9" a="1"/>
  <c r="AV8" i="9" s="1"/>
  <c r="AQ28" i="5"/>
  <c r="AU8" i="5"/>
  <c r="AU7" i="5"/>
  <c r="AT25" i="5"/>
  <c r="AS26" i="5"/>
  <c r="AY6" i="8" s="1" a="1"/>
  <c r="AY6" i="8" s="1"/>
  <c r="AY21" i="5"/>
  <c r="BE7" i="6" s="1" a="1"/>
  <c r="BE7" i="6" s="1"/>
  <c r="AU23" i="5"/>
  <c r="AU5" i="5"/>
  <c r="AT15" i="5"/>
  <c r="AZ8" i="6" s="1" a="1"/>
  <c r="AZ8" i="6" s="1"/>
  <c r="AZ9" i="6" s="1"/>
  <c r="AZ13" i="6" s="1"/>
  <c r="AX18" i="6" l="1" a="1"/>
  <c r="AX18" i="6" s="1"/>
  <c r="AX19" i="6" s="1"/>
  <c r="AX24" i="6" s="1"/>
  <c r="AX27" i="6" s="1"/>
  <c r="AS27" i="5"/>
  <c r="BD18" i="10" a="1"/>
  <c r="BD18" i="10" s="1"/>
  <c r="BE18" i="10" a="1"/>
  <c r="BE18" i="10" s="1"/>
  <c r="BA14" i="10" a="1"/>
  <c r="BA14" i="10" s="1"/>
  <c r="BA10" i="6" a="1"/>
  <c r="BA10" i="6" s="1"/>
  <c r="AZ19" i="10" a="1"/>
  <c r="AZ19" i="10" s="1"/>
  <c r="AX7" i="8" a="1"/>
  <c r="AX7" i="8" s="1"/>
  <c r="AR10" i="12" a="1"/>
  <c r="AR10" i="12" s="1"/>
  <c r="AW8" i="9" a="1"/>
  <c r="AW8" i="9" s="1"/>
  <c r="AR28" i="5"/>
  <c r="AT26" i="5"/>
  <c r="AZ6" i="8" s="1" a="1"/>
  <c r="AZ6" i="8" s="1"/>
  <c r="AZ21" i="5"/>
  <c r="BF7" i="6" s="1" a="1"/>
  <c r="BF7" i="6" s="1"/>
  <c r="AU9" i="5"/>
  <c r="AX21" i="10"/>
  <c r="AY21" i="10"/>
  <c r="AU15" i="5"/>
  <c r="BA8" i="6" s="1" a="1"/>
  <c r="BA8" i="6" s="1"/>
  <c r="BA9" i="6" s="1"/>
  <c r="AY18" i="6" l="1" a="1"/>
  <c r="AY18" i="6" s="1"/>
  <c r="AY19" i="6" s="1"/>
  <c r="AY24" i="6" s="1"/>
  <c r="AY27" i="6" s="1"/>
  <c r="AT27" i="5"/>
  <c r="BA19" i="10" a="1"/>
  <c r="BA19" i="10" s="1"/>
  <c r="AY7" i="8" a="1"/>
  <c r="AY7" i="8" s="1"/>
  <c r="AS10" i="12" a="1"/>
  <c r="AS10" i="12" s="1"/>
  <c r="AX8" i="9" a="1"/>
  <c r="AX8" i="9" s="1"/>
  <c r="AS28" i="5"/>
  <c r="AU33" i="5"/>
  <c r="BA11" i="6" s="1" a="1"/>
  <c r="BA11" i="6" s="1"/>
  <c r="BA12" i="6" s="1"/>
  <c r="BA13" i="6" s="1"/>
  <c r="AU24" i="5"/>
  <c r="BA13" i="10" s="1" a="1"/>
  <c r="BA13" i="10" s="1"/>
  <c r="BA21" i="5"/>
  <c r="BG7" i="6" s="1" a="1"/>
  <c r="BG7" i="6" s="1"/>
  <c r="AV6" i="5"/>
  <c r="AZ21" i="10"/>
  <c r="AV15" i="5"/>
  <c r="BB8" i="6" s="1" a="1"/>
  <c r="BB8" i="6" s="1"/>
  <c r="BB9" i="6" s="1"/>
  <c r="AZ18" i="6" l="1" a="1"/>
  <c r="AZ18" i="6" s="1"/>
  <c r="AZ19" i="6" s="1"/>
  <c r="AZ24" i="6" s="1"/>
  <c r="AZ27" i="6" s="1"/>
  <c r="BF18" i="10" a="1"/>
  <c r="BF18" i="10" s="1"/>
  <c r="H18" i="10" s="1"/>
  <c r="BA20" i="10" a="1"/>
  <c r="BA20" i="10" s="1"/>
  <c r="BB19" i="10" a="1"/>
  <c r="BB19" i="10" s="1"/>
  <c r="AZ7" i="8" a="1"/>
  <c r="AZ7" i="8" s="1"/>
  <c r="AT10" i="12" a="1"/>
  <c r="AT10" i="12" s="1"/>
  <c r="AY8" i="9" a="1"/>
  <c r="AY8" i="9" s="1"/>
  <c r="AT28" i="5"/>
  <c r="AV8" i="5"/>
  <c r="AV7" i="5"/>
  <c r="BA15" i="10"/>
  <c r="AU25" i="5"/>
  <c r="H7" i="6"/>
  <c r="BB21" i="5"/>
  <c r="BH7" i="6" s="1" a="1"/>
  <c r="BH7" i="6" s="1"/>
  <c r="AV5" i="5"/>
  <c r="AV23" i="5"/>
  <c r="AW15" i="5"/>
  <c r="BC8" i="6" s="1" a="1"/>
  <c r="BC8" i="6" s="1"/>
  <c r="BC9" i="6" s="1"/>
  <c r="BG18" i="10" l="1" a="1"/>
  <c r="BG18" i="10" s="1"/>
  <c r="BB14" i="10" a="1"/>
  <c r="BB14" i="10" s="1"/>
  <c r="BB10" i="6" a="1"/>
  <c r="BB10" i="6" s="1"/>
  <c r="BH18" i="10" a="1"/>
  <c r="BH18" i="10" s="1"/>
  <c r="BC19" i="10" a="1"/>
  <c r="BC19" i="10" s="1"/>
  <c r="AU10" i="12" a="1"/>
  <c r="AU10" i="12" s="1"/>
  <c r="AZ8" i="9" a="1"/>
  <c r="AZ8" i="9" s="1"/>
  <c r="AU26" i="5"/>
  <c r="AU27" i="5" s="1"/>
  <c r="BC21" i="5"/>
  <c r="BI7" i="6" s="1" a="1"/>
  <c r="BI7" i="6" s="1"/>
  <c r="AV9" i="5"/>
  <c r="AX15" i="5"/>
  <c r="BD8" i="6" s="1" a="1"/>
  <c r="BD8" i="6" s="1"/>
  <c r="BD9" i="6" s="1"/>
  <c r="BA18" i="6" l="1" a="1"/>
  <c r="BA18" i="6" s="1"/>
  <c r="BD19" i="10" a="1"/>
  <c r="BD19" i="10" s="1"/>
  <c r="BA21" i="10"/>
  <c r="BA6" i="8" a="1"/>
  <c r="BA6" i="8" s="1"/>
  <c r="AV33" i="5"/>
  <c r="BB11" i="6" s="1" a="1"/>
  <c r="BB11" i="6" s="1"/>
  <c r="BB12" i="6" s="1"/>
  <c r="BB13" i="6" s="1"/>
  <c r="AV24" i="5"/>
  <c r="BB13" i="10" s="1" a="1"/>
  <c r="BB13" i="10" s="1"/>
  <c r="BD21" i="5"/>
  <c r="BJ7" i="6" s="1" a="1"/>
  <c r="BJ7" i="6" s="1"/>
  <c r="AW6" i="5"/>
  <c r="AY15" i="5"/>
  <c r="BE8" i="6" s="1" a="1"/>
  <c r="BE8" i="6" s="1"/>
  <c r="BE9" i="6" s="1"/>
  <c r="BA19" i="6" l="1"/>
  <c r="BA24" i="6" s="1"/>
  <c r="BA27" i="6" s="1"/>
  <c r="BI18" i="10" a="1"/>
  <c r="BI18" i="10" s="1"/>
  <c r="BJ18" i="10" a="1"/>
  <c r="BJ18" i="10" s="1"/>
  <c r="BB20" i="10" a="1"/>
  <c r="BB20" i="10" s="1"/>
  <c r="BE19" i="10" a="1"/>
  <c r="BE19" i="10" s="1"/>
  <c r="BA7" i="8" a="1"/>
  <c r="BA7" i="8" s="1"/>
  <c r="AU28" i="5"/>
  <c r="AW7" i="5"/>
  <c r="AW8" i="5"/>
  <c r="BB15" i="10"/>
  <c r="AV25" i="5"/>
  <c r="BE21" i="5"/>
  <c r="BK7" i="6" s="1" a="1"/>
  <c r="BK7" i="6" s="1"/>
  <c r="AW23" i="5"/>
  <c r="AW5" i="5"/>
  <c r="AZ15" i="5"/>
  <c r="BF8" i="6" s="1" a="1"/>
  <c r="BF8" i="6" s="1"/>
  <c r="BF9" i="6" s="1"/>
  <c r="BC14" i="10" l="1" a="1"/>
  <c r="BC14" i="10" s="1"/>
  <c r="BC10" i="6" a="1"/>
  <c r="BC10" i="6" s="1"/>
  <c r="BF19" i="10" a="1"/>
  <c r="BF19" i="10" s="1"/>
  <c r="BB21" i="10"/>
  <c r="AV10" i="12" a="1"/>
  <c r="AV10" i="12" s="1"/>
  <c r="BA8" i="9" a="1"/>
  <c r="BA8" i="9" s="1"/>
  <c r="AV26" i="5"/>
  <c r="AV27" i="5" s="1"/>
  <c r="BF21" i="5"/>
  <c r="BL7" i="6" s="1" a="1"/>
  <c r="BL7" i="6" s="1"/>
  <c r="AW9" i="5"/>
  <c r="AG17" i="2"/>
  <c r="BA15" i="5"/>
  <c r="BG8" i="6" s="1" a="1"/>
  <c r="BG8" i="6" s="1"/>
  <c r="BG9" i="6" s="1"/>
  <c r="BB18" i="6" l="1" a="1"/>
  <c r="BB18" i="6" s="1"/>
  <c r="BK18" i="10" a="1"/>
  <c r="BK18" i="10" s="1"/>
  <c r="BG19" i="10" a="1"/>
  <c r="BG19" i="10" s="1"/>
  <c r="BB6" i="8" a="1"/>
  <c r="BB6" i="8" s="1"/>
  <c r="AX6" i="5"/>
  <c r="AW33" i="5"/>
  <c r="BC11" i="6" s="1" a="1"/>
  <c r="BC11" i="6" s="1"/>
  <c r="BC12" i="6" s="1"/>
  <c r="BC13" i="6" s="1"/>
  <c r="AW24" i="5"/>
  <c r="BC13" i="10" s="1" a="1"/>
  <c r="BC13" i="10" s="1"/>
  <c r="BG21" i="5"/>
  <c r="BM7" i="6" s="1" a="1"/>
  <c r="BM7" i="6" s="1"/>
  <c r="BB15" i="5"/>
  <c r="BH8" i="6" s="1" a="1"/>
  <c r="BH8" i="6" s="1"/>
  <c r="BH9" i="6" s="1"/>
  <c r="H19" i="10"/>
  <c r="H8" i="6"/>
  <c r="BB19" i="6" l="1"/>
  <c r="BB24" i="6" s="1"/>
  <c r="BB27" i="6" s="1"/>
  <c r="BM18" i="10" a="1"/>
  <c r="BM18" i="10" s="1"/>
  <c r="BL18" i="10" a="1"/>
  <c r="BL18" i="10" s="1"/>
  <c r="BC20" i="10" a="1"/>
  <c r="BC20" i="10" s="1"/>
  <c r="BH19" i="10" a="1"/>
  <c r="BH19" i="10" s="1"/>
  <c r="BB7" i="8" a="1"/>
  <c r="BB7" i="8" s="1"/>
  <c r="AV28" i="5"/>
  <c r="AX5" i="5"/>
  <c r="AX7" i="5"/>
  <c r="AX8" i="5"/>
  <c r="AX23" i="5"/>
  <c r="BC15" i="10"/>
  <c r="AW25" i="5"/>
  <c r="H9" i="6"/>
  <c r="BH21" i="5"/>
  <c r="BN7" i="6" s="1" a="1"/>
  <c r="BN7" i="6" s="1"/>
  <c r="BC15" i="5"/>
  <c r="BI8" i="6" s="1" a="1"/>
  <c r="BI8" i="6" s="1"/>
  <c r="BI9" i="6" s="1"/>
  <c r="BD14" i="10" l="1" a="1"/>
  <c r="BD14" i="10" s="1"/>
  <c r="BD10" i="6" a="1"/>
  <c r="BD10" i="6" s="1"/>
  <c r="BI19" i="10" a="1"/>
  <c r="BI19" i="10" s="1"/>
  <c r="BC21" i="10"/>
  <c r="AW10" i="12" a="1"/>
  <c r="AW10" i="12" s="1"/>
  <c r="BB8" i="9" a="1"/>
  <c r="BB8" i="9" s="1"/>
  <c r="AX9" i="5"/>
  <c r="AY6" i="5" s="1"/>
  <c r="AW26" i="5"/>
  <c r="AW27" i="5" s="1"/>
  <c r="AX33" i="5"/>
  <c r="BD11" i="6" s="1" a="1"/>
  <c r="BD11" i="6" s="1"/>
  <c r="AX24" i="5"/>
  <c r="BD13" i="10" s="1" a="1"/>
  <c r="BD13" i="10" s="1"/>
  <c r="BI21" i="5"/>
  <c r="BO7" i="6" s="1" a="1"/>
  <c r="BO7" i="6" s="1"/>
  <c r="BD15" i="5"/>
  <c r="BJ8" i="6" s="1" a="1"/>
  <c r="BJ8" i="6" s="1"/>
  <c r="BJ9" i="6" s="1"/>
  <c r="L15" i="10"/>
  <c r="BC18" i="6" l="1" a="1"/>
  <c r="BC18" i="6" s="1"/>
  <c r="BN18" i="10" a="1"/>
  <c r="BN18" i="10" s="1"/>
  <c r="BD12" i="6"/>
  <c r="BD13" i="6" s="1"/>
  <c r="BJ19" i="10" a="1"/>
  <c r="BJ19" i="10" s="1"/>
  <c r="BD20" i="10" a="1"/>
  <c r="BD20" i="10" s="1"/>
  <c r="BC6" i="8" a="1"/>
  <c r="BC6" i="8" s="1"/>
  <c r="AY5" i="5"/>
  <c r="AY7" i="5"/>
  <c r="AY8" i="5"/>
  <c r="BD15" i="10"/>
  <c r="AY23" i="5"/>
  <c r="AX25" i="5"/>
  <c r="BJ21" i="5"/>
  <c r="BP7" i="6" s="1" a="1"/>
  <c r="BP7" i="6" s="1"/>
  <c r="BE15" i="5"/>
  <c r="BK8" i="6" s="1" a="1"/>
  <c r="BK8" i="6" s="1"/>
  <c r="BK9" i="6" s="1"/>
  <c r="E15" i="10"/>
  <c r="BC19" i="6" l="1"/>
  <c r="BC24" i="6" s="1"/>
  <c r="BC27" i="6" s="1"/>
  <c r="BO18" i="10" a="1"/>
  <c r="BO18" i="10" s="1"/>
  <c r="BE14" i="10" a="1"/>
  <c r="BE14" i="10" s="1"/>
  <c r="BE10" i="6" a="1"/>
  <c r="BE10" i="6" s="1"/>
  <c r="BK19" i="10" a="1"/>
  <c r="BK19" i="10" s="1"/>
  <c r="BC7" i="8" a="1"/>
  <c r="BC7" i="8" s="1"/>
  <c r="BD21" i="10"/>
  <c r="AW28" i="5"/>
  <c r="AY9" i="5"/>
  <c r="AZ6" i="5" s="1"/>
  <c r="AY33" i="5"/>
  <c r="BE11" i="6" s="1" a="1"/>
  <c r="BE11" i="6" s="1"/>
  <c r="AY24" i="5"/>
  <c r="BE13" i="10" s="1" a="1"/>
  <c r="BE13" i="10" s="1"/>
  <c r="AX26" i="5"/>
  <c r="AX27" i="5" s="1"/>
  <c r="E27" i="10"/>
  <c r="E15" i="6"/>
  <c r="BK21" i="5"/>
  <c r="BQ7" i="6" s="1" a="1"/>
  <c r="BQ7" i="6" s="1"/>
  <c r="BF15" i="5"/>
  <c r="BL8" i="6" s="1" a="1"/>
  <c r="BL8" i="6" s="1"/>
  <c r="BL9" i="6" s="1"/>
  <c r="BD18" i="6" l="1" a="1"/>
  <c r="BD18" i="6" s="1"/>
  <c r="BE12" i="6"/>
  <c r="BE13" i="6" s="1"/>
  <c r="BQ18" i="10" a="1"/>
  <c r="BQ18" i="10" s="1"/>
  <c r="BP18" i="10" a="1"/>
  <c r="BP18" i="10" s="1"/>
  <c r="BL19" i="10" a="1"/>
  <c r="BL19" i="10" s="1"/>
  <c r="BE20" i="10" a="1"/>
  <c r="BE20" i="10" s="1"/>
  <c r="AX10" i="12" a="1"/>
  <c r="AX10" i="12" s="1"/>
  <c r="BC8" i="9" a="1"/>
  <c r="BC8" i="9" s="1"/>
  <c r="BD6" i="8" a="1"/>
  <c r="BD6" i="8" s="1"/>
  <c r="AZ8" i="5"/>
  <c r="AZ7" i="5"/>
  <c r="AY25" i="5"/>
  <c r="BE15" i="10"/>
  <c r="E28" i="10"/>
  <c r="E16" i="6"/>
  <c r="BL21" i="5"/>
  <c r="BR7" i="6" s="1" a="1"/>
  <c r="BR7" i="6" s="1"/>
  <c r="AZ5" i="5"/>
  <c r="AZ23" i="5"/>
  <c r="BG15" i="5"/>
  <c r="BM8" i="6" s="1" a="1"/>
  <c r="BM8" i="6" s="1"/>
  <c r="BM9" i="6" s="1"/>
  <c r="BD19" i="6" l="1"/>
  <c r="BD24" i="6" s="1"/>
  <c r="BD27" i="6" s="1"/>
  <c r="BF14" i="10" a="1"/>
  <c r="BF14" i="10" s="1"/>
  <c r="BF10" i="6" a="1"/>
  <c r="BF10" i="6" s="1"/>
  <c r="BR18" i="10" a="1"/>
  <c r="BR18" i="10" s="1"/>
  <c r="BM19" i="10" a="1"/>
  <c r="BM19" i="10" s="1"/>
  <c r="BD7" i="8" a="1"/>
  <c r="BD7" i="8" s="1"/>
  <c r="AX28" i="5"/>
  <c r="AY26" i="5"/>
  <c r="AY27" i="5" s="1"/>
  <c r="BE21" i="10"/>
  <c r="AZ9" i="5"/>
  <c r="BH15" i="5"/>
  <c r="BN8" i="6" s="1" a="1"/>
  <c r="BN8" i="6" s="1"/>
  <c r="BN9" i="6" s="1"/>
  <c r="BE18" i="6" l="1" a="1"/>
  <c r="BE18" i="6" s="1"/>
  <c r="BN19" i="10" a="1"/>
  <c r="BN19" i="10" s="1"/>
  <c r="AY10" i="12" a="1"/>
  <c r="AY10" i="12" s="1"/>
  <c r="BD8" i="9" a="1"/>
  <c r="BD8" i="9" s="1"/>
  <c r="BE6" i="8" a="1"/>
  <c r="BE6" i="8" s="1"/>
  <c r="AZ33" i="5"/>
  <c r="BF11" i="6" s="1" a="1"/>
  <c r="BF11" i="6" s="1"/>
  <c r="BF12" i="6" s="1"/>
  <c r="BF13" i="6" s="1"/>
  <c r="AZ24" i="5"/>
  <c r="BF13" i="10" s="1" a="1"/>
  <c r="BF13" i="10" s="1"/>
  <c r="I18" i="10"/>
  <c r="I7" i="6"/>
  <c r="BA6" i="5"/>
  <c r="H14" i="10"/>
  <c r="H10" i="6"/>
  <c r="BI15" i="5"/>
  <c r="BO8" i="6" s="1" a="1"/>
  <c r="BO8" i="6" s="1"/>
  <c r="BO9" i="6" s="1"/>
  <c r="BE19" i="6" l="1"/>
  <c r="BE24" i="6" s="1"/>
  <c r="BE27" i="6" s="1"/>
  <c r="BO19" i="10" a="1"/>
  <c r="BO19" i="10" s="1"/>
  <c r="H11" i="6"/>
  <c r="BF20" i="10" a="1"/>
  <c r="BF20" i="10" s="1"/>
  <c r="BE7" i="8" a="1"/>
  <c r="BE7" i="8" s="1"/>
  <c r="AY28" i="5"/>
  <c r="BA8" i="5"/>
  <c r="BA7" i="5"/>
  <c r="AZ25" i="5"/>
  <c r="BA5" i="5"/>
  <c r="BA23" i="5"/>
  <c r="BJ15" i="5"/>
  <c r="BP8" i="6" s="1" a="1"/>
  <c r="BP8" i="6" s="1"/>
  <c r="BP9" i="6" s="1"/>
  <c r="BG14" i="10" l="1" a="1"/>
  <c r="BG14" i="10" s="1"/>
  <c r="BG10" i="6" a="1"/>
  <c r="BG10" i="6" s="1"/>
  <c r="BP19" i="10" a="1"/>
  <c r="BP19" i="10" s="1"/>
  <c r="H13" i="6"/>
  <c r="H12" i="6"/>
  <c r="AZ10" i="12" a="1"/>
  <c r="AZ10" i="12" s="1"/>
  <c r="BE8" i="9" a="1"/>
  <c r="BE8" i="9" s="1"/>
  <c r="BF21" i="10"/>
  <c r="H21" i="10" s="1"/>
  <c r="H20" i="10"/>
  <c r="AZ26" i="5"/>
  <c r="AZ27" i="5" s="1"/>
  <c r="H13" i="10"/>
  <c r="BF15" i="10"/>
  <c r="H15" i="10" s="1"/>
  <c r="BA9" i="5"/>
  <c r="BK15" i="5"/>
  <c r="BQ8" i="6" s="1" a="1"/>
  <c r="BQ8" i="6" s="1"/>
  <c r="BQ9" i="6" s="1"/>
  <c r="BF18" i="6" l="1" a="1"/>
  <c r="BF18" i="6" s="1"/>
  <c r="BQ19" i="10" a="1"/>
  <c r="BQ19" i="10" s="1"/>
  <c r="BF6" i="8" a="1"/>
  <c r="BF6" i="8" s="1"/>
  <c r="BB6" i="5"/>
  <c r="BB5" i="5" s="1"/>
  <c r="BA33" i="5"/>
  <c r="BG11" i="6" s="1" a="1"/>
  <c r="BG11" i="6" s="1"/>
  <c r="BG12" i="6" s="1"/>
  <c r="BG13" i="6" s="1"/>
  <c r="BA24" i="5"/>
  <c r="BG13" i="10" s="1" a="1"/>
  <c r="BG13" i="10" s="1"/>
  <c r="AG19" i="2"/>
  <c r="L16" i="19"/>
  <c r="N16" i="19" s="1"/>
  <c r="BL15" i="5"/>
  <c r="BR8" i="6" s="1" a="1"/>
  <c r="BR8" i="6" s="1"/>
  <c r="BR9" i="6" s="1"/>
  <c r="BF19" i="6" l="1"/>
  <c r="BF24" i="6" s="1"/>
  <c r="BF27" i="6" s="1"/>
  <c r="BR19" i="10" a="1"/>
  <c r="BR19" i="10" s="1"/>
  <c r="BG20" i="10" a="1"/>
  <c r="BG20" i="10" s="1"/>
  <c r="BF7" i="8" a="1"/>
  <c r="BF7" i="8" s="1"/>
  <c r="AZ28" i="5"/>
  <c r="BB23" i="5"/>
  <c r="BB8" i="5"/>
  <c r="BB7" i="5"/>
  <c r="BG15" i="10"/>
  <c r="BA25" i="5"/>
  <c r="M16" i="19"/>
  <c r="AH17" i="2"/>
  <c r="BH14" i="10" l="1" a="1"/>
  <c r="BH14" i="10" s="1"/>
  <c r="BH10" i="6" a="1"/>
  <c r="BH10" i="6" s="1"/>
  <c r="BG21" i="10"/>
  <c r="BA10" i="12" a="1"/>
  <c r="BA10" i="12" s="1"/>
  <c r="BF8" i="9" a="1"/>
  <c r="BF8" i="9" s="1"/>
  <c r="BB9" i="5"/>
  <c r="BC6" i="5" s="1"/>
  <c r="BB33" i="5"/>
  <c r="BH11" i="6" s="1" a="1"/>
  <c r="BH11" i="6" s="1"/>
  <c r="BB24" i="5"/>
  <c r="BH13" i="10" s="1" a="1"/>
  <c r="BH13" i="10" s="1"/>
  <c r="BA26" i="5"/>
  <c r="BA27" i="5" s="1"/>
  <c r="I19" i="10"/>
  <c r="I8" i="6"/>
  <c r="BG18" i="6" l="1" a="1"/>
  <c r="BG18" i="6" s="1"/>
  <c r="BH12" i="6"/>
  <c r="BH13" i="6" s="1"/>
  <c r="BH20" i="10" a="1"/>
  <c r="BH20" i="10" s="1"/>
  <c r="BH15" i="10"/>
  <c r="BG6" i="8" a="1"/>
  <c r="BG6" i="8" s="1"/>
  <c r="BC8" i="5"/>
  <c r="BC7" i="5"/>
  <c r="BB25" i="5"/>
  <c r="I9" i="6"/>
  <c r="BC23" i="5"/>
  <c r="BC5" i="5"/>
  <c r="BG19" i="6" l="1"/>
  <c r="BG24" i="6" s="1"/>
  <c r="BG27" i="6" s="1"/>
  <c r="BI14" i="10" a="1"/>
  <c r="BI14" i="10" s="1"/>
  <c r="BI10" i="6" a="1"/>
  <c r="BI10" i="6" s="1"/>
  <c r="BG7" i="8" a="1"/>
  <c r="BG7" i="8" s="1"/>
  <c r="BH21" i="10"/>
  <c r="BA28" i="5"/>
  <c r="BB26" i="5"/>
  <c r="BB27" i="5" s="1"/>
  <c r="BC9" i="5"/>
  <c r="BH18" i="6" l="1" a="1"/>
  <c r="BH18" i="6" s="1"/>
  <c r="BB10" i="12" a="1"/>
  <c r="BB10" i="12" s="1"/>
  <c r="BG8" i="9" a="1"/>
  <c r="BG8" i="9" s="1"/>
  <c r="BH6" i="8" a="1"/>
  <c r="BH6" i="8" s="1"/>
  <c r="BC33" i="5"/>
  <c r="BI11" i="6" s="1" a="1"/>
  <c r="BI11" i="6" s="1"/>
  <c r="BI12" i="6" s="1"/>
  <c r="BI13" i="6" s="1"/>
  <c r="BC24" i="5"/>
  <c r="BI13" i="10" s="1" a="1"/>
  <c r="BI13" i="10" s="1"/>
  <c r="BD6" i="5"/>
  <c r="BH19" i="6" l="1"/>
  <c r="BH24" i="6" s="1"/>
  <c r="BH27" i="6" s="1"/>
  <c r="BI20" i="10" a="1"/>
  <c r="BI20" i="10" s="1"/>
  <c r="BH7" i="8" a="1"/>
  <c r="BH7" i="8" s="1"/>
  <c r="BB28" i="5"/>
  <c r="BD8" i="5"/>
  <c r="BD7" i="5"/>
  <c r="BI15" i="10"/>
  <c r="BC25" i="5"/>
  <c r="BD23" i="5"/>
  <c r="BD5" i="5"/>
  <c r="BJ14" i="10" l="1" a="1"/>
  <c r="BJ14" i="10" s="1"/>
  <c r="BJ10" i="6" a="1"/>
  <c r="BJ10" i="6" s="1"/>
  <c r="BI21" i="10"/>
  <c r="BC10" i="12" a="1"/>
  <c r="BC10" i="12" s="1"/>
  <c r="BH8" i="9" a="1"/>
  <c r="BH8" i="9" s="1"/>
  <c r="BC26" i="5"/>
  <c r="BC27" i="5" s="1"/>
  <c r="BD9" i="5"/>
  <c r="BI18" i="6" l="1" a="1"/>
  <c r="BI18" i="6" s="1"/>
  <c r="BI6" i="8" a="1"/>
  <c r="BI6" i="8" s="1"/>
  <c r="BE6" i="5"/>
  <c r="BD33" i="5"/>
  <c r="BJ11" i="6" s="1" a="1"/>
  <c r="BJ11" i="6" s="1"/>
  <c r="BJ12" i="6" s="1"/>
  <c r="BJ13" i="6" s="1"/>
  <c r="BD24" i="5"/>
  <c r="BJ13" i="10" s="1" a="1"/>
  <c r="BJ13" i="10" s="1"/>
  <c r="BI19" i="6" l="1"/>
  <c r="BI24" i="6" s="1"/>
  <c r="BI27" i="6" s="1"/>
  <c r="BJ20" i="10" a="1"/>
  <c r="BJ20" i="10" s="1"/>
  <c r="BI7" i="8" a="1"/>
  <c r="BI7" i="8" s="1"/>
  <c r="BC28" i="5"/>
  <c r="BE5" i="5"/>
  <c r="BE7" i="5"/>
  <c r="BE8" i="5"/>
  <c r="BE23" i="5"/>
  <c r="BJ15" i="10"/>
  <c r="BD25" i="5"/>
  <c r="BK14" i="10" l="1" a="1"/>
  <c r="BK14" i="10" s="1"/>
  <c r="BK10" i="6" a="1"/>
  <c r="BK10" i="6" s="1"/>
  <c r="BJ21" i="10"/>
  <c r="BD10" i="12" a="1"/>
  <c r="BD10" i="12" s="1"/>
  <c r="BI8" i="9" a="1"/>
  <c r="BI8" i="9" s="1"/>
  <c r="BE9" i="5"/>
  <c r="BF6" i="5" s="1"/>
  <c r="BE33" i="5"/>
  <c r="BK11" i="6" s="1" a="1"/>
  <c r="BK11" i="6" s="1"/>
  <c r="BE24" i="5"/>
  <c r="BK13" i="10" s="1" a="1"/>
  <c r="BK13" i="10" s="1"/>
  <c r="BD26" i="5"/>
  <c r="BD27" i="5" s="1"/>
  <c r="BJ18" i="6" l="1" a="1"/>
  <c r="BJ18" i="6" s="1"/>
  <c r="BK12" i="6"/>
  <c r="BK13" i="6" s="1"/>
  <c r="BK20" i="10" a="1"/>
  <c r="BK20" i="10" s="1"/>
  <c r="BK15" i="10"/>
  <c r="BJ6" i="8" a="1"/>
  <c r="BJ6" i="8" s="1"/>
  <c r="BF7" i="5"/>
  <c r="BF8" i="5"/>
  <c r="BF23" i="5"/>
  <c r="BF5" i="5"/>
  <c r="BE25" i="5"/>
  <c r="BJ19" i="6" l="1"/>
  <c r="BJ24" i="6" s="1"/>
  <c r="BJ27" i="6" s="1"/>
  <c r="BL14" i="10" a="1"/>
  <c r="BL14" i="10" s="1"/>
  <c r="BL10" i="6" a="1"/>
  <c r="BL10" i="6" s="1"/>
  <c r="BK21" i="10"/>
  <c r="BJ7" i="8" a="1"/>
  <c r="BJ7" i="8" s="1"/>
  <c r="BD28" i="5"/>
  <c r="BF9" i="5"/>
  <c r="BG6" i="5" s="1"/>
  <c r="BF33" i="5"/>
  <c r="BL11" i="6" s="1" a="1"/>
  <c r="BL11" i="6" s="1"/>
  <c r="BF24" i="5"/>
  <c r="BL13" i="10" s="1" a="1"/>
  <c r="BL13" i="10" s="1"/>
  <c r="BE26" i="5"/>
  <c r="BE27" i="5" s="1"/>
  <c r="BK18" i="6" l="1" a="1"/>
  <c r="BK18" i="6" s="1"/>
  <c r="BL12" i="6"/>
  <c r="BL13" i="6" s="1"/>
  <c r="BL20" i="10" a="1"/>
  <c r="BL20" i="10" s="1"/>
  <c r="BE10" i="12" a="1"/>
  <c r="BE10" i="12" s="1"/>
  <c r="BJ8" i="9" a="1"/>
  <c r="BJ8" i="9" s="1"/>
  <c r="BK6" i="8" a="1"/>
  <c r="BK6" i="8" s="1"/>
  <c r="BL15" i="10"/>
  <c r="BG7" i="5"/>
  <c r="BG8" i="5"/>
  <c r="BF25" i="5"/>
  <c r="BG23" i="5"/>
  <c r="BG5" i="5"/>
  <c r="BK19" i="6" l="1"/>
  <c r="BK24" i="6" s="1"/>
  <c r="BK27" i="6" s="1"/>
  <c r="BM14" i="10" a="1"/>
  <c r="BM14" i="10" s="1"/>
  <c r="BM10" i="6" a="1"/>
  <c r="BM10" i="6" s="1"/>
  <c r="BK7" i="8" a="1"/>
  <c r="BK7" i="8" s="1"/>
  <c r="BL21" i="10"/>
  <c r="BE28" i="5"/>
  <c r="BF26" i="5"/>
  <c r="BF27" i="5" s="1"/>
  <c r="BG9" i="5"/>
  <c r="BL18" i="6" l="1" a="1"/>
  <c r="BL18" i="6" s="1"/>
  <c r="BF10" i="12" a="1"/>
  <c r="BF10" i="12" s="1"/>
  <c r="BK8" i="9" a="1"/>
  <c r="BK8" i="9" s="1"/>
  <c r="BL6" i="8" a="1"/>
  <c r="BL6" i="8" s="1"/>
  <c r="BG33" i="5"/>
  <c r="BM11" i="6" s="1" a="1"/>
  <c r="BM11" i="6" s="1"/>
  <c r="BM12" i="6" s="1"/>
  <c r="BM13" i="6" s="1"/>
  <c r="BG24" i="5"/>
  <c r="BM13" i="10" s="1" a="1"/>
  <c r="BM13" i="10" s="1"/>
  <c r="BH6" i="5"/>
  <c r="BL19" i="6" l="1"/>
  <c r="BL24" i="6" s="1"/>
  <c r="BL27" i="6" s="1"/>
  <c r="BM20" i="10" a="1"/>
  <c r="BM20" i="10" s="1"/>
  <c r="BL7" i="8" a="1"/>
  <c r="BL7" i="8" s="1"/>
  <c r="BF28" i="5"/>
  <c r="BH8" i="5"/>
  <c r="BH7" i="5"/>
  <c r="BM15" i="10"/>
  <c r="BG25" i="5"/>
  <c r="BH5" i="5"/>
  <c r="BH23" i="5"/>
  <c r="BN14" i="10" l="1" a="1"/>
  <c r="BN14" i="10" s="1"/>
  <c r="BN10" i="6" a="1"/>
  <c r="BN10" i="6" s="1"/>
  <c r="BM21" i="10"/>
  <c r="BG10" i="12" a="1"/>
  <c r="BG10" i="12" s="1"/>
  <c r="BL8" i="9" a="1"/>
  <c r="BL8" i="9" s="1"/>
  <c r="BG26" i="5"/>
  <c r="BG27" i="5" s="1"/>
  <c r="BH9" i="5"/>
  <c r="BM18" i="6" l="1" a="1"/>
  <c r="BM18" i="6" s="1"/>
  <c r="BM6" i="8" a="1"/>
  <c r="BM6" i="8" s="1"/>
  <c r="BH33" i="5"/>
  <c r="BN11" i="6" s="1" a="1"/>
  <c r="BN11" i="6" s="1"/>
  <c r="BN12" i="6" s="1"/>
  <c r="BN13" i="6" s="1"/>
  <c r="BH24" i="5"/>
  <c r="BN13" i="10" s="1" a="1"/>
  <c r="BN13" i="10" s="1"/>
  <c r="BI6" i="5"/>
  <c r="BM19" i="6" l="1"/>
  <c r="BM24" i="6" s="1"/>
  <c r="BM27" i="6" s="1"/>
  <c r="BN20" i="10" a="1"/>
  <c r="BN20" i="10" s="1"/>
  <c r="BM7" i="8" a="1"/>
  <c r="BM7" i="8" s="1"/>
  <c r="BG28" i="5"/>
  <c r="BI8" i="5"/>
  <c r="BI7" i="5"/>
  <c r="BN15" i="10"/>
  <c r="BH25" i="5"/>
  <c r="BI5" i="5"/>
  <c r="BI23" i="5"/>
  <c r="BO14" i="10" l="1" a="1"/>
  <c r="BO14" i="10" s="1"/>
  <c r="BO10" i="6" a="1"/>
  <c r="BO10" i="6" s="1"/>
  <c r="BN21" i="10"/>
  <c r="BH10" i="12" a="1"/>
  <c r="BH10" i="12" s="1"/>
  <c r="BM8" i="9" a="1"/>
  <c r="BM8" i="9" s="1"/>
  <c r="BH26" i="5"/>
  <c r="BH27" i="5" s="1"/>
  <c r="BI9" i="5"/>
  <c r="BN18" i="6" l="1" a="1"/>
  <c r="BN18" i="6" s="1"/>
  <c r="BN6" i="8" a="1"/>
  <c r="BN6" i="8" s="1"/>
  <c r="BI33" i="5"/>
  <c r="BO11" i="6" s="1" a="1"/>
  <c r="BO11" i="6" s="1"/>
  <c r="BO12" i="6" s="1"/>
  <c r="BO13" i="6" s="1"/>
  <c r="BI24" i="5"/>
  <c r="BO13" i="10" s="1" a="1"/>
  <c r="BO13" i="10" s="1"/>
  <c r="BJ6" i="5"/>
  <c r="BN19" i="6" l="1"/>
  <c r="BN24" i="6" s="1"/>
  <c r="BN27" i="6" s="1"/>
  <c r="BO20" i="10" a="1"/>
  <c r="BO20" i="10" s="1"/>
  <c r="BN7" i="8" a="1"/>
  <c r="BN7" i="8" s="1"/>
  <c r="BH28" i="5"/>
  <c r="BJ7" i="5"/>
  <c r="BJ8" i="5"/>
  <c r="BO15" i="10"/>
  <c r="BI25" i="5"/>
  <c r="BJ23" i="5"/>
  <c r="BJ5" i="5"/>
  <c r="BP14" i="10" l="1" a="1"/>
  <c r="BP14" i="10" s="1"/>
  <c r="BP10" i="6" a="1"/>
  <c r="BP10" i="6" s="1"/>
  <c r="BO21" i="10"/>
  <c r="BI10" i="12" a="1"/>
  <c r="BI10" i="12" s="1"/>
  <c r="BN8" i="9" a="1"/>
  <c r="BN8" i="9" s="1"/>
  <c r="BI26" i="5"/>
  <c r="BI27" i="5" s="1"/>
  <c r="BJ9" i="5"/>
  <c r="BO18" i="6" l="1" a="1"/>
  <c r="BO18" i="6" s="1"/>
  <c r="BO6" i="8" a="1"/>
  <c r="BO6" i="8" s="1"/>
  <c r="BJ33" i="5"/>
  <c r="BP11" i="6" s="1" a="1"/>
  <c r="BP11" i="6" s="1"/>
  <c r="BP12" i="6" s="1"/>
  <c r="BP13" i="6" s="1"/>
  <c r="BJ24" i="5"/>
  <c r="BP13" i="10" s="1" a="1"/>
  <c r="BP13" i="10" s="1"/>
  <c r="BK6" i="5"/>
  <c r="BO19" i="6" l="1"/>
  <c r="BO24" i="6" s="1"/>
  <c r="BO27" i="6" s="1"/>
  <c r="BP20" i="10" a="1"/>
  <c r="BP20" i="10" s="1"/>
  <c r="BO7" i="8" a="1"/>
  <c r="BO7" i="8" s="1"/>
  <c r="BI28" i="5"/>
  <c r="BK8" i="5"/>
  <c r="BK7" i="5"/>
  <c r="BP15" i="10"/>
  <c r="BJ25" i="5"/>
  <c r="BK23" i="5"/>
  <c r="BK5" i="5"/>
  <c r="BQ14" i="10" l="1" a="1"/>
  <c r="BQ14" i="10" s="1"/>
  <c r="BQ10" i="6" a="1"/>
  <c r="BQ10" i="6" s="1"/>
  <c r="BP21" i="10"/>
  <c r="BJ10" i="12" a="1"/>
  <c r="BJ10" i="12" s="1"/>
  <c r="BO8" i="9" a="1"/>
  <c r="BO8" i="9" s="1"/>
  <c r="BJ26" i="5"/>
  <c r="BJ27" i="5" s="1"/>
  <c r="BK9" i="5"/>
  <c r="BP18" i="6" l="1" a="1"/>
  <c r="BP18" i="6" s="1"/>
  <c r="BP6" i="8" a="1"/>
  <c r="BP6" i="8" s="1"/>
  <c r="BL6" i="5"/>
  <c r="BL5" i="5" s="1"/>
  <c r="BK33" i="5"/>
  <c r="BQ11" i="6" s="1" a="1"/>
  <c r="BQ11" i="6" s="1"/>
  <c r="BQ12" i="6" s="1"/>
  <c r="BQ13" i="6" s="1"/>
  <c r="BK24" i="5"/>
  <c r="BQ13" i="10" s="1" a="1"/>
  <c r="BQ13" i="10" s="1"/>
  <c r="BL23" i="5"/>
  <c r="BP19" i="6" l="1"/>
  <c r="BP24" i="6" s="1"/>
  <c r="BP27" i="6" s="1"/>
  <c r="BR14" i="10" a="1"/>
  <c r="BR14" i="10" s="1"/>
  <c r="I14" i="10" s="1"/>
  <c r="BR10" i="6" a="1"/>
  <c r="BR10" i="6" s="1"/>
  <c r="BQ20" i="10" a="1"/>
  <c r="BQ20" i="10" s="1"/>
  <c r="BP7" i="8" a="1"/>
  <c r="BP7" i="8" s="1"/>
  <c r="BJ28" i="5"/>
  <c r="E10" i="6"/>
  <c r="K12" i="6"/>
  <c r="BL8" i="5"/>
  <c r="BL7" i="5"/>
  <c r="BK25" i="5"/>
  <c r="BL9" i="5" l="1"/>
  <c r="BK10" i="12" a="1"/>
  <c r="BK10" i="12" s="1"/>
  <c r="BP8" i="9" a="1"/>
  <c r="BP8" i="9" s="1"/>
  <c r="K13" i="6"/>
  <c r="K24" i="6" s="1"/>
  <c r="K27" i="6" s="1"/>
  <c r="E12" i="6"/>
  <c r="BL33" i="5"/>
  <c r="BR11" i="6" s="1" a="1"/>
  <c r="BR11" i="6" s="1"/>
  <c r="BR12" i="6" s="1"/>
  <c r="BR13" i="6" s="1"/>
  <c r="BL24" i="5"/>
  <c r="BR13" i="10" s="1" a="1"/>
  <c r="BR13" i="10" s="1"/>
  <c r="BK26" i="5"/>
  <c r="BK27" i="5" s="1"/>
  <c r="BQ21" i="10"/>
  <c r="BQ15" i="10"/>
  <c r="I10" i="6"/>
  <c r="BQ18" i="6" l="1" a="1"/>
  <c r="BQ18" i="6" s="1"/>
  <c r="I11" i="6"/>
  <c r="BR20" i="10" a="1"/>
  <c r="BR20" i="10" s="1"/>
  <c r="BR15" i="10"/>
  <c r="I15" i="10" s="1"/>
  <c r="BQ6" i="8" a="1"/>
  <c r="BQ6" i="8" s="1"/>
  <c r="E13" i="6"/>
  <c r="I13" i="10"/>
  <c r="BL25" i="5"/>
  <c r="BL26" i="5" s="1"/>
  <c r="BL27" i="5" s="1"/>
  <c r="BR18" i="6" s="1" a="1"/>
  <c r="BR18" i="6" s="1"/>
  <c r="W11" i="10"/>
  <c r="AW11" i="10"/>
  <c r="BQ19" i="6" l="1"/>
  <c r="BQ24" i="6" s="1"/>
  <c r="BQ27" i="6" s="1"/>
  <c r="I13" i="6"/>
  <c r="BR21" i="10"/>
  <c r="I21" i="10" s="1"/>
  <c r="BQ7" i="8" a="1"/>
  <c r="BQ7" i="8" s="1"/>
  <c r="BK28" i="5"/>
  <c r="BR6" i="8" a="1"/>
  <c r="BR6" i="8" s="1"/>
  <c r="E16" i="19"/>
  <c r="AD19" i="2"/>
  <c r="F7" i="10"/>
  <c r="AI8" i="10"/>
  <c r="M8" i="10"/>
  <c r="U8" i="10"/>
  <c r="AD8" i="10"/>
  <c r="AM8" i="10"/>
  <c r="AV8" i="10"/>
  <c r="BD8" i="10"/>
  <c r="BM8" i="10"/>
  <c r="K8" i="10"/>
  <c r="AY11" i="10"/>
  <c r="N11" i="10"/>
  <c r="AS11" i="10"/>
  <c r="AF11" i="10"/>
  <c r="BJ11" i="10"/>
  <c r="AP11" i="10"/>
  <c r="W8" i="10"/>
  <c r="W23" i="10" s="1"/>
  <c r="N8" i="10"/>
  <c r="V8" i="10"/>
  <c r="AE8" i="10"/>
  <c r="AN8" i="10"/>
  <c r="AW8" i="10"/>
  <c r="AW23" i="10" s="1"/>
  <c r="BE8" i="10"/>
  <c r="BN8" i="10"/>
  <c r="BI11" i="10"/>
  <c r="BO11" i="10"/>
  <c r="BE11" i="10"/>
  <c r="AK11" i="10"/>
  <c r="BQ11" i="10"/>
  <c r="BG11" i="10"/>
  <c r="V11" i="10"/>
  <c r="O8" i="10"/>
  <c r="X8" i="10"/>
  <c r="AF8" i="10"/>
  <c r="AO8" i="10"/>
  <c r="AX8" i="10"/>
  <c r="BF8" i="10"/>
  <c r="BO8" i="10"/>
  <c r="BK11" i="10"/>
  <c r="AA11" i="10"/>
  <c r="AN11" i="10"/>
  <c r="BR11" i="10"/>
  <c r="AJ11" i="10"/>
  <c r="AO11" i="10"/>
  <c r="BG8" i="10"/>
  <c r="P8" i="10"/>
  <c r="Y8" i="10"/>
  <c r="AG8" i="10"/>
  <c r="AP8" i="10"/>
  <c r="AY8" i="10"/>
  <c r="BH8" i="10"/>
  <c r="BP8" i="10"/>
  <c r="AC11" i="10"/>
  <c r="BL11" i="10"/>
  <c r="AU8" i="10"/>
  <c r="AL11" i="10"/>
  <c r="AM11" i="10"/>
  <c r="Y11" i="10"/>
  <c r="Z11" i="10"/>
  <c r="R11" i="10"/>
  <c r="AD11" i="10"/>
  <c r="AU11" i="10"/>
  <c r="P11" i="10"/>
  <c r="Q8" i="10"/>
  <c r="Z8" i="10"/>
  <c r="AH8" i="10"/>
  <c r="AQ8" i="10"/>
  <c r="AZ8" i="10"/>
  <c r="BI8" i="10"/>
  <c r="BQ8" i="10"/>
  <c r="AV11" i="10"/>
  <c r="AQ11" i="10"/>
  <c r="O11" i="10"/>
  <c r="Q11" i="10"/>
  <c r="BP11" i="10"/>
  <c r="AB11" i="10"/>
  <c r="X11" i="10"/>
  <c r="AT11" i="10"/>
  <c r="BF11" i="10"/>
  <c r="R8" i="10"/>
  <c r="AA8" i="10"/>
  <c r="AJ8" i="10"/>
  <c r="AR8" i="10"/>
  <c r="BA8" i="10"/>
  <c r="BJ8" i="10"/>
  <c r="BR8" i="10"/>
  <c r="K11" i="10"/>
  <c r="BC11" i="10"/>
  <c r="L11" i="10"/>
  <c r="BA11" i="10"/>
  <c r="AX11" i="10"/>
  <c r="S11" i="10"/>
  <c r="AR11" i="10"/>
  <c r="M11" i="10"/>
  <c r="BB11" i="10"/>
  <c r="BM11" i="10"/>
  <c r="AI11" i="10"/>
  <c r="AH11" i="10"/>
  <c r="S8" i="10"/>
  <c r="AB8" i="10"/>
  <c r="AK8" i="10"/>
  <c r="AS8" i="10"/>
  <c r="BB8" i="10"/>
  <c r="BK8" i="10"/>
  <c r="T11" i="10"/>
  <c r="AE11" i="10"/>
  <c r="AG11" i="10"/>
  <c r="BD11" i="10"/>
  <c r="BH11" i="10"/>
  <c r="AZ11" i="10"/>
  <c r="BN11" i="10"/>
  <c r="U11" i="10"/>
  <c r="L8" i="10"/>
  <c r="T8" i="10"/>
  <c r="AC8" i="10"/>
  <c r="AL8" i="10"/>
  <c r="AT8" i="10"/>
  <c r="BC8" i="10"/>
  <c r="BL8" i="10"/>
  <c r="E25" i="9"/>
  <c r="F6" i="10"/>
  <c r="G7" i="10"/>
  <c r="G6" i="10"/>
  <c r="H6" i="10"/>
  <c r="H9" i="10"/>
  <c r="H25" i="9"/>
  <c r="F9" i="10"/>
  <c r="E9" i="10"/>
  <c r="I9" i="10"/>
  <c r="G25" i="9"/>
  <c r="I7" i="10"/>
  <c r="G9" i="10"/>
  <c r="E6" i="10"/>
  <c r="I25" i="9"/>
  <c r="H7" i="10"/>
  <c r="I6" i="10"/>
  <c r="F25" i="9"/>
  <c r="E7" i="10"/>
  <c r="H16" i="19" l="1"/>
  <c r="K23" i="10"/>
  <c r="BR19" i="6"/>
  <c r="BR24" i="6" s="1"/>
  <c r="BR27" i="6" s="1"/>
  <c r="I12" i="6"/>
  <c r="AH19" i="2"/>
  <c r="O16" i="19"/>
  <c r="Q16" i="19" s="1"/>
  <c r="I20" i="10"/>
  <c r="BR7" i="8" a="1"/>
  <c r="BR7" i="8" s="1"/>
  <c r="BL10" i="12" a="1"/>
  <c r="BL10" i="12" s="1"/>
  <c r="BQ8" i="9" a="1"/>
  <c r="BQ8" i="9" s="1"/>
  <c r="BL28" i="5"/>
  <c r="G16" i="19"/>
  <c r="AI23" i="10"/>
  <c r="BG23" i="10"/>
  <c r="AF23" i="10"/>
  <c r="AD23" i="10"/>
  <c r="M23" i="10"/>
  <c r="AY23" i="10"/>
  <c r="BJ23" i="10"/>
  <c r="U23" i="10"/>
  <c r="BO23" i="10"/>
  <c r="BL23" i="10"/>
  <c r="AM23" i="10"/>
  <c r="AK23" i="10"/>
  <c r="AA23" i="10"/>
  <c r="AJ23" i="10"/>
  <c r="AT23" i="10"/>
  <c r="N23" i="10"/>
  <c r="BE23" i="10"/>
  <c r="BK23" i="10"/>
  <c r="BR23" i="10"/>
  <c r="AV23" i="10"/>
  <c r="BM23" i="10"/>
  <c r="AB23" i="10"/>
  <c r="BD23" i="10"/>
  <c r="AO23" i="10"/>
  <c r="AC23" i="10"/>
  <c r="G24" i="9"/>
  <c r="T23" i="10"/>
  <c r="Z23" i="10"/>
  <c r="I24" i="9"/>
  <c r="E24" i="9"/>
  <c r="BH23" i="10"/>
  <c r="Q23" i="10"/>
  <c r="H24" i="9"/>
  <c r="BC23" i="10"/>
  <c r="AP23" i="10"/>
  <c r="BA23" i="10"/>
  <c r="BB23" i="10"/>
  <c r="AU23" i="10"/>
  <c r="X23" i="10"/>
  <c r="BN23" i="10"/>
  <c r="AL23" i="10"/>
  <c r="AS23" i="10"/>
  <c r="BQ23" i="10"/>
  <c r="AG23" i="10"/>
  <c r="O23" i="10"/>
  <c r="AR23" i="10"/>
  <c r="BI23" i="10"/>
  <c r="Y23" i="10"/>
  <c r="AZ23" i="10"/>
  <c r="P23" i="10"/>
  <c r="AN23" i="10"/>
  <c r="F24" i="9"/>
  <c r="L23" i="10"/>
  <c r="S23" i="10"/>
  <c r="AQ23" i="10"/>
  <c r="BF23" i="10"/>
  <c r="AE23" i="10"/>
  <c r="R23" i="10"/>
  <c r="AH23" i="10"/>
  <c r="BP23" i="10"/>
  <c r="AX23" i="10"/>
  <c r="V23" i="10"/>
  <c r="G21" i="9"/>
  <c r="G22" i="9"/>
  <c r="E22" i="9"/>
  <c r="F22" i="9"/>
  <c r="I22" i="9"/>
  <c r="F21" i="9"/>
  <c r="H22" i="9"/>
  <c r="I21" i="9"/>
  <c r="H21" i="9"/>
  <c r="E21" i="9"/>
  <c r="P16" i="19" l="1"/>
  <c r="BM10" i="12" a="1"/>
  <c r="BM10" i="12" s="1"/>
  <c r="BR8" i="9" a="1"/>
  <c r="BR8" i="9" s="1"/>
  <c r="I23" i="10"/>
  <c r="G23" i="10"/>
  <c r="F23" i="10"/>
  <c r="E23" i="10"/>
  <c r="H23" i="10"/>
  <c r="E27" i="8"/>
  <c r="L11" i="19" l="1"/>
  <c r="I11" i="19"/>
  <c r="O11" i="19"/>
  <c r="E11" i="19"/>
  <c r="F11" i="19"/>
  <c r="F27" i="8"/>
  <c r="P11" i="19" l="1"/>
  <c r="M11" i="19"/>
  <c r="N11" i="19"/>
  <c r="Q11" i="19"/>
  <c r="G11" i="19"/>
  <c r="K11" i="19"/>
  <c r="H11" i="19"/>
  <c r="J11" i="19"/>
  <c r="G27" i="8"/>
  <c r="I27" i="8" l="1"/>
  <c r="H27" i="8"/>
  <c r="E23" i="8" l="1"/>
  <c r="E26" i="8" l="1"/>
  <c r="E20" i="8"/>
  <c r="E31" i="10"/>
  <c r="F23" i="8" l="1"/>
  <c r="F31" i="6" l="1"/>
  <c r="F31" i="10"/>
  <c r="F20" i="8"/>
  <c r="F26" i="8"/>
  <c r="AB42" i="19" s="1"/>
  <c r="Z42" i="19" s="1"/>
  <c r="F30" i="10"/>
  <c r="AB44" i="19" l="1"/>
  <c r="Z44" i="19" s="1"/>
  <c r="AB41" i="19"/>
  <c r="Z41" i="19" s="1"/>
  <c r="AB43" i="19"/>
  <c r="Z43" i="19" s="1"/>
  <c r="F30" i="6"/>
  <c r="G23" i="8" l="1"/>
  <c r="G31" i="6" l="1"/>
  <c r="G31" i="10"/>
  <c r="G20" i="8"/>
  <c r="G30" i="10"/>
  <c r="G26" i="8"/>
  <c r="G30" i="6" l="1"/>
  <c r="H23" i="8" l="1"/>
  <c r="H20" i="8" l="1"/>
  <c r="H26" i="8"/>
  <c r="H30" i="10"/>
  <c r="H31" i="6"/>
  <c r="H31" i="10"/>
  <c r="H30" i="6" l="1"/>
  <c r="I23" i="8" l="1"/>
  <c r="I30" i="10" l="1"/>
  <c r="I31" i="6"/>
  <c r="I31" i="10"/>
  <c r="I20" i="8"/>
  <c r="I26" i="8"/>
  <c r="I30" i="6" l="1"/>
  <c r="E7" i="8"/>
  <c r="H6" i="8" l="1"/>
  <c r="H7" i="8"/>
  <c r="F7" i="8"/>
  <c r="F6" i="8"/>
  <c r="I6" i="8" l="1"/>
  <c r="E8" i="9"/>
  <c r="G6" i="8"/>
  <c r="G7" i="8"/>
  <c r="E6" i="8"/>
  <c r="I7" i="8"/>
  <c r="F18" i="6" l="1"/>
  <c r="F8" i="9"/>
  <c r="I8" i="9"/>
  <c r="H8" i="9"/>
  <c r="G8" i="9"/>
  <c r="F19" i="6"/>
  <c r="H18" i="6"/>
  <c r="I18" i="6"/>
  <c r="G18" i="6"/>
  <c r="F17" i="19" l="1"/>
  <c r="AD20" i="2"/>
  <c r="E17" i="19"/>
  <c r="AE20" i="2"/>
  <c r="H19" i="6"/>
  <c r="G19" i="6"/>
  <c r="I19" i="6"/>
  <c r="H17" i="19" l="1"/>
  <c r="G17" i="19"/>
  <c r="AG20" i="2"/>
  <c r="L17" i="19"/>
  <c r="AH20" i="2"/>
  <c r="O17" i="19"/>
  <c r="AF20" i="2"/>
  <c r="I17" i="19"/>
  <c r="K17" i="19" s="1"/>
  <c r="F24" i="6"/>
  <c r="E24" i="6"/>
  <c r="Q17" i="19" l="1"/>
  <c r="N17" i="19"/>
  <c r="P17" i="19"/>
  <c r="J17" i="19"/>
  <c r="M17" i="19"/>
  <c r="I24" i="6"/>
  <c r="H24" i="6"/>
  <c r="G24" i="6"/>
  <c r="E27" i="12" l="1"/>
  <c r="E29" i="12" s="1"/>
  <c r="H27" i="6"/>
  <c r="F27" i="6"/>
  <c r="E7" i="20" s="1"/>
  <c r="G27" i="6"/>
  <c r="I27" i="6"/>
  <c r="E27" i="6"/>
  <c r="AH29" i="2" l="1"/>
  <c r="E35" i="19"/>
  <c r="G19" i="19"/>
  <c r="J19" i="19" l="1"/>
  <c r="M19" i="19" l="1"/>
  <c r="P19" i="19" l="1"/>
  <c r="E30" i="6" l="1"/>
  <c r="E30" i="10"/>
  <c r="E31" i="6"/>
  <c r="K32" i="6"/>
  <c r="K33" i="6" l="1"/>
  <c r="K33" i="10" s="1" a="1"/>
  <c r="K33" i="10" s="1"/>
  <c r="K34" i="6" l="1"/>
  <c r="K37" i="6" l="1"/>
  <c r="K34" i="10" s="1" a="1"/>
  <c r="K34" i="10" s="1"/>
  <c r="K35" i="6"/>
  <c r="F7" i="12" a="1"/>
  <c r="F7" i="12" s="1"/>
  <c r="F11" i="12" s="1"/>
  <c r="F13" i="12" s="1"/>
  <c r="F17" i="12" s="1"/>
  <c r="K5" i="9" a="1"/>
  <c r="K5" i="9" s="1"/>
  <c r="K26" i="9" l="1" a="1"/>
  <c r="K26" i="9" s="1"/>
  <c r="K38" i="6"/>
  <c r="K9" i="9"/>
  <c r="K28" i="8" l="1" a="1"/>
  <c r="K28" i="8" s="1"/>
  <c r="K29" i="8" s="1"/>
  <c r="K35" i="10"/>
  <c r="K36" i="10" l="1"/>
  <c r="K38" i="10" l="1"/>
  <c r="K39" i="10" l="1"/>
  <c r="K23" i="9" l="1" a="1"/>
  <c r="K23" i="9" s="1"/>
  <c r="K41" i="10"/>
  <c r="L32" i="6" s="1"/>
  <c r="L32" i="10" s="1" a="1"/>
  <c r="L32" i="10" s="1"/>
  <c r="K40" i="10"/>
  <c r="K31" i="9" l="1" a="1"/>
  <c r="K31" i="9" s="1"/>
  <c r="K32" i="9" s="1"/>
  <c r="K5" i="8"/>
  <c r="K8" i="8" s="1"/>
  <c r="K18" i="8" s="1"/>
  <c r="L5" i="10"/>
  <c r="K21" i="8" a="1"/>
  <c r="K21" i="8" s="1"/>
  <c r="K22" i="8" s="1"/>
  <c r="K24" i="8" s="1"/>
  <c r="K27" i="9"/>
  <c r="K31" i="8" l="1"/>
  <c r="L30" i="9" a="1"/>
  <c r="L30" i="9" s="1"/>
  <c r="K28" i="9"/>
  <c r="L33" i="6" l="1"/>
  <c r="L33" i="10" s="1" a="1"/>
  <c r="L33" i="10" s="1"/>
  <c r="K34" i="9"/>
  <c r="L34" i="6" l="1"/>
  <c r="L37" i="6" l="1"/>
  <c r="L35" i="6"/>
  <c r="G7" i="12" a="1"/>
  <c r="G7" i="12" s="1"/>
  <c r="G11" i="12" s="1"/>
  <c r="G13" i="12" s="1"/>
  <c r="G17" i="12" s="1"/>
  <c r="L5" i="9" a="1"/>
  <c r="L5" i="9" s="1"/>
  <c r="L38" i="6" l="1"/>
  <c r="L28" i="8" s="1" a="1"/>
  <c r="L28" i="8" s="1"/>
  <c r="L29" i="8" s="1"/>
  <c r="L34" i="10" a="1"/>
  <c r="L34" i="10" s="1"/>
  <c r="L26" i="9" a="1"/>
  <c r="L26" i="9" s="1"/>
  <c r="L9" i="9"/>
  <c r="L35" i="10" l="1"/>
  <c r="L36" i="10" l="1"/>
  <c r="L38" i="10" l="1"/>
  <c r="L39" i="10" l="1"/>
  <c r="L23" i="9" l="1" a="1"/>
  <c r="L23" i="9" s="1"/>
  <c r="L41" i="10"/>
  <c r="M32" i="6" s="1"/>
  <c r="M32" i="10" s="1" a="1"/>
  <c r="M32" i="10" s="1"/>
  <c r="L40" i="10"/>
  <c r="M5" i="10" l="1"/>
  <c r="L5" i="8"/>
  <c r="L8" i="8" s="1"/>
  <c r="L31" i="9" a="1"/>
  <c r="L31" i="9" s="1"/>
  <c r="L32" i="9" s="1"/>
  <c r="L21" i="8" a="1"/>
  <c r="L21" i="8" s="1"/>
  <c r="L22" i="8" s="1"/>
  <c r="L24" i="8" s="1"/>
  <c r="L27" i="9"/>
  <c r="L18" i="8" l="1"/>
  <c r="L28" i="9"/>
  <c r="M30" i="9" a="1"/>
  <c r="M30" i="9" s="1"/>
  <c r="L31" i="8" l="1"/>
  <c r="L34" i="9"/>
  <c r="M33" i="6"/>
  <c r="M34" i="6" l="1"/>
  <c r="M33" i="10" a="1"/>
  <c r="M33" i="10" s="1"/>
  <c r="M37" i="6" l="1"/>
  <c r="M26" i="9" s="1" a="1"/>
  <c r="M26" i="9" s="1"/>
  <c r="H7" i="12" a="1"/>
  <c r="H7" i="12" s="1"/>
  <c r="H11" i="12" s="1"/>
  <c r="H13" i="12" s="1"/>
  <c r="H17" i="12" s="1"/>
  <c r="M35" i="6"/>
  <c r="M5" i="9" a="1"/>
  <c r="M5" i="9" s="1"/>
  <c r="M9" i="9" s="1"/>
  <c r="M34" i="10" l="1" a="1"/>
  <c r="M34" i="10" s="1"/>
  <c r="M35" i="10" s="1"/>
  <c r="M38" i="6"/>
  <c r="M28" i="8" s="1" a="1"/>
  <c r="M28" i="8" s="1"/>
  <c r="M29" i="8" s="1"/>
  <c r="M36" i="10" l="1"/>
  <c r="M38" i="10" l="1"/>
  <c r="M39" i="10" l="1"/>
  <c r="M40" i="10" s="1"/>
  <c r="N5" i="10" l="1"/>
  <c r="M5" i="8"/>
  <c r="M8" i="8" s="1"/>
  <c r="M18" i="8" s="1"/>
  <c r="M31" i="9" a="1"/>
  <c r="M31" i="9" s="1"/>
  <c r="M32" i="9" s="1"/>
  <c r="M23" i="9" a="1"/>
  <c r="M23" i="9" s="1"/>
  <c r="M41" i="10"/>
  <c r="N32" i="6" s="1"/>
  <c r="N32" i="10" s="1" a="1"/>
  <c r="N32" i="10" s="1"/>
  <c r="M21" i="8" l="1" a="1"/>
  <c r="M21" i="8" s="1"/>
  <c r="M22" i="8" s="1"/>
  <c r="M24" i="8" s="1"/>
  <c r="M31" i="8" s="1"/>
  <c r="M27" i="9"/>
  <c r="N30" i="9" a="1"/>
  <c r="N30" i="9" s="1"/>
  <c r="M28" i="9" l="1"/>
  <c r="N33" i="6" l="1"/>
  <c r="N33" i="10" s="1" a="1"/>
  <c r="N33" i="10" s="1"/>
  <c r="M34" i="9"/>
  <c r="N34" i="6" l="1"/>
  <c r="N37" i="6" l="1"/>
  <c r="N35" i="6"/>
  <c r="I7" i="12" a="1"/>
  <c r="I7" i="12" s="1"/>
  <c r="I11" i="12" s="1"/>
  <c r="I13" i="12" s="1"/>
  <c r="I17" i="12" s="1"/>
  <c r="N5" i="9" a="1"/>
  <c r="N5" i="9" s="1"/>
  <c r="N38" i="6" l="1"/>
  <c r="N28" i="8" s="1" a="1"/>
  <c r="N28" i="8" s="1"/>
  <c r="N29" i="8" s="1"/>
  <c r="N34" i="10" a="1"/>
  <c r="N34" i="10" s="1"/>
  <c r="N9" i="9"/>
  <c r="N26" i="9" a="1"/>
  <c r="N26" i="9" s="1"/>
  <c r="N35" i="10" l="1"/>
  <c r="N36" i="10" l="1"/>
  <c r="N38" i="10" l="1"/>
  <c r="N39" i="10" l="1"/>
  <c r="N40" i="10" s="1"/>
  <c r="N31" i="9" l="1" a="1"/>
  <c r="N31" i="9" s="1"/>
  <c r="N32" i="9" s="1"/>
  <c r="O5" i="10"/>
  <c r="N5" i="8"/>
  <c r="N8" i="8" s="1"/>
  <c r="N18" i="8" s="1"/>
  <c r="N23" i="9" a="1"/>
  <c r="N23" i="9" s="1"/>
  <c r="N41" i="10"/>
  <c r="O32" i="6" s="1"/>
  <c r="O32" i="10" s="1" a="1"/>
  <c r="O32" i="10" s="1"/>
  <c r="N27" i="9" l="1"/>
  <c r="O30" i="9" a="1"/>
  <c r="O30" i="9" s="1"/>
  <c r="N21" i="8" a="1"/>
  <c r="N21" i="8" s="1"/>
  <c r="N22" i="8" s="1"/>
  <c r="N24" i="8" s="1"/>
  <c r="N28" i="9" l="1"/>
  <c r="N31" i="8"/>
  <c r="N34" i="9" l="1"/>
  <c r="O33" i="6"/>
  <c r="O34" i="6" l="1"/>
  <c r="O33" i="10" a="1"/>
  <c r="O33" i="10" s="1"/>
  <c r="O37" i="6" l="1"/>
  <c r="O34" i="10" s="1" a="1"/>
  <c r="O34" i="10" s="1"/>
  <c r="O35" i="10" s="1"/>
  <c r="J7" i="12" a="1"/>
  <c r="J7" i="12" s="1"/>
  <c r="J11" i="12" s="1"/>
  <c r="J13" i="12" s="1"/>
  <c r="J17" i="12" s="1"/>
  <c r="O35" i="6"/>
  <c r="O5" i="9" a="1"/>
  <c r="O5" i="9" s="1"/>
  <c r="O9" i="9" s="1"/>
  <c r="O26" i="9" l="1" a="1"/>
  <c r="O26" i="9" s="1"/>
  <c r="O38" i="6"/>
  <c r="O28" i="8" s="1" a="1"/>
  <c r="O28" i="8" s="1"/>
  <c r="O29" i="8" s="1"/>
  <c r="O36" i="10"/>
  <c r="O38" i="10" l="1"/>
  <c r="O39" i="10" l="1"/>
  <c r="O23" i="9" l="1" a="1"/>
  <c r="O23" i="9" s="1"/>
  <c r="O41" i="10"/>
  <c r="P32" i="6" s="1"/>
  <c r="P32" i="10" s="1" a="1"/>
  <c r="P32" i="10" s="1"/>
  <c r="O40" i="10"/>
  <c r="O21" i="8" l="1" a="1"/>
  <c r="O21" i="8" s="1"/>
  <c r="O22" i="8" s="1"/>
  <c r="O24" i="8" s="1"/>
  <c r="P5" i="10"/>
  <c r="O5" i="8"/>
  <c r="O8" i="8" s="1"/>
  <c r="O18" i="8" s="1"/>
  <c r="O31" i="9" a="1"/>
  <c r="O31" i="9" s="1"/>
  <c r="O32" i="9" s="1"/>
  <c r="O27" i="9"/>
  <c r="O28" i="9" l="1"/>
  <c r="O31" i="8"/>
  <c r="P30" i="9" a="1"/>
  <c r="P30" i="9" s="1"/>
  <c r="O34" i="9" l="1"/>
  <c r="P33" i="6"/>
  <c r="P33" i="10" s="1" a="1"/>
  <c r="P33" i="10" s="1"/>
  <c r="P34" i="6" l="1"/>
  <c r="P37" i="6" l="1"/>
  <c r="P34" i="10" s="1" a="1"/>
  <c r="P34" i="10" s="1"/>
  <c r="P35" i="6"/>
  <c r="K7" i="12" a="1"/>
  <c r="K7" i="12" s="1"/>
  <c r="K11" i="12" s="1"/>
  <c r="K13" i="12" s="1"/>
  <c r="K17" i="12" s="1"/>
  <c r="P5" i="9" a="1"/>
  <c r="P5" i="9" s="1"/>
  <c r="P9" i="9" s="1"/>
  <c r="P35" i="10" l="1"/>
  <c r="P36" i="10" s="1"/>
  <c r="P38" i="10" s="1"/>
  <c r="P26" i="9" a="1"/>
  <c r="P26" i="9" s="1"/>
  <c r="P38" i="6"/>
  <c r="P28" i="8" l="1" a="1"/>
  <c r="P28" i="8" s="1"/>
  <c r="P29" i="8" s="1"/>
  <c r="P39" i="10"/>
  <c r="P23" i="9" l="1" a="1"/>
  <c r="P23" i="9" s="1"/>
  <c r="P27" i="9" s="1"/>
  <c r="P28" i="9" s="1"/>
  <c r="P41" i="10"/>
  <c r="Q32" i="6" s="1"/>
  <c r="Q32" i="10" s="1" a="1"/>
  <c r="Q32" i="10" s="1"/>
  <c r="P40" i="10"/>
  <c r="P31" i="9" l="1" a="1"/>
  <c r="P31" i="9" s="1"/>
  <c r="P32" i="9" s="1"/>
  <c r="P34" i="9" s="1"/>
  <c r="P5" i="8"/>
  <c r="P8" i="8" s="1"/>
  <c r="P18" i="8" s="1"/>
  <c r="Q5" i="10"/>
  <c r="Q30" i="9" s="1" a="1"/>
  <c r="Q30" i="9" s="1"/>
  <c r="P21" i="8" a="1"/>
  <c r="P21" i="8" s="1"/>
  <c r="P22" i="8" s="1"/>
  <c r="P24" i="8" s="1"/>
  <c r="P31" i="8" l="1"/>
  <c r="Q33" i="6" l="1"/>
  <c r="Q33" i="10" s="1" a="1"/>
  <c r="Q33" i="10" s="1"/>
  <c r="Q34" i="6" l="1"/>
  <c r="Q37" i="6" l="1"/>
  <c r="Q34" i="10" s="1" a="1"/>
  <c r="Q34" i="10" s="1"/>
  <c r="Q35" i="6"/>
  <c r="Q5" i="9" a="1"/>
  <c r="Q5" i="9" s="1"/>
  <c r="Q9" i="9" s="1"/>
  <c r="L7" i="12" a="1"/>
  <c r="L7" i="12" s="1"/>
  <c r="L11" i="12" s="1"/>
  <c r="L13" i="12" s="1"/>
  <c r="L17" i="12" s="1"/>
  <c r="Q26" i="9" l="1" a="1"/>
  <c r="Q26" i="9" s="1"/>
  <c r="Q35" i="10"/>
  <c r="Q36" i="10" s="1"/>
  <c r="Q38" i="10" s="1"/>
  <c r="Q38" i="6"/>
  <c r="Q28" i="8" l="1" a="1"/>
  <c r="Q28" i="8" s="1"/>
  <c r="Q29" i="8" s="1"/>
  <c r="Q39" i="10"/>
  <c r="Q40" i="10" s="1"/>
  <c r="Q31" i="9" l="1" a="1"/>
  <c r="Q31" i="9" s="1"/>
  <c r="Q32" i="9" s="1"/>
  <c r="Q5" i="8"/>
  <c r="Q8" i="8" s="1"/>
  <c r="Q18" i="8" s="1"/>
  <c r="R5" i="10"/>
  <c r="R30" i="9" s="1" a="1"/>
  <c r="R30" i="9" s="1"/>
  <c r="Q23" i="9" a="1"/>
  <c r="Q23" i="9" s="1"/>
  <c r="Q27" i="9" s="1"/>
  <c r="Q28" i="9" s="1"/>
  <c r="Q41" i="10"/>
  <c r="R32" i="6" s="1"/>
  <c r="R32" i="10" s="1" a="1"/>
  <c r="R32" i="10" s="1"/>
  <c r="Q34" i="9" l="1"/>
  <c r="Q21" i="8" a="1"/>
  <c r="Q21" i="8" s="1"/>
  <c r="Q22" i="8" s="1"/>
  <c r="Q24" i="8" s="1"/>
  <c r="Q31" i="8" s="1"/>
  <c r="R33" i="6" l="1"/>
  <c r="R33" i="10" s="1" a="1"/>
  <c r="R33" i="10" s="1"/>
  <c r="R34" i="6" l="1"/>
  <c r="R37" i="6" l="1"/>
  <c r="R34" i="10" s="1" a="1"/>
  <c r="R34" i="10" s="1"/>
  <c r="R35" i="6"/>
  <c r="M7" i="12" a="1"/>
  <c r="M7" i="12" s="1"/>
  <c r="M11" i="12" s="1"/>
  <c r="M13" i="12" s="1"/>
  <c r="M17" i="12" s="1"/>
  <c r="R5" i="9" a="1"/>
  <c r="R5" i="9" s="1"/>
  <c r="R9" i="9" s="1"/>
  <c r="R26" i="9" l="1" a="1"/>
  <c r="R26" i="9" s="1"/>
  <c r="R35" i="10"/>
  <c r="R36" i="10" s="1"/>
  <c r="R38" i="10" s="1"/>
  <c r="R38" i="6"/>
  <c r="R28" i="8" l="1" a="1"/>
  <c r="R28" i="8" s="1"/>
  <c r="R29" i="8" s="1"/>
  <c r="R39" i="10"/>
  <c r="R23" i="9" l="1" a="1"/>
  <c r="R23" i="9" s="1"/>
  <c r="R27" i="9" s="1"/>
  <c r="R28" i="9" s="1"/>
  <c r="R41" i="10"/>
  <c r="S32" i="6" s="1"/>
  <c r="S32" i="10" s="1" a="1"/>
  <c r="S32" i="10" s="1"/>
  <c r="R40" i="10"/>
  <c r="R5" i="8" l="1"/>
  <c r="R8" i="8" s="1"/>
  <c r="R18" i="8" s="1"/>
  <c r="R31" i="9" a="1"/>
  <c r="R31" i="9" s="1"/>
  <c r="R32" i="9" s="1"/>
  <c r="R34" i="9" s="1"/>
  <c r="S5" i="10"/>
  <c r="S30" i="9" s="1" a="1"/>
  <c r="S30" i="9" s="1"/>
  <c r="R21" i="8" a="1"/>
  <c r="R21" i="8" s="1"/>
  <c r="R22" i="8" s="1"/>
  <c r="R24" i="8" s="1"/>
  <c r="R31" i="8" l="1"/>
  <c r="S33" i="6" l="1"/>
  <c r="S33" i="10" s="1" a="1"/>
  <c r="S33" i="10" s="1"/>
  <c r="S34" i="6" l="1"/>
  <c r="S37" i="6" l="1"/>
  <c r="S34" i="10" s="1" a="1"/>
  <c r="S34" i="10" s="1"/>
  <c r="S35" i="6"/>
  <c r="S5" i="9" a="1"/>
  <c r="S5" i="9" s="1"/>
  <c r="S9" i="9" s="1"/>
  <c r="N7" i="12" a="1"/>
  <c r="N7" i="12" s="1"/>
  <c r="N11" i="12" s="1"/>
  <c r="N13" i="12" s="1"/>
  <c r="N17" i="12" s="1"/>
  <c r="S26" i="9" l="1" a="1"/>
  <c r="S26" i="9" s="1"/>
  <c r="S35" i="10"/>
  <c r="S36" i="10" s="1"/>
  <c r="S38" i="10" s="1"/>
  <c r="S38" i="6"/>
  <c r="S28" i="8" l="1" a="1"/>
  <c r="S28" i="8" s="1"/>
  <c r="S29" i="8" s="1"/>
  <c r="S39" i="10"/>
  <c r="S40" i="10" s="1"/>
  <c r="T5" i="10" l="1"/>
  <c r="T30" i="9" s="1" a="1"/>
  <c r="T30" i="9" s="1"/>
  <c r="S5" i="8"/>
  <c r="S8" i="8" s="1"/>
  <c r="S18" i="8" s="1"/>
  <c r="S31" i="9" a="1"/>
  <c r="S31" i="9" s="1"/>
  <c r="S32" i="9" s="1"/>
  <c r="S23" i="9" a="1"/>
  <c r="S23" i="9" s="1"/>
  <c r="S27" i="9" s="1"/>
  <c r="S28" i="9" s="1"/>
  <c r="S41" i="10"/>
  <c r="T32" i="6" s="1"/>
  <c r="T32" i="10" s="1" a="1"/>
  <c r="T32" i="10" s="1"/>
  <c r="S21" i="8" l="1" a="1"/>
  <c r="S21" i="8" s="1"/>
  <c r="S22" i="8" s="1"/>
  <c r="S24" i="8" s="1"/>
  <c r="S31" i="8" s="1"/>
  <c r="S34" i="9"/>
  <c r="T33" i="6" l="1"/>
  <c r="T33" i="10" s="1" a="1"/>
  <c r="T33" i="10" s="1"/>
  <c r="T34" i="6" l="1"/>
  <c r="T37" i="6" l="1"/>
  <c r="T34" i="10" s="1" a="1"/>
  <c r="T34" i="10" s="1"/>
  <c r="T35" i="6"/>
  <c r="T5" i="9" a="1"/>
  <c r="T5" i="9" s="1"/>
  <c r="T9" i="9" s="1"/>
  <c r="O7" i="12" a="1"/>
  <c r="O7" i="12" s="1"/>
  <c r="O11" i="12" s="1"/>
  <c r="O13" i="12" s="1"/>
  <c r="O17" i="12" s="1"/>
  <c r="T35" i="10" l="1"/>
  <c r="T36" i="10" s="1"/>
  <c r="T38" i="10" s="1"/>
  <c r="T26" i="9" a="1"/>
  <c r="T26" i="9" s="1"/>
  <c r="T38" i="6"/>
  <c r="T28" i="8" l="1" a="1"/>
  <c r="T28" i="8" s="1"/>
  <c r="T29" i="8" s="1"/>
  <c r="T39" i="10"/>
  <c r="T40" i="10" s="1"/>
  <c r="T5" i="8" l="1"/>
  <c r="T8" i="8" s="1"/>
  <c r="T18" i="8" s="1"/>
  <c r="T31" i="9" a="1"/>
  <c r="T31" i="9" s="1"/>
  <c r="T32" i="9" s="1"/>
  <c r="U5" i="10"/>
  <c r="U30" i="9" s="1" a="1"/>
  <c r="U30" i="9" s="1"/>
  <c r="T23" i="9" a="1"/>
  <c r="T23" i="9" s="1"/>
  <c r="T27" i="9" s="1"/>
  <c r="T28" i="9" s="1"/>
  <c r="T41" i="10"/>
  <c r="U32" i="6" s="1"/>
  <c r="U32" i="10" s="1" a="1"/>
  <c r="U32" i="10" s="1"/>
  <c r="T34" i="9" l="1"/>
  <c r="T21" i="8" a="1"/>
  <c r="T21" i="8" s="1"/>
  <c r="T22" i="8" s="1"/>
  <c r="T24" i="8" s="1"/>
  <c r="T31" i="8" s="1"/>
  <c r="U33" i="6" l="1"/>
  <c r="U33" i="10" s="1" a="1"/>
  <c r="U33" i="10" s="1"/>
  <c r="U34" i="6" l="1"/>
  <c r="U37" i="6" l="1"/>
  <c r="U34" i="10" s="1" a="1"/>
  <c r="U34" i="10" s="1"/>
  <c r="U35" i="6"/>
  <c r="U5" i="9" a="1"/>
  <c r="U5" i="9" s="1"/>
  <c r="U9" i="9" s="1"/>
  <c r="P7" i="12" a="1"/>
  <c r="P7" i="12" s="1"/>
  <c r="P11" i="12" s="1"/>
  <c r="P13" i="12" s="1"/>
  <c r="P17" i="12" s="1"/>
  <c r="U35" i="10" l="1"/>
  <c r="U36" i="10" s="1"/>
  <c r="U38" i="10" s="1"/>
  <c r="U26" i="9" a="1"/>
  <c r="U26" i="9" s="1"/>
  <c r="U38" i="6"/>
  <c r="U28" i="8" l="1" a="1"/>
  <c r="U28" i="8" s="1"/>
  <c r="U29" i="8" s="1"/>
  <c r="U39" i="10"/>
  <c r="U40" i="10" s="1"/>
  <c r="U5" i="8" l="1"/>
  <c r="U8" i="8" s="1"/>
  <c r="U18" i="8" s="1"/>
  <c r="V5" i="10"/>
  <c r="U31" i="9" a="1"/>
  <c r="U31" i="9" s="1"/>
  <c r="U32" i="9" s="1"/>
  <c r="U23" i="9" a="1"/>
  <c r="U23" i="9" s="1"/>
  <c r="U27" i="9" s="1"/>
  <c r="U28" i="9" s="1"/>
  <c r="U41" i="10"/>
  <c r="V32" i="6" s="1"/>
  <c r="V32" i="10" s="1" a="1"/>
  <c r="V32" i="10" s="1"/>
  <c r="U34" i="9" l="1"/>
  <c r="V30" i="9" a="1"/>
  <c r="V30" i="9" s="1"/>
  <c r="E5" i="10"/>
  <c r="U21" i="8" a="1"/>
  <c r="U21" i="8" s="1"/>
  <c r="U22" i="8" s="1"/>
  <c r="U24" i="8" s="1"/>
  <c r="U31" i="8" s="1"/>
  <c r="E32" i="10" l="1"/>
  <c r="V33" i="6" l="1"/>
  <c r="E32" i="6"/>
  <c r="V34" i="6" l="1"/>
  <c r="V33" i="10" a="1"/>
  <c r="V33" i="10" s="1"/>
  <c r="E20" i="19"/>
  <c r="AD22" i="2"/>
  <c r="E33" i="6"/>
  <c r="V37" i="6" l="1"/>
  <c r="V34" i="10" s="1" a="1"/>
  <c r="V34" i="10" s="1"/>
  <c r="V35" i="10" s="1"/>
  <c r="V5" i="9" a="1"/>
  <c r="V5" i="9" s="1"/>
  <c r="V9" i="9" s="1"/>
  <c r="V35" i="6"/>
  <c r="E34" i="6"/>
  <c r="Q7" i="12" a="1"/>
  <c r="Q7" i="12" s="1"/>
  <c r="Q11" i="12" s="1"/>
  <c r="Q13" i="12" s="1"/>
  <c r="Q17" i="12" s="1"/>
  <c r="E33" i="10"/>
  <c r="E35" i="6" l="1"/>
  <c r="E5" i="9"/>
  <c r="E21" i="19"/>
  <c r="AD23" i="2"/>
  <c r="V26" i="9" a="1"/>
  <c r="V26" i="9" s="1"/>
  <c r="E26" i="9" s="1"/>
  <c r="E37" i="6"/>
  <c r="E34" i="10"/>
  <c r="V38" i="6"/>
  <c r="E38" i="6" s="1"/>
  <c r="V36" i="10"/>
  <c r="E35" i="10"/>
  <c r="E9" i="9"/>
  <c r="E12" i="19" l="1"/>
  <c r="E27" i="19"/>
  <c r="V28" i="8" a="1"/>
  <c r="V28" i="8" s="1"/>
  <c r="V29" i="8" s="1"/>
  <c r="E29" i="8" s="1"/>
  <c r="V38" i="10"/>
  <c r="E36" i="10"/>
  <c r="E28" i="8" l="1"/>
  <c r="V39" i="10"/>
  <c r="V40" i="10" s="1"/>
  <c r="E38" i="10"/>
  <c r="AD27" i="2"/>
  <c r="E25" i="19"/>
  <c r="V5" i="8" l="1"/>
  <c r="V31" i="9" a="1"/>
  <c r="V31" i="9" s="1"/>
  <c r="E40" i="10"/>
  <c r="W5" i="10"/>
  <c r="V23" i="9" a="1"/>
  <c r="V23" i="9" s="1"/>
  <c r="E39" i="10"/>
  <c r="V41" i="10"/>
  <c r="W32" i="6" s="1"/>
  <c r="W32" i="10" s="1" a="1"/>
  <c r="W32" i="10" s="1"/>
  <c r="E41" i="10" l="1"/>
  <c r="V21" i="8" a="1"/>
  <c r="V21" i="8" s="1"/>
  <c r="AD12" i="2"/>
  <c r="E13" i="19"/>
  <c r="E31" i="9"/>
  <c r="V32" i="9"/>
  <c r="E32" i="9" s="1"/>
  <c r="V27" i="9"/>
  <c r="E23" i="9"/>
  <c r="W30" i="9" a="1"/>
  <c r="W30" i="9" s="1"/>
  <c r="F30" i="9" s="1"/>
  <c r="E5" i="8"/>
  <c r="V8" i="8"/>
  <c r="V18" i="8" l="1"/>
  <c r="E8" i="8"/>
  <c r="E14" i="19"/>
  <c r="AD13" i="2"/>
  <c r="V22" i="8"/>
  <c r="E21" i="8"/>
  <c r="E27" i="9"/>
  <c r="V28" i="9"/>
  <c r="E29" i="19" l="1"/>
  <c r="E22" i="8"/>
  <c r="V24" i="8"/>
  <c r="E24" i="8" s="1"/>
  <c r="V34" i="9"/>
  <c r="E28" i="9"/>
  <c r="E34" i="9" s="1"/>
  <c r="W33" i="6"/>
  <c r="E18" i="8"/>
  <c r="W34" i="6" l="1"/>
  <c r="W33" i="10" a="1"/>
  <c r="W33" i="10" s="1"/>
  <c r="E31" i="8"/>
  <c r="AD25" i="2"/>
  <c r="E23" i="19"/>
  <c r="E24" i="19"/>
  <c r="AD26" i="2"/>
  <c r="V31" i="8"/>
  <c r="W37" i="6" l="1"/>
  <c r="W34" i="10" s="1" a="1"/>
  <c r="W34" i="10" s="1"/>
  <c r="W35" i="10" s="1"/>
  <c r="W5" i="9" a="1"/>
  <c r="W5" i="9" s="1"/>
  <c r="W9" i="9" s="1"/>
  <c r="W35" i="6"/>
  <c r="R7" i="12" a="1"/>
  <c r="R7" i="12" s="1"/>
  <c r="R11" i="12" s="1"/>
  <c r="R13" i="12" s="1"/>
  <c r="R17" i="12" s="1"/>
  <c r="W38" i="6" l="1"/>
  <c r="W28" i="8" s="1" a="1"/>
  <c r="W28" i="8" s="1"/>
  <c r="W29" i="8" s="1"/>
  <c r="W26" i="9" a="1"/>
  <c r="W26" i="9" s="1"/>
  <c r="W36" i="10"/>
  <c r="W38" i="10" l="1"/>
  <c r="W39" i="10" l="1"/>
  <c r="W23" i="9" l="1" a="1"/>
  <c r="W23" i="9" s="1"/>
  <c r="W41" i="10"/>
  <c r="X32" i="6" s="1"/>
  <c r="X32" i="10" s="1" a="1"/>
  <c r="X32" i="10" s="1"/>
  <c r="W40" i="10"/>
  <c r="W31" i="9" l="1" a="1"/>
  <c r="W31" i="9" s="1"/>
  <c r="W32" i="9" s="1"/>
  <c r="X5" i="10"/>
  <c r="W5" i="8"/>
  <c r="W8" i="8" s="1"/>
  <c r="W18" i="8" s="1"/>
  <c r="W21" i="8" a="1"/>
  <c r="W21" i="8" s="1"/>
  <c r="W22" i="8" s="1"/>
  <c r="W24" i="8" s="1"/>
  <c r="W27" i="9"/>
  <c r="W28" i="9" l="1"/>
  <c r="W31" i="8"/>
  <c r="X30" i="9" a="1"/>
  <c r="X30" i="9" s="1"/>
  <c r="X33" i="6" l="1"/>
  <c r="X33" i="10" s="1" a="1"/>
  <c r="X33" i="10" s="1"/>
  <c r="W34" i="9"/>
  <c r="X34" i="6" l="1"/>
  <c r="X37" i="6" l="1"/>
  <c r="X34" i="10" s="1" a="1"/>
  <c r="X34" i="10" s="1"/>
  <c r="X35" i="6"/>
  <c r="S7" i="12" a="1"/>
  <c r="S7" i="12" s="1"/>
  <c r="S11" i="12" s="1"/>
  <c r="S13" i="12" s="1"/>
  <c r="S17" i="12" s="1"/>
  <c r="X5" i="9" a="1"/>
  <c r="X5" i="9" s="1"/>
  <c r="X26" i="9" l="1" a="1"/>
  <c r="X26" i="9" s="1"/>
  <c r="X9" i="9"/>
  <c r="X38" i="6"/>
  <c r="X35" i="10" l="1"/>
  <c r="X28" i="8" a="1"/>
  <c r="X28" i="8" s="1"/>
  <c r="X29" i="8" s="1"/>
  <c r="X36" i="10" l="1"/>
  <c r="X38" i="10" l="1"/>
  <c r="X39" i="10" l="1"/>
  <c r="X23" i="9" l="1" a="1"/>
  <c r="X23" i="9" s="1"/>
  <c r="X41" i="10"/>
  <c r="Y32" i="6" s="1"/>
  <c r="Y32" i="10" s="1" a="1"/>
  <c r="Y32" i="10" s="1"/>
  <c r="X40" i="10"/>
  <c r="Y5" i="10" l="1"/>
  <c r="X31" i="9" a="1"/>
  <c r="X31" i="9" s="1"/>
  <c r="X32" i="9" s="1"/>
  <c r="X5" i="8"/>
  <c r="X8" i="8" s="1"/>
  <c r="X18" i="8" s="1"/>
  <c r="X21" i="8" a="1"/>
  <c r="X21" i="8" s="1"/>
  <c r="X22" i="8" s="1"/>
  <c r="X24" i="8" s="1"/>
  <c r="X27" i="9"/>
  <c r="X28" i="9" l="1"/>
  <c r="X31" i="8"/>
  <c r="Y30" i="9" a="1"/>
  <c r="Y30" i="9" s="1"/>
  <c r="Y33" i="6" l="1"/>
  <c r="Y33" i="10" s="1" a="1"/>
  <c r="Y33" i="10" s="1"/>
  <c r="X34" i="9"/>
  <c r="Y34" i="6" l="1"/>
  <c r="Y37" i="6" l="1"/>
  <c r="Y34" i="10" s="1" a="1"/>
  <c r="Y34" i="10" s="1"/>
  <c r="Y35" i="6"/>
  <c r="Y5" i="9" a="1"/>
  <c r="Y5" i="9" s="1"/>
  <c r="T7" i="12" a="1"/>
  <c r="T7" i="12" s="1"/>
  <c r="T11" i="12" s="1"/>
  <c r="T13" i="12" s="1"/>
  <c r="T17" i="12" s="1"/>
  <c r="Y26" i="9" l="1" a="1"/>
  <c r="Y26" i="9" s="1"/>
  <c r="Y38" i="6"/>
  <c r="Y9" i="9"/>
  <c r="Y28" i="8" l="1" a="1"/>
  <c r="Y28" i="8" s="1"/>
  <c r="Y29" i="8" s="1"/>
  <c r="Y35" i="10"/>
  <c r="Y36" i="10" l="1"/>
  <c r="Y38" i="10" l="1"/>
  <c r="Y39" i="10" l="1"/>
  <c r="Y40" i="10" s="1"/>
  <c r="Z5" i="10" l="1"/>
  <c r="Y5" i="8"/>
  <c r="Y8" i="8" s="1"/>
  <c r="Y18" i="8" s="1"/>
  <c r="Y31" i="9" a="1"/>
  <c r="Y31" i="9" s="1"/>
  <c r="Y32" i="9" s="1"/>
  <c r="Y23" i="9" a="1"/>
  <c r="Y23" i="9" s="1"/>
  <c r="Y41" i="10"/>
  <c r="Z32" i="6" s="1"/>
  <c r="Z32" i="10" s="1" a="1"/>
  <c r="Z32" i="10" s="1"/>
  <c r="Y21" i="8" l="1" a="1"/>
  <c r="Y21" i="8" s="1"/>
  <c r="Y22" i="8" s="1"/>
  <c r="Y24" i="8" s="1"/>
  <c r="Y31" i="8" s="1"/>
  <c r="Y27" i="9"/>
  <c r="Z30" i="9" a="1"/>
  <c r="Z30" i="9" s="1"/>
  <c r="Y28" i="9" l="1"/>
  <c r="Z33" i="6" l="1"/>
  <c r="Y34" i="9"/>
  <c r="Z34" i="6" l="1"/>
  <c r="Z33" i="10" a="1"/>
  <c r="Z33" i="10" s="1"/>
  <c r="Z37" i="6" l="1"/>
  <c r="Z34" i="10" s="1" a="1"/>
  <c r="Z34" i="10" s="1"/>
  <c r="Z35" i="10" s="1"/>
  <c r="Z5" i="9" a="1"/>
  <c r="Z5" i="9" s="1"/>
  <c r="Z9" i="9" s="1"/>
  <c r="Z35" i="6"/>
  <c r="U7" i="12" a="1"/>
  <c r="U7" i="12" s="1"/>
  <c r="U11" i="12" s="1"/>
  <c r="U13" i="12" s="1"/>
  <c r="U17" i="12" s="1"/>
  <c r="Z38" i="6" l="1"/>
  <c r="Z28" i="8" s="1" a="1"/>
  <c r="Z28" i="8" s="1"/>
  <c r="Z29" i="8" s="1"/>
  <c r="Z26" i="9" a="1"/>
  <c r="Z26" i="9" s="1"/>
  <c r="Z36" i="10"/>
  <c r="Z38" i="10" l="1"/>
  <c r="Z39" i="10" l="1"/>
  <c r="Z23" i="9" l="1" a="1"/>
  <c r="Z23" i="9" s="1"/>
  <c r="Z41" i="10"/>
  <c r="AA32" i="6" s="1"/>
  <c r="AA32" i="10" s="1" a="1"/>
  <c r="AA32" i="10" s="1"/>
  <c r="Z40" i="10"/>
  <c r="Z21" i="8" l="1" a="1"/>
  <c r="Z21" i="8" s="1"/>
  <c r="Z22" i="8" s="1"/>
  <c r="Z24" i="8" s="1"/>
  <c r="Z5" i="8"/>
  <c r="Z8" i="8" s="1"/>
  <c r="Z18" i="8" s="1"/>
  <c r="AA5" i="10"/>
  <c r="Z31" i="9" a="1"/>
  <c r="Z31" i="9" s="1"/>
  <c r="Z32" i="9" s="1"/>
  <c r="Z27" i="9"/>
  <c r="Z28" i="9" l="1"/>
  <c r="AA30" i="9" a="1"/>
  <c r="AA30" i="9" s="1"/>
  <c r="Z31" i="8"/>
  <c r="AA33" i="6" l="1"/>
  <c r="AA33" i="10" s="1" a="1"/>
  <c r="AA33" i="10" s="1"/>
  <c r="Z34" i="9"/>
  <c r="AA34" i="6" l="1"/>
  <c r="AA37" i="6" l="1"/>
  <c r="AA34" i="10" s="1" a="1"/>
  <c r="AA34" i="10" s="1"/>
  <c r="AA35" i="6"/>
  <c r="AA5" i="9" a="1"/>
  <c r="AA5" i="9" s="1"/>
  <c r="V7" i="12" a="1"/>
  <c r="V7" i="12" s="1"/>
  <c r="V11" i="12" s="1"/>
  <c r="V13" i="12" s="1"/>
  <c r="V17" i="12" s="1"/>
  <c r="AA35" i="10" l="1"/>
  <c r="AA26" i="9" a="1"/>
  <c r="AA26" i="9" s="1"/>
  <c r="AA9" i="9"/>
  <c r="AA38" i="6"/>
  <c r="AA28" i="8" l="1" a="1"/>
  <c r="AA28" i="8" s="1"/>
  <c r="AA29" i="8" s="1"/>
  <c r="AA36" i="10"/>
  <c r="AA38" i="10" l="1"/>
  <c r="AA39" i="10" l="1"/>
  <c r="AA23" i="9" l="1" a="1"/>
  <c r="AA23" i="9" s="1"/>
  <c r="AA41" i="10"/>
  <c r="AB32" i="6" s="1"/>
  <c r="AB32" i="10" s="1" a="1"/>
  <c r="AB32" i="10" s="1"/>
  <c r="AA40" i="10"/>
  <c r="AA21" i="8" l="1" a="1"/>
  <c r="AA21" i="8" s="1"/>
  <c r="AA22" i="8" s="1"/>
  <c r="AA24" i="8" s="1"/>
  <c r="AA31" i="9" a="1"/>
  <c r="AA31" i="9" s="1"/>
  <c r="AA32" i="9" s="1"/>
  <c r="AB5" i="10"/>
  <c r="AB30" i="9" s="1" a="1"/>
  <c r="AB30" i="9" s="1"/>
  <c r="AA5" i="8"/>
  <c r="AA8" i="8" s="1"/>
  <c r="AA18" i="8" s="1"/>
  <c r="AA27" i="9"/>
  <c r="AA28" i="9" l="1"/>
  <c r="AA31" i="8"/>
  <c r="AB33" i="6" l="1"/>
  <c r="AB33" i="10" s="1" a="1"/>
  <c r="AB33" i="10" s="1"/>
  <c r="AA34" i="9"/>
  <c r="AB34" i="6" l="1"/>
  <c r="AB37" i="6" l="1"/>
  <c r="AB34" i="10" s="1" a="1"/>
  <c r="AB34" i="10" s="1"/>
  <c r="AB35" i="6"/>
  <c r="W7" i="12" a="1"/>
  <c r="W7" i="12" s="1"/>
  <c r="W11" i="12" s="1"/>
  <c r="W13" i="12" s="1"/>
  <c r="W17" i="12" s="1"/>
  <c r="AB5" i="9" a="1"/>
  <c r="AB5" i="9" s="1"/>
  <c r="AB9" i="9" s="1"/>
  <c r="AB26" i="9" l="1" a="1"/>
  <c r="AB26" i="9" s="1"/>
  <c r="AB35" i="10"/>
  <c r="AB36" i="10" s="1"/>
  <c r="AB38" i="10" s="1"/>
  <c r="AB38" i="6"/>
  <c r="AB28" i="8" l="1" a="1"/>
  <c r="AB28" i="8" s="1"/>
  <c r="AB29" i="8" s="1"/>
  <c r="AB39" i="10"/>
  <c r="AB23" i="9" l="1" a="1"/>
  <c r="AB23" i="9" s="1"/>
  <c r="AB27" i="9" s="1"/>
  <c r="AB28" i="9" s="1"/>
  <c r="AB41" i="10"/>
  <c r="AC32" i="6" s="1"/>
  <c r="AC32" i="10" s="1" a="1"/>
  <c r="AC32" i="10" s="1"/>
  <c r="AB40" i="10"/>
  <c r="AB5" i="8" l="1"/>
  <c r="AB8" i="8" s="1"/>
  <c r="AB18" i="8" s="1"/>
  <c r="AB31" i="9" a="1"/>
  <c r="AB31" i="9" s="1"/>
  <c r="AB32" i="9" s="1"/>
  <c r="AB34" i="9" s="1"/>
  <c r="AC5" i="10"/>
  <c r="AC30" i="9" s="1" a="1"/>
  <c r="AC30" i="9" s="1"/>
  <c r="AB21" i="8" a="1"/>
  <c r="AB21" i="8" s="1"/>
  <c r="AB22" i="8" s="1"/>
  <c r="AB24" i="8" s="1"/>
  <c r="AB31" i="8" l="1"/>
  <c r="AC33" i="6" l="1"/>
  <c r="AC33" i="10" s="1" a="1"/>
  <c r="AC33" i="10" s="1"/>
  <c r="AC34" i="6" l="1"/>
  <c r="AC37" i="6" l="1"/>
  <c r="AC34" i="10" s="1" a="1"/>
  <c r="AC34" i="10" s="1"/>
  <c r="AC35" i="6"/>
  <c r="X7" i="12" a="1"/>
  <c r="X7" i="12" s="1"/>
  <c r="X11" i="12" s="1"/>
  <c r="X13" i="12" s="1"/>
  <c r="X17" i="12" s="1"/>
  <c r="AC5" i="9" a="1"/>
  <c r="AC5" i="9" s="1"/>
  <c r="AC9" i="9" s="1"/>
  <c r="AC35" i="10" l="1"/>
  <c r="AC36" i="10" s="1"/>
  <c r="AC38" i="10" s="1"/>
  <c r="AC26" i="9" a="1"/>
  <c r="AC26" i="9" s="1"/>
  <c r="AC38" i="6"/>
  <c r="AC28" i="8" l="1" a="1"/>
  <c r="AC28" i="8" s="1"/>
  <c r="AC29" i="8" s="1"/>
  <c r="AC39" i="10"/>
  <c r="AC23" i="9" l="1" a="1"/>
  <c r="AC23" i="9" s="1"/>
  <c r="AC27" i="9" s="1"/>
  <c r="AC28" i="9" s="1"/>
  <c r="AC41" i="10"/>
  <c r="AD32" i="6" s="1"/>
  <c r="AD32" i="10" s="1" a="1"/>
  <c r="AD32" i="10" s="1"/>
  <c r="AC40" i="10"/>
  <c r="AC5" i="8" l="1"/>
  <c r="AC8" i="8" s="1"/>
  <c r="AC18" i="8" s="1"/>
  <c r="AC31" i="9" a="1"/>
  <c r="AC31" i="9" s="1"/>
  <c r="AC32" i="9" s="1"/>
  <c r="AC34" i="9" s="1"/>
  <c r="AD5" i="10"/>
  <c r="AD30" i="9" s="1" a="1"/>
  <c r="AD30" i="9" s="1"/>
  <c r="AC21" i="8" a="1"/>
  <c r="AC21" i="8" s="1"/>
  <c r="AC22" i="8" s="1"/>
  <c r="AC24" i="8" s="1"/>
  <c r="AC31" i="8" l="1"/>
  <c r="AD33" i="6" l="1"/>
  <c r="AD33" i="10" s="1" a="1"/>
  <c r="AD33" i="10" s="1"/>
  <c r="AD34" i="6" l="1"/>
  <c r="AD37" i="6" l="1"/>
  <c r="AD34" i="10" s="1" a="1"/>
  <c r="AD34" i="10" s="1"/>
  <c r="AD35" i="10" s="1"/>
  <c r="AD36" i="10" s="1"/>
  <c r="AD38" i="10" s="1"/>
  <c r="Y7" i="12" a="1"/>
  <c r="Y7" i="12" s="1"/>
  <c r="Y11" i="12" s="1"/>
  <c r="Y13" i="12" s="1"/>
  <c r="Y17" i="12" s="1"/>
  <c r="AD35" i="6"/>
  <c r="AD5" i="9" a="1"/>
  <c r="AD5" i="9" s="1"/>
  <c r="AD9" i="9" s="1"/>
  <c r="AD26" i="9" l="1" a="1"/>
  <c r="AD26" i="9" s="1"/>
  <c r="AD38" i="6"/>
  <c r="AD28" i="8" s="1" a="1"/>
  <c r="AD28" i="8" s="1"/>
  <c r="AD29" i="8" s="1"/>
  <c r="AD39" i="10"/>
  <c r="AD23" i="9" l="1" a="1"/>
  <c r="AD23" i="9" s="1"/>
  <c r="AD27" i="9" s="1"/>
  <c r="AD28" i="9" s="1"/>
  <c r="AD41" i="10"/>
  <c r="AE32" i="6" s="1"/>
  <c r="AE32" i="10" s="1" a="1"/>
  <c r="AE32" i="10" s="1"/>
  <c r="AD40" i="10"/>
  <c r="AD31" i="9" l="1" a="1"/>
  <c r="AD31" i="9" s="1"/>
  <c r="AD32" i="9" s="1"/>
  <c r="AD34" i="9" s="1"/>
  <c r="AE5" i="10"/>
  <c r="AE30" i="9" s="1" a="1"/>
  <c r="AE30" i="9" s="1"/>
  <c r="AD5" i="8"/>
  <c r="AD8" i="8" s="1"/>
  <c r="AD18" i="8" s="1"/>
  <c r="AD21" i="8" a="1"/>
  <c r="AD21" i="8" s="1"/>
  <c r="AD22" i="8" s="1"/>
  <c r="AD24" i="8" s="1"/>
  <c r="AD31" i="8" l="1"/>
  <c r="AE33" i="6" l="1"/>
  <c r="AE33" i="10" s="1" a="1"/>
  <c r="AE33" i="10" s="1"/>
  <c r="AE34" i="6" l="1"/>
  <c r="AE37" i="6" l="1"/>
  <c r="AE34" i="10" s="1" a="1"/>
  <c r="AE34" i="10" s="1"/>
  <c r="AE35" i="6"/>
  <c r="AE5" i="9" a="1"/>
  <c r="AE5" i="9" s="1"/>
  <c r="AE9" i="9" s="1"/>
  <c r="Z7" i="12" a="1"/>
  <c r="Z7" i="12" s="1"/>
  <c r="Z11" i="12" s="1"/>
  <c r="Z13" i="12" s="1"/>
  <c r="Z17" i="12" s="1"/>
  <c r="AE35" i="10" l="1"/>
  <c r="AE36" i="10" s="1"/>
  <c r="AE38" i="10" s="1"/>
  <c r="AE26" i="9" a="1"/>
  <c r="AE26" i="9" s="1"/>
  <c r="AE38" i="6"/>
  <c r="AE28" i="8" l="1" a="1"/>
  <c r="AE28" i="8" s="1"/>
  <c r="AE29" i="8" s="1"/>
  <c r="AE39" i="10"/>
  <c r="AE23" i="9" l="1" a="1"/>
  <c r="AE23" i="9" s="1"/>
  <c r="AE27" i="9" s="1"/>
  <c r="AE28" i="9" s="1"/>
  <c r="AE41" i="10"/>
  <c r="AF32" i="6" s="1"/>
  <c r="AF32" i="10" s="1" a="1"/>
  <c r="AF32" i="10" s="1"/>
  <c r="AE40" i="10"/>
  <c r="AE31" i="9" l="1" a="1"/>
  <c r="AE31" i="9" s="1"/>
  <c r="AE32" i="9" s="1"/>
  <c r="AE34" i="9" s="1"/>
  <c r="AF5" i="10"/>
  <c r="AF30" i="9" s="1" a="1"/>
  <c r="AF30" i="9" s="1"/>
  <c r="AE5" i="8"/>
  <c r="AE8" i="8" s="1"/>
  <c r="AE18" i="8" s="1"/>
  <c r="AE21" i="8" a="1"/>
  <c r="AE21" i="8" s="1"/>
  <c r="AE22" i="8" s="1"/>
  <c r="AE24" i="8" s="1"/>
  <c r="AE31" i="8" l="1"/>
  <c r="AF33" i="6" l="1"/>
  <c r="AF33" i="10" s="1" a="1"/>
  <c r="AF33" i="10" s="1"/>
  <c r="AF34" i="6" l="1"/>
  <c r="AF37" i="6" l="1"/>
  <c r="AF34" i="10" s="1" a="1"/>
  <c r="AF34" i="10" s="1"/>
  <c r="AF35" i="6"/>
  <c r="AA7" i="12" a="1"/>
  <c r="AA7" i="12" s="1"/>
  <c r="AA11" i="12" s="1"/>
  <c r="AA13" i="12" s="1"/>
  <c r="AA17" i="12" s="1"/>
  <c r="AF5" i="9" a="1"/>
  <c r="AF5" i="9" s="1"/>
  <c r="AF9" i="9" s="1"/>
  <c r="AF26" i="9" l="1" a="1"/>
  <c r="AF26" i="9" s="1"/>
  <c r="AF35" i="10"/>
  <c r="AF36" i="10" s="1"/>
  <c r="AF38" i="10" s="1"/>
  <c r="AF38" i="6"/>
  <c r="AF39" i="10" l="1"/>
  <c r="AF28" i="8" a="1"/>
  <c r="AF28" i="8" s="1"/>
  <c r="AF29" i="8" s="1"/>
  <c r="AF23" i="9" l="1" a="1"/>
  <c r="AF23" i="9" s="1"/>
  <c r="AF27" i="9" s="1"/>
  <c r="AF28" i="9" s="1"/>
  <c r="AF41" i="10"/>
  <c r="AG32" i="6" s="1"/>
  <c r="AG32" i="10" s="1" a="1"/>
  <c r="AG32" i="10" s="1"/>
  <c r="AF40" i="10"/>
  <c r="AF5" i="8" l="1"/>
  <c r="AF8" i="8" s="1"/>
  <c r="AF18" i="8" s="1"/>
  <c r="AG5" i="10"/>
  <c r="AG30" i="9" s="1" a="1"/>
  <c r="AG30" i="9" s="1"/>
  <c r="AF31" i="9" a="1"/>
  <c r="AF31" i="9" s="1"/>
  <c r="AF32" i="9" s="1"/>
  <c r="AF34" i="9" s="1"/>
  <c r="AF21" i="8" a="1"/>
  <c r="AF21" i="8" s="1"/>
  <c r="AF22" i="8" s="1"/>
  <c r="AF24" i="8" s="1"/>
  <c r="AF31" i="8" l="1"/>
  <c r="AG33" i="6" l="1"/>
  <c r="AG33" i="10" s="1" a="1"/>
  <c r="AG33" i="10" s="1"/>
  <c r="AG34" i="6" l="1"/>
  <c r="AG37" i="6" l="1"/>
  <c r="AG34" i="10" s="1" a="1"/>
  <c r="AG34" i="10" s="1"/>
  <c r="AG35" i="6"/>
  <c r="AG5" i="9" a="1"/>
  <c r="AG5" i="9" s="1"/>
  <c r="AG9" i="9" s="1"/>
  <c r="AB7" i="12" a="1"/>
  <c r="AB7" i="12" s="1"/>
  <c r="AB11" i="12" s="1"/>
  <c r="AB13" i="12" s="1"/>
  <c r="AB17" i="12" s="1"/>
  <c r="AG35" i="10" l="1"/>
  <c r="AG36" i="10" s="1"/>
  <c r="AG38" i="10" s="1"/>
  <c r="AG26" i="9" a="1"/>
  <c r="AG26" i="9" s="1"/>
  <c r="AG38" i="6"/>
  <c r="AG28" i="8" l="1" a="1"/>
  <c r="AG28" i="8" s="1"/>
  <c r="AG29" i="8" s="1"/>
  <c r="AG39" i="10"/>
  <c r="AG23" i="9" l="1" a="1"/>
  <c r="AG23" i="9" s="1"/>
  <c r="AG27" i="9" s="1"/>
  <c r="AG28" i="9" s="1"/>
  <c r="AG41" i="10"/>
  <c r="AH32" i="6" s="1"/>
  <c r="AH32" i="10" s="1" a="1"/>
  <c r="AH32" i="10" s="1"/>
  <c r="AG40" i="10"/>
  <c r="AH5" i="10" l="1"/>
  <c r="AG5" i="8"/>
  <c r="AG8" i="8" s="1"/>
  <c r="AG18" i="8" s="1"/>
  <c r="AG31" i="9" a="1"/>
  <c r="AG31" i="9" s="1"/>
  <c r="AG32" i="9" s="1"/>
  <c r="AG34" i="9" s="1"/>
  <c r="AG21" i="8" a="1"/>
  <c r="AG21" i="8" s="1"/>
  <c r="AG22" i="8" s="1"/>
  <c r="AG24" i="8" s="1"/>
  <c r="F32" i="10" l="1"/>
  <c r="AG31" i="8"/>
  <c r="AH30" i="9" a="1"/>
  <c r="AH30" i="9" s="1"/>
  <c r="F5" i="10"/>
  <c r="AH33" i="6" l="1"/>
  <c r="F32" i="6"/>
  <c r="AH34" i="6" l="1"/>
  <c r="AH33" i="10" a="1"/>
  <c r="AH33" i="10" s="1"/>
  <c r="F20" i="19"/>
  <c r="AE22" i="2"/>
  <c r="F33" i="6"/>
  <c r="AH37" i="6" l="1"/>
  <c r="AH34" i="10" s="1" a="1"/>
  <c r="AH34" i="10" s="1"/>
  <c r="F34" i="10" s="1"/>
  <c r="AC7" i="12" a="1"/>
  <c r="AC7" i="12" s="1"/>
  <c r="AC11" i="12" s="1"/>
  <c r="AC13" i="12" s="1"/>
  <c r="AC17" i="12" s="1"/>
  <c r="AH35" i="6"/>
  <c r="F34" i="6"/>
  <c r="AH5" i="9" a="1"/>
  <c r="AH5" i="9" s="1"/>
  <c r="AH9" i="9" s="1"/>
  <c r="H20" i="19"/>
  <c r="G20" i="19"/>
  <c r="F33" i="10"/>
  <c r="F35" i="6" l="1"/>
  <c r="AE23" i="2"/>
  <c r="F21" i="19"/>
  <c r="F5" i="9"/>
  <c r="AH38" i="6"/>
  <c r="F38" i="6" s="1"/>
  <c r="AH35" i="10"/>
  <c r="AH36" i="10" s="1"/>
  <c r="AH26" i="9" a="1"/>
  <c r="AH26" i="9" s="1"/>
  <c r="F26" i="9" s="1"/>
  <c r="F37" i="6"/>
  <c r="F9" i="9"/>
  <c r="F27" i="19" l="1"/>
  <c r="H27" i="19" s="1"/>
  <c r="G21" i="19"/>
  <c r="H21" i="19"/>
  <c r="AH28" i="8" a="1"/>
  <c r="AH28" i="8" s="1"/>
  <c r="F28" i="8" s="1"/>
  <c r="F35" i="10"/>
  <c r="AH38" i="10"/>
  <c r="F36" i="10"/>
  <c r="F12" i="19" l="1"/>
  <c r="G12" i="19" s="1"/>
  <c r="G27" i="19"/>
  <c r="AH29" i="8"/>
  <c r="F29" i="8" s="1"/>
  <c r="F38" i="10"/>
  <c r="AH39" i="10"/>
  <c r="AH40" i="10" s="1"/>
  <c r="H12" i="19" l="1"/>
  <c r="AE27" i="2"/>
  <c r="F25" i="19"/>
  <c r="AI5" i="10"/>
  <c r="AH5" i="8"/>
  <c r="AH31" i="9" a="1"/>
  <c r="AH31" i="9" s="1"/>
  <c r="F40" i="10"/>
  <c r="AH23" i="9" a="1"/>
  <c r="AH23" i="9" s="1"/>
  <c r="F39" i="10"/>
  <c r="AH41" i="10"/>
  <c r="AI32" i="6" s="1"/>
  <c r="AI32" i="10" s="1" a="1"/>
  <c r="AI32" i="10" s="1"/>
  <c r="H25" i="19" l="1"/>
  <c r="G25" i="19"/>
  <c r="AH21" i="8" a="1"/>
  <c r="AH21" i="8" s="1"/>
  <c r="F41" i="10"/>
  <c r="F31" i="9"/>
  <c r="AH32" i="9"/>
  <c r="F32" i="9" s="1"/>
  <c r="AH27" i="9"/>
  <c r="F23" i="9"/>
  <c r="AH8" i="8"/>
  <c r="F5" i="8"/>
  <c r="F13" i="19"/>
  <c r="AE12" i="2"/>
  <c r="AI30" i="9" a="1"/>
  <c r="AI30" i="9" s="1"/>
  <c r="G30" i="9" s="1"/>
  <c r="F14" i="19" l="1"/>
  <c r="AE13" i="2"/>
  <c r="H13" i="19"/>
  <c r="G13" i="19"/>
  <c r="AH22" i="8"/>
  <c r="F21" i="8"/>
  <c r="F27" i="9"/>
  <c r="AH28" i="9"/>
  <c r="F8" i="8"/>
  <c r="AH18" i="8"/>
  <c r="F29" i="19" l="1"/>
  <c r="G29" i="19" s="1"/>
  <c r="AH24" i="8"/>
  <c r="F24" i="8" s="1"/>
  <c r="F22" i="8"/>
  <c r="AH34" i="9"/>
  <c r="F28" i="9"/>
  <c r="F34" i="9" s="1"/>
  <c r="F18" i="8"/>
  <c r="H14" i="19"/>
  <c r="G14" i="19"/>
  <c r="AI33" i="6"/>
  <c r="AI33" i="10" s="1" a="1"/>
  <c r="AI33" i="10" s="1"/>
  <c r="E8" i="20" l="1"/>
  <c r="E9" i="20" s="1"/>
  <c r="E11" i="20" s="1"/>
  <c r="E12" i="20" s="1"/>
  <c r="AC42" i="19"/>
  <c r="AC43" i="19"/>
  <c r="AC41" i="19"/>
  <c r="H29" i="19"/>
  <c r="AC44" i="19"/>
  <c r="AH31" i="8"/>
  <c r="AE25" i="2"/>
  <c r="F23" i="19"/>
  <c r="F31" i="8"/>
  <c r="AI34" i="6"/>
  <c r="F24" i="19"/>
  <c r="AE26" i="2"/>
  <c r="AI37" i="6" l="1"/>
  <c r="AI34" i="10" s="1" a="1"/>
  <c r="AI34" i="10" s="1"/>
  <c r="AI35" i="6"/>
  <c r="AI5" i="9" a="1"/>
  <c r="AI5" i="9" s="1"/>
  <c r="AD7" i="12" a="1"/>
  <c r="AD7" i="12" s="1"/>
  <c r="AD11" i="12" s="1"/>
  <c r="AD13" i="12" s="1"/>
  <c r="AD17" i="12" s="1"/>
  <c r="H24" i="19"/>
  <c r="G24" i="19"/>
  <c r="G23" i="19"/>
  <c r="H23" i="19"/>
  <c r="AI9" i="9" l="1"/>
  <c r="AI26" i="9" a="1"/>
  <c r="AI26" i="9" s="1"/>
  <c r="AI38" i="6"/>
  <c r="AI35" i="10" l="1"/>
  <c r="AI28" i="8" a="1"/>
  <c r="AI28" i="8" s="1"/>
  <c r="AI29" i="8" s="1"/>
  <c r="AI36" i="10" l="1"/>
  <c r="AI38" i="10" l="1"/>
  <c r="AI39" i="10" l="1"/>
  <c r="AI23" i="9" l="1" a="1"/>
  <c r="AI23" i="9" s="1"/>
  <c r="AI41" i="10"/>
  <c r="AJ32" i="6" s="1"/>
  <c r="AJ32" i="10" s="1" a="1"/>
  <c r="AJ32" i="10" s="1"/>
  <c r="AI40" i="10"/>
  <c r="AI21" i="8" l="1" a="1"/>
  <c r="AI21" i="8" s="1"/>
  <c r="AI22" i="8" s="1"/>
  <c r="AI24" i="8" s="1"/>
  <c r="AI27" i="9"/>
  <c r="AI31" i="9" a="1"/>
  <c r="AI31" i="9" s="1"/>
  <c r="AI32" i="9" s="1"/>
  <c r="AJ5" i="10"/>
  <c r="AI5" i="8"/>
  <c r="AI8" i="8" s="1"/>
  <c r="AI18" i="8" s="1"/>
  <c r="AI31" i="8" l="1"/>
  <c r="AJ30" i="9" a="1"/>
  <c r="AJ30" i="9" s="1"/>
  <c r="AI28" i="9"/>
  <c r="AJ33" i="6" l="1"/>
  <c r="AI34" i="9"/>
  <c r="AJ34" i="6" l="1"/>
  <c r="AJ33" i="10" a="1"/>
  <c r="AJ33" i="10" s="1"/>
  <c r="AJ37" i="6" l="1"/>
  <c r="AJ34" i="10" s="1" a="1"/>
  <c r="AJ34" i="10" s="1"/>
  <c r="AJ35" i="10" s="1"/>
  <c r="AJ5" i="9" a="1"/>
  <c r="AJ5" i="9" s="1"/>
  <c r="AJ9" i="9" s="1"/>
  <c r="AJ35" i="6"/>
  <c r="AE7" i="12" a="1"/>
  <c r="AE7" i="12" s="1"/>
  <c r="AE11" i="12" s="1"/>
  <c r="AE13" i="12" s="1"/>
  <c r="AE17" i="12" s="1"/>
  <c r="AJ38" i="6" l="1"/>
  <c r="AJ28" i="8" s="1" a="1"/>
  <c r="AJ28" i="8" s="1"/>
  <c r="AJ29" i="8" s="1"/>
  <c r="AJ26" i="9" a="1"/>
  <c r="AJ26" i="9" s="1"/>
  <c r="AJ36" i="10"/>
  <c r="AJ38" i="10" l="1"/>
  <c r="AJ39" i="10" l="1"/>
  <c r="AJ23" i="9" l="1" a="1"/>
  <c r="AJ23" i="9" s="1"/>
  <c r="AJ41" i="10"/>
  <c r="AK32" i="6" s="1"/>
  <c r="AK32" i="10" s="1" a="1"/>
  <c r="AK32" i="10" s="1"/>
  <c r="AJ40" i="10"/>
  <c r="AK5" i="10" l="1"/>
  <c r="AJ31" i="9" a="1"/>
  <c r="AJ31" i="9" s="1"/>
  <c r="AJ32" i="9" s="1"/>
  <c r="AJ5" i="8"/>
  <c r="AJ8" i="8" s="1"/>
  <c r="AJ18" i="8" s="1"/>
  <c r="AJ21" i="8" a="1"/>
  <c r="AJ21" i="8" s="1"/>
  <c r="AJ22" i="8" s="1"/>
  <c r="AJ24" i="8" s="1"/>
  <c r="AJ27" i="9"/>
  <c r="AJ31" i="8" l="1"/>
  <c r="AJ28" i="9"/>
  <c r="AK30" i="9" a="1"/>
  <c r="AK30" i="9" s="1"/>
  <c r="AJ34" i="9" l="1"/>
  <c r="AK33" i="6"/>
  <c r="AK33" i="10" s="1" a="1"/>
  <c r="AK33" i="10" s="1"/>
  <c r="AK34" i="6" l="1"/>
  <c r="AK37" i="6" l="1"/>
  <c r="AK34" i="10" s="1" a="1"/>
  <c r="AK34" i="10" s="1"/>
  <c r="AK35" i="6"/>
  <c r="AF7" i="12" a="1"/>
  <c r="AF7" i="12" s="1"/>
  <c r="AF11" i="12" s="1"/>
  <c r="AF13" i="12" s="1"/>
  <c r="AF17" i="12" s="1"/>
  <c r="AK5" i="9" a="1"/>
  <c r="AK5" i="9" s="1"/>
  <c r="AK26" i="9" l="1" a="1"/>
  <c r="AK26" i="9" s="1"/>
  <c r="AK9" i="9"/>
  <c r="AK38" i="6"/>
  <c r="AK28" i="8" l="1" a="1"/>
  <c r="AK28" i="8" s="1"/>
  <c r="AK29" i="8" s="1"/>
  <c r="AK35" i="10"/>
  <c r="AK36" i="10" l="1"/>
  <c r="AK38" i="10" l="1"/>
  <c r="AK39" i="10" l="1"/>
  <c r="AK23" i="9" l="1" a="1"/>
  <c r="AK23" i="9" s="1"/>
  <c r="AK41" i="10"/>
  <c r="AL32" i="6" s="1"/>
  <c r="AL32" i="10" s="1" a="1"/>
  <c r="AL32" i="10" s="1"/>
  <c r="AK40" i="10"/>
  <c r="AK21" i="8" l="1" a="1"/>
  <c r="AK21" i="8" s="1"/>
  <c r="AK22" i="8" s="1"/>
  <c r="AK24" i="8" s="1"/>
  <c r="AK31" i="9" a="1"/>
  <c r="AK31" i="9" s="1"/>
  <c r="AK32" i="9" s="1"/>
  <c r="AK5" i="8"/>
  <c r="AK8" i="8" s="1"/>
  <c r="AK18" i="8" s="1"/>
  <c r="AL5" i="10"/>
  <c r="AK27" i="9"/>
  <c r="AK31" i="8" l="1"/>
  <c r="AK28" i="9"/>
  <c r="AL30" i="9" a="1"/>
  <c r="AL30" i="9" s="1"/>
  <c r="AL33" i="6" l="1"/>
  <c r="AK34" i="9"/>
  <c r="AL34" i="6" l="1"/>
  <c r="AL33" i="10" a="1"/>
  <c r="AL33" i="10" s="1"/>
  <c r="AL37" i="6" l="1"/>
  <c r="AL34" i="10" s="1" a="1"/>
  <c r="AL34" i="10" s="1"/>
  <c r="AL35" i="10" s="1"/>
  <c r="AL5" i="9" a="1"/>
  <c r="AL5" i="9" s="1"/>
  <c r="AL9" i="9" s="1"/>
  <c r="AL35" i="6"/>
  <c r="AG7" i="12" a="1"/>
  <c r="AG7" i="12" s="1"/>
  <c r="AG11" i="12" s="1"/>
  <c r="AG13" i="12" s="1"/>
  <c r="AG17" i="12" s="1"/>
  <c r="AL38" i="6" l="1"/>
  <c r="AL28" i="8" s="1" a="1"/>
  <c r="AL28" i="8" s="1"/>
  <c r="AL29" i="8" s="1"/>
  <c r="AL26" i="9" a="1"/>
  <c r="AL26" i="9" s="1"/>
  <c r="AL36" i="10"/>
  <c r="AL38" i="10" l="1"/>
  <c r="AL39" i="10" l="1"/>
  <c r="AL40" i="10" s="1"/>
  <c r="AL31" i="9" l="1" a="1"/>
  <c r="AL31" i="9" s="1"/>
  <c r="AL32" i="9" s="1"/>
  <c r="AM5" i="10"/>
  <c r="AL5" i="8"/>
  <c r="AL8" i="8" s="1"/>
  <c r="AL18" i="8" s="1"/>
  <c r="AL23" i="9" a="1"/>
  <c r="AL23" i="9" s="1"/>
  <c r="AL41" i="10"/>
  <c r="AM32" i="6" s="1"/>
  <c r="AM32" i="10" s="1" a="1"/>
  <c r="AM32" i="10" s="1"/>
  <c r="AL21" i="8" l="1" a="1"/>
  <c r="AL21" i="8" s="1"/>
  <c r="AL22" i="8" s="1"/>
  <c r="AL24" i="8" s="1"/>
  <c r="AL31" i="8" s="1"/>
  <c r="AL27" i="9"/>
  <c r="AM30" i="9" a="1"/>
  <c r="AM30" i="9" s="1"/>
  <c r="AL28" i="9" l="1"/>
  <c r="AL34" i="9" l="1"/>
  <c r="AM33" i="6"/>
  <c r="AM33" i="10" s="1" a="1"/>
  <c r="AM33" i="10" s="1"/>
  <c r="AM34" i="6" l="1"/>
  <c r="AM37" i="6" l="1"/>
  <c r="AM34" i="10" s="1" a="1"/>
  <c r="AM34" i="10" s="1"/>
  <c r="AM35" i="6"/>
  <c r="AH7" i="12" a="1"/>
  <c r="AH7" i="12" s="1"/>
  <c r="AH11" i="12" s="1"/>
  <c r="AH13" i="12" s="1"/>
  <c r="AH17" i="12" s="1"/>
  <c r="AM5" i="9" a="1"/>
  <c r="AM5" i="9" s="1"/>
  <c r="AM26" i="9" l="1" a="1"/>
  <c r="AM26" i="9" s="1"/>
  <c r="AM35" i="10"/>
  <c r="AM9" i="9"/>
  <c r="AM38" i="6"/>
  <c r="AM36" i="10" l="1"/>
  <c r="AM28" i="8" a="1"/>
  <c r="AM28" i="8" s="1"/>
  <c r="AM29" i="8" s="1"/>
  <c r="AM38" i="10" l="1"/>
  <c r="AM39" i="10" l="1"/>
  <c r="AM40" i="10" s="1"/>
  <c r="AM31" i="9" l="1" a="1"/>
  <c r="AM31" i="9" s="1"/>
  <c r="AM32" i="9" s="1"/>
  <c r="AM5" i="8"/>
  <c r="AM8" i="8" s="1"/>
  <c r="AM18" i="8" s="1"/>
  <c r="AN5" i="10"/>
  <c r="AN30" i="9" s="1" a="1"/>
  <c r="AN30" i="9" s="1"/>
  <c r="AM23" i="9" a="1"/>
  <c r="AM23" i="9" s="1"/>
  <c r="AM41" i="10"/>
  <c r="AN32" i="6" s="1"/>
  <c r="AN32" i="10" s="1" a="1"/>
  <c r="AN32" i="10" s="1"/>
  <c r="AM21" i="8" l="1" a="1"/>
  <c r="AM21" i="8" s="1"/>
  <c r="AM22" i="8" s="1"/>
  <c r="AM24" i="8" s="1"/>
  <c r="AM31" i="8" s="1"/>
  <c r="AM27" i="9"/>
  <c r="AM28" i="9" l="1"/>
  <c r="AM34" i="9" l="1"/>
  <c r="AN33" i="6"/>
  <c r="AN33" i="10" s="1" a="1"/>
  <c r="AN33" i="10" s="1"/>
  <c r="AN34" i="6" l="1"/>
  <c r="AN37" i="6" l="1"/>
  <c r="AN34" i="10" s="1" a="1"/>
  <c r="AN34" i="10" s="1"/>
  <c r="AN35" i="6"/>
  <c r="AI7" i="12" a="1"/>
  <c r="AI7" i="12" s="1"/>
  <c r="AI11" i="12" s="1"/>
  <c r="AI13" i="12" s="1"/>
  <c r="AI17" i="12" s="1"/>
  <c r="AN5" i="9" a="1"/>
  <c r="AN5" i="9" s="1"/>
  <c r="AN9" i="9" s="1"/>
  <c r="AN26" i="9" l="1" a="1"/>
  <c r="AN26" i="9" s="1"/>
  <c r="AN35" i="10"/>
  <c r="AN36" i="10" s="1"/>
  <c r="AN38" i="10" s="1"/>
  <c r="AN38" i="6"/>
  <c r="AN28" i="8" l="1" a="1"/>
  <c r="AN28" i="8" s="1"/>
  <c r="AN29" i="8" s="1"/>
  <c r="AN39" i="10"/>
  <c r="AN40" i="10" s="1"/>
  <c r="AN5" i="8" l="1"/>
  <c r="AN8" i="8" s="1"/>
  <c r="AN18" i="8" s="1"/>
  <c r="AN31" i="9" a="1"/>
  <c r="AN31" i="9" s="1"/>
  <c r="AN32" i="9" s="1"/>
  <c r="AO5" i="10"/>
  <c r="AO30" i="9" s="1" a="1"/>
  <c r="AO30" i="9" s="1"/>
  <c r="AN23" i="9" a="1"/>
  <c r="AN23" i="9" s="1"/>
  <c r="AN27" i="9" s="1"/>
  <c r="AN28" i="9" s="1"/>
  <c r="AN41" i="10"/>
  <c r="AO32" i="6" s="1"/>
  <c r="AO32" i="10" s="1" a="1"/>
  <c r="AO32" i="10" s="1"/>
  <c r="AN34" i="9" l="1"/>
  <c r="AN21" i="8" a="1"/>
  <c r="AN21" i="8" s="1"/>
  <c r="AN22" i="8" s="1"/>
  <c r="AN24" i="8" s="1"/>
  <c r="AN31" i="8" s="1"/>
  <c r="AO33" i="6" l="1"/>
  <c r="AO33" i="10" s="1" a="1"/>
  <c r="AO33" i="10" s="1"/>
  <c r="AO34" i="6" l="1"/>
  <c r="AO37" i="6" l="1"/>
  <c r="AO34" i="10" s="1" a="1"/>
  <c r="AO34" i="10" s="1"/>
  <c r="AO35" i="6"/>
  <c r="AO5" i="9" a="1"/>
  <c r="AO5" i="9" s="1"/>
  <c r="AO9" i="9" s="1"/>
  <c r="AJ7" i="12" a="1"/>
  <c r="AJ7" i="12" s="1"/>
  <c r="AJ11" i="12" s="1"/>
  <c r="AJ13" i="12" s="1"/>
  <c r="AJ17" i="12" s="1"/>
  <c r="AO35" i="10" l="1"/>
  <c r="AO36" i="10" s="1"/>
  <c r="AO38" i="10" s="1"/>
  <c r="AO26" i="9" a="1"/>
  <c r="AO26" i="9" s="1"/>
  <c r="AO38" i="6"/>
  <c r="AO39" i="10" l="1"/>
  <c r="AO28" i="8" a="1"/>
  <c r="AO28" i="8" s="1"/>
  <c r="AO29" i="8" s="1"/>
  <c r="AO23" i="9" l="1" a="1"/>
  <c r="AO23" i="9" s="1"/>
  <c r="AO27" i="9" s="1"/>
  <c r="AO28" i="9" s="1"/>
  <c r="AO41" i="10"/>
  <c r="AP32" i="6" s="1"/>
  <c r="AP32" i="10" s="1" a="1"/>
  <c r="AP32" i="10" s="1"/>
  <c r="AO40" i="10"/>
  <c r="AP5" i="10" l="1"/>
  <c r="AP30" i="9" s="1" a="1"/>
  <c r="AP30" i="9" s="1"/>
  <c r="AO5" i="8"/>
  <c r="AO8" i="8" s="1"/>
  <c r="AO18" i="8" s="1"/>
  <c r="AO31" i="9" a="1"/>
  <c r="AO31" i="9" s="1"/>
  <c r="AO32" i="9" s="1"/>
  <c r="AO34" i="9" s="1"/>
  <c r="AO21" i="8" a="1"/>
  <c r="AO21" i="8" s="1"/>
  <c r="AO22" i="8" s="1"/>
  <c r="AO24" i="8" s="1"/>
  <c r="AO31" i="8" l="1"/>
  <c r="AP33" i="6" l="1"/>
  <c r="AP33" i="10" s="1" a="1"/>
  <c r="AP33" i="10" s="1"/>
  <c r="AP34" i="6" l="1"/>
  <c r="AP37" i="6" l="1"/>
  <c r="AP34" i="10" s="1" a="1"/>
  <c r="AP34" i="10" s="1"/>
  <c r="AP35" i="10" s="1"/>
  <c r="AP36" i="10" s="1"/>
  <c r="AP38" i="10" s="1"/>
  <c r="AP5" i="9" a="1"/>
  <c r="AP5" i="9" s="1"/>
  <c r="AP9" i="9" s="1"/>
  <c r="AP35" i="6"/>
  <c r="AK7" i="12" a="1"/>
  <c r="AK7" i="12" s="1"/>
  <c r="AK11" i="12" s="1"/>
  <c r="AK13" i="12" s="1"/>
  <c r="AK17" i="12" s="1"/>
  <c r="AP26" i="9" l="1" a="1"/>
  <c r="AP26" i="9" s="1"/>
  <c r="AP38" i="6"/>
  <c r="AP28" i="8" s="1" a="1"/>
  <c r="AP28" i="8" s="1"/>
  <c r="AP29" i="8" s="1"/>
  <c r="AP39" i="10"/>
  <c r="AP40" i="10" s="1"/>
  <c r="AP5" i="8" l="1"/>
  <c r="AP8" i="8" s="1"/>
  <c r="AP18" i="8" s="1"/>
  <c r="AQ5" i="10"/>
  <c r="AQ30" i="9" s="1" a="1"/>
  <c r="AQ30" i="9" s="1"/>
  <c r="AP31" i="9" a="1"/>
  <c r="AP31" i="9" s="1"/>
  <c r="AP32" i="9" s="1"/>
  <c r="AP23" i="9" a="1"/>
  <c r="AP23" i="9" s="1"/>
  <c r="AP27" i="9" s="1"/>
  <c r="AP28" i="9" s="1"/>
  <c r="AP41" i="10"/>
  <c r="AQ32" i="6" s="1"/>
  <c r="AQ32" i="10" s="1" a="1"/>
  <c r="AQ32" i="10" s="1"/>
  <c r="AP21" i="8" l="1" a="1"/>
  <c r="AP21" i="8" s="1"/>
  <c r="AP22" i="8" s="1"/>
  <c r="AP24" i="8" s="1"/>
  <c r="AP31" i="8" s="1"/>
  <c r="AP34" i="9"/>
  <c r="AQ33" i="6" l="1"/>
  <c r="AQ33" i="10" s="1" a="1"/>
  <c r="AQ33" i="10" s="1"/>
  <c r="AQ34" i="6" l="1"/>
  <c r="AQ37" i="6" l="1"/>
  <c r="AQ34" i="10" s="1" a="1"/>
  <c r="AQ34" i="10" s="1"/>
  <c r="AQ35" i="6"/>
  <c r="AL7" i="12" a="1"/>
  <c r="AL7" i="12" s="1"/>
  <c r="AL11" i="12" s="1"/>
  <c r="AL13" i="12" s="1"/>
  <c r="AL17" i="12" s="1"/>
  <c r="AQ5" i="9" a="1"/>
  <c r="AQ5" i="9" s="1"/>
  <c r="AQ9" i="9" s="1"/>
  <c r="AQ26" i="9" l="1" a="1"/>
  <c r="AQ26" i="9" s="1"/>
  <c r="AQ35" i="10"/>
  <c r="AQ36" i="10" s="1"/>
  <c r="AQ38" i="10" s="1"/>
  <c r="AQ38" i="6"/>
  <c r="AQ39" i="10" l="1"/>
  <c r="AQ40" i="10" s="1"/>
  <c r="AQ28" i="8" a="1"/>
  <c r="AQ28" i="8" s="1"/>
  <c r="AQ29" i="8" s="1"/>
  <c r="AQ31" i="9" l="1" a="1"/>
  <c r="AQ31" i="9" s="1"/>
  <c r="AQ32" i="9" s="1"/>
  <c r="AR5" i="10"/>
  <c r="AR30" i="9" s="1" a="1"/>
  <c r="AR30" i="9" s="1"/>
  <c r="AQ5" i="8"/>
  <c r="AQ8" i="8" s="1"/>
  <c r="AQ18" i="8" s="1"/>
  <c r="AQ23" i="9" a="1"/>
  <c r="AQ23" i="9" s="1"/>
  <c r="AQ27" i="9" s="1"/>
  <c r="AQ28" i="9" s="1"/>
  <c r="AQ41" i="10"/>
  <c r="AR32" i="6" s="1"/>
  <c r="AR32" i="10" s="1" a="1"/>
  <c r="AR32" i="10" s="1"/>
  <c r="AQ34" i="9" l="1"/>
  <c r="AQ21" i="8" a="1"/>
  <c r="AQ21" i="8" s="1"/>
  <c r="AQ22" i="8" s="1"/>
  <c r="AQ24" i="8" s="1"/>
  <c r="AQ31" i="8" s="1"/>
  <c r="AR33" i="6" l="1"/>
  <c r="AR33" i="10" s="1" a="1"/>
  <c r="AR33" i="10" s="1"/>
  <c r="AR34" i="6" l="1"/>
  <c r="AR37" i="6" l="1"/>
  <c r="AR34" i="10" s="1" a="1"/>
  <c r="AR34" i="10" s="1"/>
  <c r="AR35" i="6"/>
  <c r="AR5" i="9" a="1"/>
  <c r="AR5" i="9" s="1"/>
  <c r="AR9" i="9" s="1"/>
  <c r="AM7" i="12" a="1"/>
  <c r="AM7" i="12" s="1"/>
  <c r="AM11" i="12" s="1"/>
  <c r="AM13" i="12" s="1"/>
  <c r="AM17" i="12" s="1"/>
  <c r="AR35" i="10" l="1"/>
  <c r="AR36" i="10" s="1"/>
  <c r="AR38" i="10" s="1"/>
  <c r="AR26" i="9" a="1"/>
  <c r="AR26" i="9" s="1"/>
  <c r="AR38" i="6"/>
  <c r="AR28" i="8" l="1" a="1"/>
  <c r="AR28" i="8" s="1"/>
  <c r="AR29" i="8" s="1"/>
  <c r="AR39" i="10"/>
  <c r="AR40" i="10" s="1"/>
  <c r="AR31" i="9" l="1" a="1"/>
  <c r="AR31" i="9" s="1"/>
  <c r="AR32" i="9" s="1"/>
  <c r="AS5" i="10"/>
  <c r="AS30" i="9" s="1" a="1"/>
  <c r="AS30" i="9" s="1"/>
  <c r="AR5" i="8"/>
  <c r="AR8" i="8" s="1"/>
  <c r="AR18" i="8" s="1"/>
  <c r="AR23" i="9" a="1"/>
  <c r="AR23" i="9" s="1"/>
  <c r="AR27" i="9" s="1"/>
  <c r="AR28" i="9" s="1"/>
  <c r="AR41" i="10"/>
  <c r="AS32" i="6" s="1"/>
  <c r="AS32" i="10" s="1" a="1"/>
  <c r="AS32" i="10" s="1"/>
  <c r="AR34" i="9" l="1"/>
  <c r="AR21" i="8" a="1"/>
  <c r="AR21" i="8" s="1"/>
  <c r="AR22" i="8" s="1"/>
  <c r="AR24" i="8" s="1"/>
  <c r="AR31" i="8" s="1"/>
  <c r="AS33" i="6" l="1"/>
  <c r="AS33" i="10" s="1" a="1"/>
  <c r="AS33" i="10" s="1"/>
  <c r="AS34" i="6" l="1"/>
  <c r="AS37" i="6" l="1"/>
  <c r="AS34" i="10" s="1" a="1"/>
  <c r="AS34" i="10" s="1"/>
  <c r="AS35" i="6"/>
  <c r="AS5" i="9" a="1"/>
  <c r="AS5" i="9" s="1"/>
  <c r="AS9" i="9" s="1"/>
  <c r="AN7" i="12" a="1"/>
  <c r="AN7" i="12" s="1"/>
  <c r="AN11" i="12" s="1"/>
  <c r="AN13" i="12" s="1"/>
  <c r="AN17" i="12" s="1"/>
  <c r="AS26" i="9" l="1" a="1"/>
  <c r="AS26" i="9" s="1"/>
  <c r="AS35" i="10"/>
  <c r="AS36" i="10" s="1"/>
  <c r="AS38" i="10" s="1"/>
  <c r="AS38" i="6"/>
  <c r="AS39" i="10" l="1"/>
  <c r="AS28" i="8" a="1"/>
  <c r="AS28" i="8" s="1"/>
  <c r="AS29" i="8" s="1"/>
  <c r="AS23" i="9" l="1" a="1"/>
  <c r="AS23" i="9" s="1"/>
  <c r="AS27" i="9" s="1"/>
  <c r="AS28" i="9" s="1"/>
  <c r="AS41" i="10"/>
  <c r="AT32" i="6" s="1"/>
  <c r="AT32" i="10" s="1" a="1"/>
  <c r="AT32" i="10" s="1"/>
  <c r="AS40" i="10"/>
  <c r="AT5" i="10" l="1"/>
  <c r="AS5" i="8"/>
  <c r="AS8" i="8" s="1"/>
  <c r="AS18" i="8" s="1"/>
  <c r="AS31" i="9" a="1"/>
  <c r="AS31" i="9" s="1"/>
  <c r="AS32" i="9" s="1"/>
  <c r="AS34" i="9" s="1"/>
  <c r="AS21" i="8" a="1"/>
  <c r="AS21" i="8" s="1"/>
  <c r="AS22" i="8" s="1"/>
  <c r="AS24" i="8" s="1"/>
  <c r="AS31" i="8" l="1"/>
  <c r="G32" i="10"/>
  <c r="AT30" i="9" a="1"/>
  <c r="AT30" i="9" s="1"/>
  <c r="G5" i="10"/>
  <c r="AT33" i="6" l="1"/>
  <c r="AT33" i="10" s="1" a="1"/>
  <c r="AT33" i="10" s="1"/>
  <c r="G32" i="6"/>
  <c r="G33" i="6" l="1"/>
  <c r="I20" i="19"/>
  <c r="AF22" i="2"/>
  <c r="AT34" i="6"/>
  <c r="AT37" i="6" l="1"/>
  <c r="AT34" i="10" s="1" a="1"/>
  <c r="AT34" i="10" s="1"/>
  <c r="AT35" i="6"/>
  <c r="AT5" i="9" a="1"/>
  <c r="AT5" i="9" s="1"/>
  <c r="AO7" i="12" a="1"/>
  <c r="AO7" i="12" s="1"/>
  <c r="AO11" i="12" s="1"/>
  <c r="AO13" i="12" s="1"/>
  <c r="AO17" i="12" s="1"/>
  <c r="G34" i="6"/>
  <c r="J20" i="19"/>
  <c r="K20" i="19"/>
  <c r="G33" i="10"/>
  <c r="G35" i="6" l="1"/>
  <c r="AT26" i="9" a="1"/>
  <c r="AT26" i="9" s="1"/>
  <c r="G26" i="9" s="1"/>
  <c r="G37" i="6"/>
  <c r="I21" i="19"/>
  <c r="AF23" i="2"/>
  <c r="AT9" i="9"/>
  <c r="G5" i="9"/>
  <c r="AT38" i="6"/>
  <c r="G9" i="9" l="1"/>
  <c r="AT28" i="8" a="1"/>
  <c r="AT28" i="8" s="1"/>
  <c r="G38" i="6"/>
  <c r="K21" i="19"/>
  <c r="J21" i="19"/>
  <c r="G34" i="10"/>
  <c r="AT35" i="10"/>
  <c r="I27" i="19" l="1"/>
  <c r="J27" i="19" s="1"/>
  <c r="AT29" i="8"/>
  <c r="G29" i="8" s="1"/>
  <c r="G28" i="8"/>
  <c r="AT36" i="10"/>
  <c r="G35" i="10"/>
  <c r="K27" i="19" l="1"/>
  <c r="I12" i="19"/>
  <c r="J12" i="19" s="1"/>
  <c r="AF27" i="2"/>
  <c r="I25" i="19"/>
  <c r="AT38" i="10"/>
  <c r="G36" i="10"/>
  <c r="K12" i="19" l="1"/>
  <c r="G38" i="10"/>
  <c r="AT39" i="10"/>
  <c r="AT40" i="10" s="1"/>
  <c r="J25" i="19"/>
  <c r="K25" i="19"/>
  <c r="AT5" i="8" l="1"/>
  <c r="AT31" i="9" a="1"/>
  <c r="AT31" i="9" s="1"/>
  <c r="G40" i="10"/>
  <c r="AU5" i="10"/>
  <c r="AT23" i="9" a="1"/>
  <c r="AT23" i="9" s="1"/>
  <c r="G39" i="10"/>
  <c r="AT41" i="10"/>
  <c r="AU32" i="6" s="1"/>
  <c r="AU32" i="10" s="1" a="1"/>
  <c r="AU32" i="10" s="1"/>
  <c r="I13" i="19" l="1"/>
  <c r="AF12" i="2"/>
  <c r="G41" i="10"/>
  <c r="AT21" i="8" a="1"/>
  <c r="AT21" i="8" s="1"/>
  <c r="AT32" i="9"/>
  <c r="G32" i="9" s="1"/>
  <c r="G31" i="9"/>
  <c r="AT27" i="9"/>
  <c r="G23" i="9"/>
  <c r="AU30" i="9" a="1"/>
  <c r="AU30" i="9" s="1"/>
  <c r="G5" i="8"/>
  <c r="AT8" i="8"/>
  <c r="AT18" i="8" l="1"/>
  <c r="G8" i="8"/>
  <c r="AF13" i="2"/>
  <c r="I14" i="19"/>
  <c r="AT22" i="8"/>
  <c r="G21" i="8"/>
  <c r="G27" i="9"/>
  <c r="AT28" i="9"/>
  <c r="K13" i="19"/>
  <c r="J13" i="19"/>
  <c r="I29" i="19" l="1"/>
  <c r="K29" i="19" s="1"/>
  <c r="J14" i="19"/>
  <c r="K14" i="19"/>
  <c r="G22" i="8"/>
  <c r="AT24" i="8"/>
  <c r="G24" i="8" s="1"/>
  <c r="AU33" i="6"/>
  <c r="AT34" i="9"/>
  <c r="G28" i="9"/>
  <c r="G34" i="9" s="1"/>
  <c r="G18" i="8"/>
  <c r="J29" i="19" l="1"/>
  <c r="AU34" i="6"/>
  <c r="AU33" i="10" a="1"/>
  <c r="AU33" i="10" s="1"/>
  <c r="AT31" i="8"/>
  <c r="AF26" i="2"/>
  <c r="I24" i="19"/>
  <c r="G31" i="8"/>
  <c r="I23" i="19"/>
  <c r="AF25" i="2"/>
  <c r="AU37" i="6" l="1"/>
  <c r="AU34" i="10" s="1" a="1"/>
  <c r="AU34" i="10" s="1"/>
  <c r="AU35" i="10" s="1"/>
  <c r="AU5" i="9" a="1"/>
  <c r="AU5" i="9" s="1"/>
  <c r="AU9" i="9" s="1"/>
  <c r="AU35" i="6"/>
  <c r="AP7" i="12" a="1"/>
  <c r="AP7" i="12" s="1"/>
  <c r="AP11" i="12" s="1"/>
  <c r="AP13" i="12" s="1"/>
  <c r="AP17" i="12" s="1"/>
  <c r="K23" i="19"/>
  <c r="J23" i="19"/>
  <c r="K24" i="19"/>
  <c r="J24" i="19"/>
  <c r="AU38" i="6" l="1"/>
  <c r="AU28" i="8" s="1" a="1"/>
  <c r="AU28" i="8" s="1"/>
  <c r="AU29" i="8" s="1"/>
  <c r="AU26" i="9" a="1"/>
  <c r="AU26" i="9" s="1"/>
  <c r="AU36" i="10"/>
  <c r="AU38" i="10" l="1"/>
  <c r="AU39" i="10" l="1"/>
  <c r="AU23" i="9" l="1" a="1"/>
  <c r="AU23" i="9" s="1"/>
  <c r="AU41" i="10"/>
  <c r="AV32" i="6" s="1"/>
  <c r="AV32" i="10" s="1" a="1"/>
  <c r="AV32" i="10" s="1"/>
  <c r="AU40" i="10"/>
  <c r="AU27" i="9" l="1"/>
  <c r="AU31" i="9" a="1"/>
  <c r="AU31" i="9" s="1"/>
  <c r="AU32" i="9" s="1"/>
  <c r="AV5" i="10"/>
  <c r="AU5" i="8"/>
  <c r="AU8" i="8" s="1"/>
  <c r="AU18" i="8" s="1"/>
  <c r="AU21" i="8" a="1"/>
  <c r="AU21" i="8" s="1"/>
  <c r="AU22" i="8" s="1"/>
  <c r="AU24" i="8" s="1"/>
  <c r="AU31" i="8" l="1"/>
  <c r="AV30" i="9" a="1"/>
  <c r="AV30" i="9" s="1"/>
  <c r="AU28" i="9"/>
  <c r="AV33" i="6" l="1"/>
  <c r="AV33" i="10" s="1" a="1"/>
  <c r="AV33" i="10" s="1"/>
  <c r="AU34" i="9"/>
  <c r="AV34" i="6" l="1"/>
  <c r="AV37" i="6" l="1"/>
  <c r="AV34" i="10" s="1" a="1"/>
  <c r="AV34" i="10" s="1"/>
  <c r="AV35" i="6"/>
  <c r="AQ7" i="12" a="1"/>
  <c r="AQ7" i="12" s="1"/>
  <c r="AQ11" i="12" s="1"/>
  <c r="AQ13" i="12" s="1"/>
  <c r="AQ17" i="12" s="1"/>
  <c r="AV5" i="9" a="1"/>
  <c r="AV5" i="9" s="1"/>
  <c r="AV26" i="9" l="1" a="1"/>
  <c r="AV26" i="9" s="1"/>
  <c r="AV9" i="9"/>
  <c r="AV38" i="6"/>
  <c r="AV28" i="8" l="1" a="1"/>
  <c r="AV28" i="8" s="1"/>
  <c r="AV29" i="8" s="1"/>
  <c r="AV35" i="10"/>
  <c r="AV36" i="10" l="1"/>
  <c r="AV38" i="10" l="1"/>
  <c r="AV39" i="10" l="1"/>
  <c r="AV23" i="9" l="1" a="1"/>
  <c r="AV23" i="9" s="1"/>
  <c r="AV41" i="10"/>
  <c r="AW32" i="6" s="1"/>
  <c r="AW32" i="10" s="1" a="1"/>
  <c r="AW32" i="10" s="1"/>
  <c r="AV40" i="10"/>
  <c r="AV5" i="8" l="1"/>
  <c r="AV8" i="8" s="1"/>
  <c r="AV18" i="8" s="1"/>
  <c r="AV31" i="9" a="1"/>
  <c r="AV31" i="9" s="1"/>
  <c r="AV32" i="9" s="1"/>
  <c r="AW5" i="10"/>
  <c r="AV21" i="8" a="1"/>
  <c r="AV21" i="8" s="1"/>
  <c r="AV22" i="8" s="1"/>
  <c r="AV24" i="8" s="1"/>
  <c r="AV27" i="9"/>
  <c r="AW30" i="9" l="1" a="1"/>
  <c r="AW30" i="9" s="1"/>
  <c r="AV28" i="9"/>
  <c r="AV31" i="8"/>
  <c r="AV34" i="9" l="1"/>
  <c r="AW33" i="6"/>
  <c r="AW33" i="10" s="1" a="1"/>
  <c r="AW33" i="10" s="1"/>
  <c r="AW34" i="6" l="1"/>
  <c r="AW37" i="6" l="1"/>
  <c r="AW34" i="10" s="1" a="1"/>
  <c r="AW34" i="10" s="1"/>
  <c r="AW35" i="6"/>
  <c r="AR7" i="12" a="1"/>
  <c r="AR7" i="12" s="1"/>
  <c r="AR11" i="12" s="1"/>
  <c r="AR13" i="12" s="1"/>
  <c r="AR17" i="12" s="1"/>
  <c r="AW5" i="9" a="1"/>
  <c r="AW5" i="9" s="1"/>
  <c r="AW26" i="9" l="1" a="1"/>
  <c r="AW26" i="9" s="1"/>
  <c r="AW9" i="9"/>
  <c r="AW38" i="6"/>
  <c r="AW28" i="8" l="1" a="1"/>
  <c r="AW28" i="8" s="1"/>
  <c r="AW29" i="8" s="1"/>
  <c r="AW35" i="10"/>
  <c r="AW36" i="10" l="1"/>
  <c r="AW38" i="10" l="1"/>
  <c r="AW39" i="10" l="1"/>
  <c r="AW40" i="10" s="1"/>
  <c r="AX5" i="10" l="1"/>
  <c r="AW5" i="8"/>
  <c r="AW8" i="8" s="1"/>
  <c r="AW18" i="8" s="1"/>
  <c r="AW31" i="9" a="1"/>
  <c r="AW31" i="9" s="1"/>
  <c r="AW32" i="9" s="1"/>
  <c r="AW23" i="9" a="1"/>
  <c r="AW23" i="9" s="1"/>
  <c r="AW41" i="10"/>
  <c r="AX32" i="6" s="1"/>
  <c r="AX32" i="10" s="1" a="1"/>
  <c r="AX32" i="10" s="1"/>
  <c r="AW27" i="9" l="1"/>
  <c r="AW21" i="8" a="1"/>
  <c r="AW21" i="8" s="1"/>
  <c r="AW22" i="8" s="1"/>
  <c r="AW24" i="8" s="1"/>
  <c r="AW31" i="8" s="1"/>
  <c r="AX30" i="9" a="1"/>
  <c r="AX30" i="9" s="1"/>
  <c r="AW28" i="9" l="1"/>
  <c r="AW34" i="9" l="1"/>
  <c r="AX33" i="6"/>
  <c r="AX33" i="10" s="1" a="1"/>
  <c r="AX33" i="10" s="1"/>
  <c r="AX34" i="6" l="1"/>
  <c r="AX37" i="6" l="1"/>
  <c r="AX34" i="10" s="1" a="1"/>
  <c r="AX34" i="10" s="1"/>
  <c r="AX35" i="6"/>
  <c r="AX5" i="9" a="1"/>
  <c r="AX5" i="9" s="1"/>
  <c r="AS7" i="12" a="1"/>
  <c r="AS7" i="12" s="1"/>
  <c r="AS11" i="12" s="1"/>
  <c r="AS13" i="12" s="1"/>
  <c r="AS17" i="12" s="1"/>
  <c r="AX26" i="9" l="1" a="1"/>
  <c r="AX26" i="9" s="1"/>
  <c r="AX9" i="9"/>
  <c r="AX38" i="6"/>
  <c r="AX28" i="8" l="1" a="1"/>
  <c r="AX28" i="8" s="1"/>
  <c r="AX29" i="8" s="1"/>
  <c r="AX35" i="10"/>
  <c r="AX36" i="10" l="1"/>
  <c r="AX38" i="10" l="1"/>
  <c r="AX39" i="10" l="1"/>
  <c r="AX23" i="9" l="1" a="1"/>
  <c r="AX23" i="9" s="1"/>
  <c r="AX41" i="10"/>
  <c r="AY32" i="6" s="1"/>
  <c r="AY32" i="10" s="1" a="1"/>
  <c r="AY32" i="10" s="1"/>
  <c r="AX40" i="10"/>
  <c r="AX21" i="8" l="1" a="1"/>
  <c r="AX21" i="8" s="1"/>
  <c r="AX22" i="8" s="1"/>
  <c r="AX24" i="8" s="1"/>
  <c r="AX31" i="9" a="1"/>
  <c r="AX31" i="9" s="1"/>
  <c r="AX32" i="9" s="1"/>
  <c r="AX5" i="8"/>
  <c r="AX8" i="8" s="1"/>
  <c r="AX18" i="8" s="1"/>
  <c r="AY5" i="10"/>
  <c r="AX27" i="9"/>
  <c r="AX28" i="9" l="1"/>
  <c r="AY30" i="9" a="1"/>
  <c r="AY30" i="9" s="1"/>
  <c r="AX31" i="8"/>
  <c r="AY33" i="6" l="1"/>
  <c r="AY33" i="10" s="1" a="1"/>
  <c r="AY33" i="10" s="1"/>
  <c r="AX34" i="9"/>
  <c r="AY34" i="6" l="1"/>
  <c r="AY37" i="6" l="1"/>
  <c r="AY34" i="10" s="1" a="1"/>
  <c r="AY34" i="10" s="1"/>
  <c r="AY35" i="6"/>
  <c r="AY5" i="9" a="1"/>
  <c r="AY5" i="9" s="1"/>
  <c r="AT7" i="12" a="1"/>
  <c r="AT7" i="12" s="1"/>
  <c r="AT11" i="12" s="1"/>
  <c r="AT13" i="12" s="1"/>
  <c r="AT17" i="12" s="1"/>
  <c r="AY26" i="9" l="1" a="1"/>
  <c r="AY26" i="9" s="1"/>
  <c r="AY35" i="10"/>
  <c r="AY38" i="6"/>
  <c r="AY9" i="9"/>
  <c r="AY28" i="8" l="1" a="1"/>
  <c r="AY28" i="8" s="1"/>
  <c r="AY29" i="8" s="1"/>
  <c r="AY36" i="10"/>
  <c r="AY38" i="10" l="1"/>
  <c r="AY39" i="10" l="1"/>
  <c r="AY40" i="10" s="1"/>
  <c r="AZ5" i="10" l="1"/>
  <c r="AZ30" i="9" s="1" a="1"/>
  <c r="AZ30" i="9" s="1"/>
  <c r="AY31" i="9" a="1"/>
  <c r="AY31" i="9" s="1"/>
  <c r="AY32" i="9" s="1"/>
  <c r="AY5" i="8"/>
  <c r="AY8" i="8" s="1"/>
  <c r="AY18" i="8" s="1"/>
  <c r="AY23" i="9" a="1"/>
  <c r="AY23" i="9" s="1"/>
  <c r="AY41" i="10"/>
  <c r="AZ32" i="6" s="1"/>
  <c r="AZ32" i="10" s="1" a="1"/>
  <c r="AZ32" i="10" s="1"/>
  <c r="AY21" i="8" l="1" a="1"/>
  <c r="AY21" i="8" s="1"/>
  <c r="AY22" i="8" s="1"/>
  <c r="AY24" i="8" s="1"/>
  <c r="AY31" i="8" s="1"/>
  <c r="AY27" i="9"/>
  <c r="AY28" i="9" l="1"/>
  <c r="AY34" i="9" l="1"/>
  <c r="AZ33" i="6"/>
  <c r="AZ33" i="10" s="1" a="1"/>
  <c r="AZ33" i="10" s="1"/>
  <c r="AZ34" i="6" l="1"/>
  <c r="AZ37" i="6" l="1"/>
  <c r="AZ34" i="10" s="1" a="1"/>
  <c r="AZ34" i="10" s="1"/>
  <c r="AZ35" i="6"/>
  <c r="AU7" i="12" a="1"/>
  <c r="AU7" i="12" s="1"/>
  <c r="AU11" i="12" s="1"/>
  <c r="AU13" i="12" s="1"/>
  <c r="AU17" i="12" s="1"/>
  <c r="AZ5" i="9" a="1"/>
  <c r="AZ5" i="9" s="1"/>
  <c r="AZ9" i="9" s="1"/>
  <c r="AZ26" i="9" l="1" a="1"/>
  <c r="AZ26" i="9" s="1"/>
  <c r="AZ35" i="10"/>
  <c r="AZ36" i="10" s="1"/>
  <c r="AZ38" i="10" s="1"/>
  <c r="AZ38" i="6"/>
  <c r="AZ28" i="8" l="1" a="1"/>
  <c r="AZ28" i="8" s="1"/>
  <c r="AZ29" i="8" s="1"/>
  <c r="AZ39" i="10"/>
  <c r="AZ23" i="9" l="1" a="1"/>
  <c r="AZ23" i="9" s="1"/>
  <c r="AZ27" i="9" s="1"/>
  <c r="AZ28" i="9" s="1"/>
  <c r="AZ41" i="10"/>
  <c r="BA32" i="6" s="1"/>
  <c r="BA32" i="10" s="1" a="1"/>
  <c r="BA32" i="10" s="1"/>
  <c r="AZ40" i="10"/>
  <c r="AZ31" i="9" l="1" a="1"/>
  <c r="AZ31" i="9" s="1"/>
  <c r="AZ32" i="9" s="1"/>
  <c r="AZ34" i="9" s="1"/>
  <c r="AZ5" i="8"/>
  <c r="AZ8" i="8" s="1"/>
  <c r="AZ18" i="8" s="1"/>
  <c r="BA5" i="10"/>
  <c r="BA30" i="9" s="1" a="1"/>
  <c r="BA30" i="9" s="1"/>
  <c r="AZ21" i="8" a="1"/>
  <c r="AZ21" i="8" s="1"/>
  <c r="AZ22" i="8" s="1"/>
  <c r="AZ24" i="8" s="1"/>
  <c r="AZ31" i="8" l="1"/>
  <c r="BA33" i="6" l="1"/>
  <c r="BA33" i="10" s="1" a="1"/>
  <c r="BA33" i="10" s="1"/>
  <c r="BA34" i="6" l="1"/>
  <c r="BA37" i="6" l="1"/>
  <c r="BA34" i="10" s="1" a="1"/>
  <c r="BA34" i="10" s="1"/>
  <c r="BA35" i="6"/>
  <c r="AV7" i="12" a="1"/>
  <c r="AV7" i="12" s="1"/>
  <c r="AV11" i="12" s="1"/>
  <c r="AV13" i="12" s="1"/>
  <c r="AV17" i="12" s="1"/>
  <c r="BA5" i="9" a="1"/>
  <c r="BA5" i="9" s="1"/>
  <c r="BA9" i="9" s="1"/>
  <c r="BA35" i="10" l="1"/>
  <c r="BA36" i="10" s="1"/>
  <c r="BA38" i="10" s="1"/>
  <c r="BA26" i="9" a="1"/>
  <c r="BA26" i="9" s="1"/>
  <c r="BA38" i="6"/>
  <c r="BA39" i="10" l="1"/>
  <c r="BA40" i="10" s="1"/>
  <c r="BA28" i="8" a="1"/>
  <c r="BA28" i="8" s="1"/>
  <c r="BA29" i="8" s="1"/>
  <c r="BA23" i="9" l="1" a="1"/>
  <c r="BA23" i="9" s="1"/>
  <c r="BA27" i="9" s="1"/>
  <c r="BA28" i="9" s="1"/>
  <c r="BA41" i="10"/>
  <c r="BB32" i="6" s="1"/>
  <c r="BB32" i="10" s="1" a="1"/>
  <c r="BB32" i="10" s="1"/>
  <c r="BA5" i="8"/>
  <c r="BA8" i="8" s="1"/>
  <c r="BA18" i="8" s="1"/>
  <c r="BA31" i="9" a="1"/>
  <c r="BA31" i="9" s="1"/>
  <c r="BA32" i="9" s="1"/>
  <c r="BB5" i="10"/>
  <c r="BB30" i="9" s="1" a="1"/>
  <c r="BB30" i="9" s="1"/>
  <c r="BA34" i="9" l="1"/>
  <c r="BA21" i="8" a="1"/>
  <c r="BA21" i="8" s="1"/>
  <c r="BA22" i="8" s="1"/>
  <c r="BA24" i="8" s="1"/>
  <c r="BA31" i="8" s="1"/>
  <c r="BB33" i="6" l="1"/>
  <c r="BB33" i="10" s="1" a="1"/>
  <c r="BB33" i="10" s="1"/>
  <c r="BB34" i="6" l="1"/>
  <c r="BB37" i="6" l="1"/>
  <c r="BB34" i="10" s="1" a="1"/>
  <c r="BB34" i="10" s="1"/>
  <c r="BB35" i="6"/>
  <c r="BB5" i="9" a="1"/>
  <c r="BB5" i="9" s="1"/>
  <c r="BB9" i="9" s="1"/>
  <c r="AW7" i="12" a="1"/>
  <c r="AW7" i="12" s="1"/>
  <c r="AW11" i="12" s="1"/>
  <c r="AW13" i="12" s="1"/>
  <c r="AW17" i="12" s="1"/>
  <c r="BB35" i="10" l="1"/>
  <c r="BB36" i="10" s="1"/>
  <c r="BB38" i="10" s="1"/>
  <c r="BB26" i="9" a="1"/>
  <c r="BB26" i="9" s="1"/>
  <c r="BB38" i="6"/>
  <c r="BB28" i="8" l="1" a="1"/>
  <c r="BB28" i="8" s="1"/>
  <c r="BB29" i="8" s="1"/>
  <c r="BB39" i="10"/>
  <c r="BB23" i="9" l="1" a="1"/>
  <c r="BB23" i="9" s="1"/>
  <c r="BB27" i="9" s="1"/>
  <c r="BB28" i="9" s="1"/>
  <c r="BB41" i="10"/>
  <c r="BC32" i="6" s="1"/>
  <c r="BC32" i="10" s="1" a="1"/>
  <c r="BC32" i="10" s="1"/>
  <c r="BB40" i="10"/>
  <c r="BC5" i="10" l="1"/>
  <c r="BC30" i="9" s="1" a="1"/>
  <c r="BC30" i="9" s="1"/>
  <c r="BB5" i="8"/>
  <c r="BB8" i="8" s="1"/>
  <c r="BB18" i="8" s="1"/>
  <c r="BB31" i="9" a="1"/>
  <c r="BB31" i="9" s="1"/>
  <c r="BB32" i="9" s="1"/>
  <c r="BB34" i="9" s="1"/>
  <c r="BB21" i="8" a="1"/>
  <c r="BB21" i="8" s="1"/>
  <c r="BB22" i="8" s="1"/>
  <c r="BB24" i="8" s="1"/>
  <c r="BB31" i="8" l="1"/>
  <c r="BC33" i="6" l="1"/>
  <c r="BC33" i="10" s="1" a="1"/>
  <c r="BC33" i="10" s="1"/>
  <c r="BC34" i="6" l="1"/>
  <c r="BC37" i="6" l="1"/>
  <c r="BC34" i="10" s="1" a="1"/>
  <c r="BC34" i="10" s="1"/>
  <c r="BC35" i="6"/>
  <c r="AX7" i="12" a="1"/>
  <c r="AX7" i="12" s="1"/>
  <c r="AX11" i="12" s="1"/>
  <c r="AX13" i="12" s="1"/>
  <c r="AX17" i="12" s="1"/>
  <c r="BC5" i="9" a="1"/>
  <c r="BC5" i="9" s="1"/>
  <c r="BC9" i="9" s="1"/>
  <c r="BC26" i="9" l="1" a="1"/>
  <c r="BC26" i="9" s="1"/>
  <c r="BC35" i="10"/>
  <c r="BC36" i="10" s="1"/>
  <c r="BC38" i="10" s="1"/>
  <c r="BC38" i="6"/>
  <c r="BC39" i="10" l="1"/>
  <c r="BC40" i="10" s="1"/>
  <c r="BC28" i="8" a="1"/>
  <c r="BC28" i="8" s="1"/>
  <c r="BC29" i="8" s="1"/>
  <c r="BC23" i="9" l="1" a="1"/>
  <c r="BC23" i="9" s="1"/>
  <c r="BC27" i="9" s="1"/>
  <c r="BC28" i="9" s="1"/>
  <c r="BC41" i="10"/>
  <c r="BD32" i="6" s="1"/>
  <c r="BD32" i="10" s="1" a="1"/>
  <c r="BD32" i="10" s="1"/>
  <c r="BC5" i="8"/>
  <c r="BC8" i="8" s="1"/>
  <c r="BC18" i="8" s="1"/>
  <c r="BD5" i="10"/>
  <c r="BD30" i="9" s="1" a="1"/>
  <c r="BD30" i="9" s="1"/>
  <c r="BC31" i="9" a="1"/>
  <c r="BC31" i="9" s="1"/>
  <c r="BC32" i="9" s="1"/>
  <c r="BC21" i="8" l="1" a="1"/>
  <c r="BC21" i="8" s="1"/>
  <c r="BC22" i="8" s="1"/>
  <c r="BC24" i="8" s="1"/>
  <c r="BC31" i="8" s="1"/>
  <c r="BC34" i="9"/>
  <c r="BD33" i="6" l="1"/>
  <c r="BD33" i="10" s="1" a="1"/>
  <c r="BD33" i="10" s="1"/>
  <c r="BD34" i="6" l="1"/>
  <c r="BD37" i="6" l="1"/>
  <c r="BD34" i="10" s="1" a="1"/>
  <c r="BD34" i="10" s="1"/>
  <c r="BD35" i="10" s="1"/>
  <c r="BD36" i="10" s="1"/>
  <c r="BD38" i="10" s="1"/>
  <c r="AY7" i="12" a="1"/>
  <c r="AY7" i="12" s="1"/>
  <c r="AY11" i="12" s="1"/>
  <c r="AY13" i="12" s="1"/>
  <c r="AY17" i="12" s="1"/>
  <c r="BD35" i="6"/>
  <c r="BD5" i="9" a="1"/>
  <c r="BD5" i="9" s="1"/>
  <c r="BD9" i="9" s="1"/>
  <c r="BD38" i="6" l="1"/>
  <c r="BD28" i="8" s="1" a="1"/>
  <c r="BD28" i="8" s="1"/>
  <c r="BD29" i="8" s="1"/>
  <c r="BD26" i="9" a="1"/>
  <c r="BD26" i="9" s="1"/>
  <c r="BD39" i="10"/>
  <c r="BD23" i="9" l="1" a="1"/>
  <c r="BD23" i="9" s="1"/>
  <c r="BD27" i="9" s="1"/>
  <c r="BD28" i="9" s="1"/>
  <c r="BD41" i="10"/>
  <c r="BE32" i="6" s="1"/>
  <c r="BE32" i="10" s="1" a="1"/>
  <c r="BE32" i="10" s="1"/>
  <c r="BD40" i="10"/>
  <c r="BD5" i="8" l="1"/>
  <c r="BD8" i="8" s="1"/>
  <c r="BD18" i="8" s="1"/>
  <c r="BD31" i="9" a="1"/>
  <c r="BD31" i="9" s="1"/>
  <c r="BD32" i="9" s="1"/>
  <c r="BD34" i="9" s="1"/>
  <c r="BE5" i="10"/>
  <c r="BE30" i="9" s="1" a="1"/>
  <c r="BE30" i="9" s="1"/>
  <c r="BD21" i="8" a="1"/>
  <c r="BD21" i="8" s="1"/>
  <c r="BD22" i="8" s="1"/>
  <c r="BD24" i="8" s="1"/>
  <c r="BD31" i="8" l="1"/>
  <c r="BE33" i="6" l="1"/>
  <c r="BE33" i="10" s="1" a="1"/>
  <c r="BE33" i="10" s="1"/>
  <c r="BE34" i="6" l="1"/>
  <c r="BE37" i="6" l="1"/>
  <c r="BE34" i="10" s="1" a="1"/>
  <c r="BE34" i="10" s="1"/>
  <c r="BE35" i="6"/>
  <c r="AZ7" i="12" a="1"/>
  <c r="AZ7" i="12" s="1"/>
  <c r="AZ11" i="12" s="1"/>
  <c r="AZ13" i="12" s="1"/>
  <c r="AZ17" i="12" s="1"/>
  <c r="BE5" i="9" a="1"/>
  <c r="BE5" i="9" s="1"/>
  <c r="BE9" i="9" s="1"/>
  <c r="BE35" i="10" l="1"/>
  <c r="BE36" i="10" s="1"/>
  <c r="BE38" i="10" s="1"/>
  <c r="BE26" i="9" a="1"/>
  <c r="BE26" i="9" s="1"/>
  <c r="BE38" i="6"/>
  <c r="BE28" i="8" l="1" a="1"/>
  <c r="BE28" i="8" s="1"/>
  <c r="BE29" i="8" s="1"/>
  <c r="BE39" i="10"/>
  <c r="BE23" i="9" l="1" a="1"/>
  <c r="BE23" i="9" s="1"/>
  <c r="BE27" i="9" s="1"/>
  <c r="BE28" i="9" s="1"/>
  <c r="BE41" i="10"/>
  <c r="BF32" i="6" s="1"/>
  <c r="BF32" i="10" s="1" a="1"/>
  <c r="BF32" i="10" s="1"/>
  <c r="BE40" i="10"/>
  <c r="BF5" i="10" l="1"/>
  <c r="BE31" i="9" a="1"/>
  <c r="BE31" i="9" s="1"/>
  <c r="BE32" i="9" s="1"/>
  <c r="BE34" i="9" s="1"/>
  <c r="BE5" i="8"/>
  <c r="BE8" i="8" s="1"/>
  <c r="BE18" i="8" s="1"/>
  <c r="BE21" i="8" a="1"/>
  <c r="BE21" i="8" s="1"/>
  <c r="BE22" i="8" s="1"/>
  <c r="BE24" i="8" s="1"/>
  <c r="H32" i="10" l="1"/>
  <c r="BE31" i="8"/>
  <c r="BF30" i="9" a="1"/>
  <c r="BF30" i="9" s="1"/>
  <c r="H5" i="10"/>
  <c r="BF33" i="6" l="1"/>
  <c r="H32" i="6"/>
  <c r="BF34" i="6" l="1"/>
  <c r="BF33" i="10" a="1"/>
  <c r="BF33" i="10" s="1"/>
  <c r="L20" i="19"/>
  <c r="AG22" i="2"/>
  <c r="H33" i="6"/>
  <c r="BF37" i="6" l="1"/>
  <c r="BF34" i="10" s="1" a="1"/>
  <c r="BF34" i="10" s="1"/>
  <c r="BF35" i="10" s="1"/>
  <c r="H34" i="6"/>
  <c r="BF35" i="6"/>
  <c r="BA7" i="12" a="1"/>
  <c r="BA7" i="12" s="1"/>
  <c r="BA11" i="12" s="1"/>
  <c r="BA13" i="12" s="1"/>
  <c r="BA17" i="12" s="1"/>
  <c r="BF5" i="9" a="1"/>
  <c r="BF5" i="9" s="1"/>
  <c r="H5" i="9" s="1"/>
  <c r="H33" i="10"/>
  <c r="M20" i="19"/>
  <c r="N20" i="19"/>
  <c r="H35" i="6" l="1"/>
  <c r="AG23" i="2"/>
  <c r="L21" i="19"/>
  <c r="M21" i="19" s="1"/>
  <c r="H37" i="6"/>
  <c r="BF38" i="6"/>
  <c r="BF28" i="8" s="1" a="1"/>
  <c r="BF28" i="8" s="1"/>
  <c r="BF26" i="9" a="1"/>
  <c r="BF26" i="9" s="1"/>
  <c r="H26" i="9" s="1"/>
  <c r="H34" i="10"/>
  <c r="BF9" i="9"/>
  <c r="H9" i="9" s="1"/>
  <c r="BF36" i="10"/>
  <c r="H35" i="10"/>
  <c r="L12" i="19" l="1"/>
  <c r="M12" i="19" s="1"/>
  <c r="L27" i="19"/>
  <c r="N27" i="19" s="1"/>
  <c r="N21" i="19"/>
  <c r="H38" i="6"/>
  <c r="H28" i="8"/>
  <c r="BF29" i="8"/>
  <c r="H29" i="8" s="1"/>
  <c r="BF38" i="10"/>
  <c r="H36" i="10"/>
  <c r="N12" i="19" l="1"/>
  <c r="M27" i="19"/>
  <c r="L25" i="19"/>
  <c r="AG27" i="2"/>
  <c r="H38" i="10"/>
  <c r="BF39" i="10"/>
  <c r="N25" i="19" l="1"/>
  <c r="M25" i="19"/>
  <c r="BF23" i="9" a="1"/>
  <c r="BF23" i="9" s="1"/>
  <c r="H39" i="10"/>
  <c r="BF41" i="10"/>
  <c r="BG32" i="6" s="1"/>
  <c r="BG32" i="10" s="1" a="1"/>
  <c r="BG32" i="10" s="1"/>
  <c r="BF40" i="10"/>
  <c r="H41" i="10" l="1"/>
  <c r="BF21" i="8" a="1"/>
  <c r="BF21" i="8" s="1"/>
  <c r="L13" i="19"/>
  <c r="AG12" i="2"/>
  <c r="BG5" i="10"/>
  <c r="H40" i="10"/>
  <c r="BF31" i="9" a="1"/>
  <c r="BF31" i="9" s="1"/>
  <c r="BF5" i="8"/>
  <c r="BF27" i="9"/>
  <c r="H23" i="9"/>
  <c r="BF22" i="8" l="1"/>
  <c r="H21" i="8"/>
  <c r="M13" i="19"/>
  <c r="N13" i="19"/>
  <c r="H27" i="9"/>
  <c r="BF28" i="9"/>
  <c r="L14" i="19"/>
  <c r="AG13" i="2"/>
  <c r="BG30" i="9" a="1"/>
  <c r="BG30" i="9" s="1"/>
  <c r="BF8" i="8"/>
  <c r="H5" i="8"/>
  <c r="H31" i="9"/>
  <c r="BF32" i="9"/>
  <c r="H32" i="9" s="1"/>
  <c r="L29" i="19" l="1"/>
  <c r="M29" i="19" s="1"/>
  <c r="BG33" i="6"/>
  <c r="M14" i="19"/>
  <c r="N14" i="19"/>
  <c r="BF34" i="9"/>
  <c r="H28" i="9"/>
  <c r="H34" i="9" s="1"/>
  <c r="BF18" i="8"/>
  <c r="H8" i="8"/>
  <c r="H30" i="9"/>
  <c r="I30" i="9"/>
  <c r="H22" i="8"/>
  <c r="BF24" i="8"/>
  <c r="H24" i="8" s="1"/>
  <c r="N29" i="19" l="1"/>
  <c r="BG34" i="6"/>
  <c r="BG33" i="10" a="1"/>
  <c r="BG33" i="10" s="1"/>
  <c r="H18" i="8"/>
  <c r="BF31" i="8"/>
  <c r="L24" i="19"/>
  <c r="AG26" i="2"/>
  <c r="BG37" i="6" l="1"/>
  <c r="BG34" i="10" s="1" a="1"/>
  <c r="BG34" i="10" s="1"/>
  <c r="BG35" i="10" s="1"/>
  <c r="BB7" i="12" a="1"/>
  <c r="BB7" i="12" s="1"/>
  <c r="BB11" i="12" s="1"/>
  <c r="BB13" i="12" s="1"/>
  <c r="BB17" i="12" s="1"/>
  <c r="BG35" i="6"/>
  <c r="BG5" i="9" a="1"/>
  <c r="BG5" i="9" s="1"/>
  <c r="BG9" i="9" s="1"/>
  <c r="M24" i="19"/>
  <c r="N24" i="19"/>
  <c r="L23" i="19"/>
  <c r="H31" i="8"/>
  <c r="AG25" i="2"/>
  <c r="BG26" i="9" l="1" a="1"/>
  <c r="BG26" i="9" s="1"/>
  <c r="BG38" i="6"/>
  <c r="BG28" i="8" s="1" a="1"/>
  <c r="BG28" i="8" s="1"/>
  <c r="BG29" i="8" s="1"/>
  <c r="BG36" i="10"/>
  <c r="M23" i="19"/>
  <c r="N23" i="19"/>
  <c r="BG38" i="10" l="1"/>
  <c r="BG39" i="10" l="1"/>
  <c r="BG23" i="9" l="1" a="1"/>
  <c r="BG23" i="9" s="1"/>
  <c r="BG41" i="10"/>
  <c r="BH32" i="6" s="1"/>
  <c r="BH32" i="10" s="1" a="1"/>
  <c r="BH32" i="10" s="1"/>
  <c r="BG40" i="10"/>
  <c r="BG27" i="9" l="1"/>
  <c r="BH5" i="10"/>
  <c r="BG5" i="8"/>
  <c r="BG8" i="8" s="1"/>
  <c r="BG18" i="8" s="1"/>
  <c r="BG31" i="9" a="1"/>
  <c r="BG31" i="9" s="1"/>
  <c r="BG32" i="9" s="1"/>
  <c r="BG21" i="8" a="1"/>
  <c r="BG21" i="8" s="1"/>
  <c r="BG22" i="8" s="1"/>
  <c r="BG24" i="8" s="1"/>
  <c r="BG28" i="9" l="1"/>
  <c r="BG31" i="8"/>
  <c r="BH30" i="9" a="1"/>
  <c r="BH30" i="9" s="1"/>
  <c r="BH33" i="6" l="1"/>
  <c r="BH33" i="10" s="1" a="1"/>
  <c r="BH33" i="10" s="1"/>
  <c r="BG34" i="9"/>
  <c r="BH34" i="6" l="1"/>
  <c r="BH37" i="6" l="1"/>
  <c r="BH34" i="10" s="1" a="1"/>
  <c r="BH34" i="10" s="1"/>
  <c r="BH35" i="6"/>
  <c r="BH5" i="9" a="1"/>
  <c r="BH5" i="9" s="1"/>
  <c r="BC7" i="12" a="1"/>
  <c r="BC7" i="12" s="1"/>
  <c r="BC11" i="12" s="1"/>
  <c r="BC13" i="12" s="1"/>
  <c r="BH26" i="9" l="1" a="1"/>
  <c r="BH26" i="9" s="1"/>
  <c r="BC17" i="12"/>
  <c r="BH38" i="6"/>
  <c r="BH9" i="9"/>
  <c r="BH28" i="8" l="1" a="1"/>
  <c r="BH28" i="8" s="1"/>
  <c r="BH29" i="8" s="1"/>
  <c r="BH35" i="10"/>
  <c r="BH36" i="10" l="1"/>
  <c r="BH38" i="10" l="1"/>
  <c r="BH39" i="10" l="1"/>
  <c r="BH40" i="10" s="1"/>
  <c r="BH5" i="8" l="1"/>
  <c r="BH8" i="8" s="1"/>
  <c r="BH18" i="8" s="1"/>
  <c r="BH31" i="9" a="1"/>
  <c r="BH31" i="9" s="1"/>
  <c r="BH32" i="9" s="1"/>
  <c r="BI5" i="10"/>
  <c r="BH23" i="9" a="1"/>
  <c r="BH23" i="9" s="1"/>
  <c r="BH41" i="10"/>
  <c r="BI32" i="6" s="1"/>
  <c r="BI32" i="10" s="1" a="1"/>
  <c r="BI32" i="10" s="1"/>
  <c r="BH27" i="9" l="1"/>
  <c r="BH21" i="8" a="1"/>
  <c r="BH21" i="8" s="1"/>
  <c r="BH22" i="8" s="1"/>
  <c r="BH24" i="8" s="1"/>
  <c r="BH31" i="8" s="1"/>
  <c r="BI30" i="9" a="1"/>
  <c r="BI30" i="9" s="1"/>
  <c r="BH28" i="9" l="1"/>
  <c r="BH34" i="9" l="1"/>
  <c r="BI33" i="6"/>
  <c r="BI34" i="6" l="1"/>
  <c r="BI33" i="10" a="1"/>
  <c r="BI33" i="10" s="1"/>
  <c r="BI37" i="6" l="1"/>
  <c r="BI34" i="10" s="1" a="1"/>
  <c r="BI34" i="10" s="1"/>
  <c r="BI35" i="10" s="1"/>
  <c r="BD7" i="12" a="1"/>
  <c r="BD7" i="12" s="1"/>
  <c r="BD11" i="12" s="1"/>
  <c r="BD13" i="12" s="1"/>
  <c r="BD17" i="12" s="1"/>
  <c r="BI35" i="6"/>
  <c r="BI5" i="9" a="1"/>
  <c r="BI5" i="9" s="1"/>
  <c r="BI9" i="9" s="1"/>
  <c r="BI38" i="6" l="1"/>
  <c r="BI28" i="8" s="1" a="1"/>
  <c r="BI28" i="8" s="1"/>
  <c r="BI29" i="8" s="1"/>
  <c r="BI26" i="9" a="1"/>
  <c r="BI26" i="9" s="1"/>
  <c r="BI36" i="10"/>
  <c r="BI38" i="10" l="1"/>
  <c r="BI39" i="10" l="1"/>
  <c r="BI23" i="9" l="1" a="1"/>
  <c r="BI23" i="9" s="1"/>
  <c r="BI41" i="10"/>
  <c r="BJ32" i="6" s="1"/>
  <c r="BJ32" i="10" s="1" a="1"/>
  <c r="BJ32" i="10" s="1"/>
  <c r="BI40" i="10"/>
  <c r="BI21" i="8" l="1" a="1"/>
  <c r="BI21" i="8" s="1"/>
  <c r="BI22" i="8" s="1"/>
  <c r="BI24" i="8" s="1"/>
  <c r="BI31" i="9" a="1"/>
  <c r="BI31" i="9" s="1"/>
  <c r="BI32" i="9" s="1"/>
  <c r="BI5" i="8"/>
  <c r="BI8" i="8" s="1"/>
  <c r="BI18" i="8" s="1"/>
  <c r="BJ5" i="10"/>
  <c r="BI27" i="9"/>
  <c r="BI31" i="8" l="1"/>
  <c r="BI28" i="9"/>
  <c r="BJ30" i="9" a="1"/>
  <c r="BJ30" i="9" s="1"/>
  <c r="BJ33" i="6" l="1"/>
  <c r="BJ33" i="10" s="1" a="1"/>
  <c r="BJ33" i="10" s="1"/>
  <c r="BI34" i="9"/>
  <c r="BJ34" i="6" l="1"/>
  <c r="BJ37" i="6" l="1"/>
  <c r="BJ34" i="10" s="1" a="1"/>
  <c r="BJ34" i="10" s="1"/>
  <c r="BJ35" i="6"/>
  <c r="BE7" i="12" a="1"/>
  <c r="BE7" i="12" s="1"/>
  <c r="BE11" i="12" s="1"/>
  <c r="BE13" i="12" s="1"/>
  <c r="BJ5" i="9" a="1"/>
  <c r="BJ5" i="9" s="1"/>
  <c r="BJ35" i="10" l="1"/>
  <c r="BJ26" i="9" a="1"/>
  <c r="BJ26" i="9" s="1"/>
  <c r="BJ38" i="6"/>
  <c r="BJ9" i="9"/>
  <c r="BE17" i="12"/>
  <c r="BJ28" i="8" l="1" a="1"/>
  <c r="BJ28" i="8" s="1"/>
  <c r="BJ29" i="8" s="1"/>
  <c r="BJ36" i="10"/>
  <c r="BJ38" i="10" l="1"/>
  <c r="BJ39" i="10" l="1"/>
  <c r="BJ23" i="9" l="1" a="1"/>
  <c r="BJ23" i="9" s="1"/>
  <c r="BJ41" i="10"/>
  <c r="BK32" i="6" s="1"/>
  <c r="BK32" i="10" s="1" a="1"/>
  <c r="BK32" i="10" s="1"/>
  <c r="BJ40" i="10"/>
  <c r="BJ5" i="8" l="1"/>
  <c r="BJ8" i="8" s="1"/>
  <c r="BJ18" i="8" s="1"/>
  <c r="BK5" i="10"/>
  <c r="BJ31" i="9" a="1"/>
  <c r="BJ31" i="9" s="1"/>
  <c r="BJ32" i="9" s="1"/>
  <c r="BJ21" i="8" a="1"/>
  <c r="BJ21" i="8" s="1"/>
  <c r="BJ22" i="8" s="1"/>
  <c r="BJ24" i="8" s="1"/>
  <c r="BJ27" i="9"/>
  <c r="BJ28" i="9" l="1"/>
  <c r="BK30" i="9" a="1"/>
  <c r="BK30" i="9" s="1"/>
  <c r="BJ31" i="8"/>
  <c r="BK33" i="6" l="1"/>
  <c r="BJ34" i="9"/>
  <c r="BK34" i="6" l="1"/>
  <c r="BK33" i="10" a="1"/>
  <c r="BK33" i="10" s="1"/>
  <c r="BK37" i="6" l="1"/>
  <c r="BK38" i="6" s="1"/>
  <c r="BK28" i="8" s="1" a="1"/>
  <c r="BK28" i="8" s="1"/>
  <c r="BK29" i="8" s="1"/>
  <c r="BK35" i="6"/>
  <c r="BF7" i="12" a="1"/>
  <c r="BF7" i="12" s="1"/>
  <c r="BF11" i="12" s="1"/>
  <c r="BF13" i="12" s="1"/>
  <c r="BF17" i="12" s="1"/>
  <c r="BK5" i="9" a="1"/>
  <c r="BK5" i="9" s="1"/>
  <c r="BK9" i="9" s="1"/>
  <c r="BK34" i="10" l="1" a="1"/>
  <c r="BK34" i="10" s="1"/>
  <c r="BK35" i="10" s="1"/>
  <c r="BK36" i="10" s="1"/>
  <c r="BK26" i="9" a="1"/>
  <c r="BK26" i="9" s="1"/>
  <c r="BK38" i="10" l="1"/>
  <c r="BK39" i="10" l="1"/>
  <c r="BK40" i="10" s="1"/>
  <c r="BK31" i="9" l="1" a="1"/>
  <c r="BK31" i="9" s="1"/>
  <c r="BK32" i="9" s="1"/>
  <c r="BK5" i="8"/>
  <c r="BK8" i="8" s="1"/>
  <c r="BK18" i="8" s="1"/>
  <c r="BL5" i="10"/>
  <c r="BL30" i="9" s="1" a="1"/>
  <c r="BL30" i="9" s="1"/>
  <c r="BK23" i="9" a="1"/>
  <c r="BK23" i="9" s="1"/>
  <c r="BK41" i="10"/>
  <c r="BL32" i="6" s="1"/>
  <c r="BL32" i="10" s="1" a="1"/>
  <c r="BL32" i="10" s="1"/>
  <c r="BK21" i="8" l="1" a="1"/>
  <c r="BK21" i="8" s="1"/>
  <c r="BK22" i="8" s="1"/>
  <c r="BK24" i="8" s="1"/>
  <c r="BK31" i="8" s="1"/>
  <c r="BK27" i="9"/>
  <c r="BK28" i="9" l="1"/>
  <c r="BK34" i="9" l="1"/>
  <c r="BL33" i="6"/>
  <c r="BL33" i="10" s="1" a="1"/>
  <c r="BL33" i="10" s="1"/>
  <c r="BL34" i="6" l="1"/>
  <c r="BL37" i="6" s="1"/>
  <c r="BL35" i="6" l="1"/>
  <c r="BG7" i="12" a="1"/>
  <c r="BG7" i="12" s="1"/>
  <c r="BG11" i="12" s="1"/>
  <c r="BG13" i="12" s="1"/>
  <c r="BG17" i="12" s="1"/>
  <c r="BL5" i="9" a="1"/>
  <c r="BL5" i="9" s="1"/>
  <c r="BL9" i="9" s="1"/>
  <c r="BL38" i="6" l="1"/>
  <c r="BL28" i="8" s="1" a="1"/>
  <c r="BL28" i="8" s="1"/>
  <c r="BL29" i="8" s="1"/>
  <c r="BL34" i="10" a="1"/>
  <c r="BL34" i="10" s="1"/>
  <c r="BL35" i="10" s="1"/>
  <c r="BL36" i="10" s="1"/>
  <c r="BL38" i="10" s="1"/>
  <c r="BL26" i="9" a="1"/>
  <c r="BL26" i="9" s="1"/>
  <c r="BL39" i="10" l="1"/>
  <c r="BL40" i="10" s="1"/>
  <c r="BM5" i="10" l="1"/>
  <c r="BM30" i="9" s="1" a="1"/>
  <c r="BM30" i="9" s="1"/>
  <c r="BL31" i="9" a="1"/>
  <c r="BL31" i="9" s="1"/>
  <c r="BL32" i="9" s="1"/>
  <c r="BL5" i="8"/>
  <c r="BL8" i="8" s="1"/>
  <c r="BL18" i="8" s="1"/>
  <c r="BL23" i="9" a="1"/>
  <c r="BL23" i="9" s="1"/>
  <c r="BL27" i="9" s="1"/>
  <c r="BL28" i="9" s="1"/>
  <c r="BL41" i="10"/>
  <c r="BM32" i="6" s="1"/>
  <c r="BM32" i="10" s="1" a="1"/>
  <c r="BM32" i="10" s="1"/>
  <c r="BL34" i="9" l="1"/>
  <c r="BL21" i="8" a="1"/>
  <c r="BL21" i="8" s="1"/>
  <c r="BL22" i="8" s="1"/>
  <c r="BL24" i="8" s="1"/>
  <c r="BL31" i="8" s="1"/>
  <c r="BM33" i="6" l="1"/>
  <c r="BM33" i="10" s="1" a="1"/>
  <c r="BM33" i="10" s="1"/>
  <c r="BM34" i="6" l="1"/>
  <c r="BM37" i="6" s="1"/>
  <c r="BM35" i="6" l="1"/>
  <c r="BH7" i="12" a="1"/>
  <c r="BH7" i="12" s="1"/>
  <c r="BH11" i="12" s="1"/>
  <c r="BH13" i="12" s="1"/>
  <c r="BH17" i="12" s="1"/>
  <c r="BM5" i="9" a="1"/>
  <c r="BM5" i="9" s="1"/>
  <c r="BM9" i="9" s="1"/>
  <c r="BM34" i="10" a="1"/>
  <c r="BM34" i="10" s="1"/>
  <c r="BM26" i="9" l="1" a="1"/>
  <c r="BM26" i="9" s="1"/>
  <c r="BM35" i="10"/>
  <c r="BM36" i="10" s="1"/>
  <c r="BM38" i="10" s="1"/>
  <c r="BM38" i="6"/>
  <c r="BM39" i="10" l="1"/>
  <c r="BM28" i="8" a="1"/>
  <c r="BM28" i="8" s="1"/>
  <c r="BM29" i="8" s="1"/>
  <c r="BM23" i="9" l="1" a="1"/>
  <c r="BM23" i="9" s="1"/>
  <c r="BM27" i="9" s="1"/>
  <c r="BM28" i="9" s="1"/>
  <c r="BM41" i="10"/>
  <c r="BN32" i="6" s="1"/>
  <c r="BN32" i="10" s="1" a="1"/>
  <c r="BN32" i="10" s="1"/>
  <c r="BM40" i="10"/>
  <c r="BM5" i="8" l="1"/>
  <c r="BM8" i="8" s="1"/>
  <c r="BM18" i="8" s="1"/>
  <c r="BN5" i="10"/>
  <c r="BN30" i="9" s="1" a="1"/>
  <c r="BN30" i="9" s="1"/>
  <c r="BM31" i="9" a="1"/>
  <c r="BM31" i="9" s="1"/>
  <c r="BM32" i="9" s="1"/>
  <c r="BM34" i="9" s="1"/>
  <c r="BM21" i="8" a="1"/>
  <c r="BM21" i="8" s="1"/>
  <c r="BM22" i="8" s="1"/>
  <c r="BM24" i="8" s="1"/>
  <c r="BM31" i="8" l="1"/>
  <c r="BN33" i="6" l="1"/>
  <c r="BN33" i="10" s="1" a="1"/>
  <c r="BN33" i="10" s="1"/>
  <c r="BN34" i="6" l="1"/>
  <c r="BN37" i="6" s="1"/>
  <c r="BN35" i="6" l="1"/>
  <c r="BN5" i="9" a="1"/>
  <c r="BN5" i="9" s="1"/>
  <c r="BN9" i="9" s="1"/>
  <c r="BI7" i="12" a="1"/>
  <c r="BI7" i="12" s="1"/>
  <c r="BI11" i="12" s="1"/>
  <c r="BI13" i="12" s="1"/>
  <c r="BI17" i="12" s="1"/>
  <c r="BN38" i="6" l="1"/>
  <c r="BN28" i="8" s="1" a="1"/>
  <c r="BN28" i="8" s="1"/>
  <c r="BN29" i="8" s="1"/>
  <c r="BN34" i="10" a="1"/>
  <c r="BN34" i="10" s="1"/>
  <c r="BN35" i="10" s="1"/>
  <c r="BN36" i="10" s="1"/>
  <c r="BN38" i="10" s="1"/>
  <c r="BN26" i="9" a="1"/>
  <c r="BN26" i="9" s="1"/>
  <c r="BN39" i="10" l="1"/>
  <c r="BN23" i="9" l="1" a="1"/>
  <c r="BN23" i="9" s="1"/>
  <c r="BN27" i="9" s="1"/>
  <c r="BN28" i="9" s="1"/>
  <c r="BN41" i="10"/>
  <c r="BO32" i="6" s="1"/>
  <c r="BO32" i="10" s="1" a="1"/>
  <c r="BO32" i="10" s="1"/>
  <c r="BN40" i="10"/>
  <c r="BO5" i="10" l="1"/>
  <c r="BO30" i="9" s="1" a="1"/>
  <c r="BO30" i="9" s="1"/>
  <c r="BN5" i="8"/>
  <c r="BN8" i="8" s="1"/>
  <c r="BN18" i="8" s="1"/>
  <c r="BN31" i="9" a="1"/>
  <c r="BN31" i="9" s="1"/>
  <c r="BN32" i="9" s="1"/>
  <c r="BN34" i="9" s="1"/>
  <c r="BN21" i="8" a="1"/>
  <c r="BN21" i="8" s="1"/>
  <c r="BN22" i="8" s="1"/>
  <c r="BN24" i="8" s="1"/>
  <c r="BN31" i="8" l="1"/>
  <c r="BO33" i="6" l="1"/>
  <c r="BO33" i="10" s="1" a="1"/>
  <c r="BO33" i="10" s="1"/>
  <c r="BO34" i="6" l="1"/>
  <c r="BO37" i="6" s="1"/>
  <c r="BO35" i="6" l="1"/>
  <c r="BO5" i="9" a="1"/>
  <c r="BO5" i="9" s="1"/>
  <c r="BO9" i="9" s="1"/>
  <c r="BJ7" i="12" a="1"/>
  <c r="BJ7" i="12" s="1"/>
  <c r="BJ11" i="12" s="1"/>
  <c r="BJ13" i="12" s="1"/>
  <c r="BJ17" i="12" s="1"/>
  <c r="BO38" i="6" l="1"/>
  <c r="BO28" i="8" s="1" a="1"/>
  <c r="BO28" i="8" s="1"/>
  <c r="BO29" i="8" s="1"/>
  <c r="BO34" i="10" a="1"/>
  <c r="BO34" i="10" s="1"/>
  <c r="BO35" i="10" s="1"/>
  <c r="BO36" i="10" s="1"/>
  <c r="BO38" i="10" s="1"/>
  <c r="BO26" i="9" a="1"/>
  <c r="BO26" i="9" s="1"/>
  <c r="BO39" i="10" l="1"/>
  <c r="BO23" i="9" l="1" a="1"/>
  <c r="BO23" i="9" s="1"/>
  <c r="BO27" i="9" s="1"/>
  <c r="BO28" i="9" s="1"/>
  <c r="BO41" i="10"/>
  <c r="BP32" i="6" s="1"/>
  <c r="BP32" i="10" s="1" a="1"/>
  <c r="BP32" i="10" s="1"/>
  <c r="BO40" i="10"/>
  <c r="BO5" i="8" l="1"/>
  <c r="BO8" i="8" s="1"/>
  <c r="BO18" i="8" s="1"/>
  <c r="BO31" i="9" a="1"/>
  <c r="BO31" i="9" s="1"/>
  <c r="BO32" i="9" s="1"/>
  <c r="BO34" i="9" s="1"/>
  <c r="BP5" i="10"/>
  <c r="BP30" i="9" s="1" a="1"/>
  <c r="BP30" i="9" s="1"/>
  <c r="BO21" i="8" a="1"/>
  <c r="BO21" i="8" s="1"/>
  <c r="BO22" i="8" s="1"/>
  <c r="BO24" i="8" s="1"/>
  <c r="BO31" i="8" l="1"/>
  <c r="BP33" i="6" l="1"/>
  <c r="BP33" i="10" s="1" a="1"/>
  <c r="BP33" i="10" s="1"/>
  <c r="BP34" i="6" l="1"/>
  <c r="BP37" i="6" s="1"/>
  <c r="BP35" i="6" l="1"/>
  <c r="BP5" i="9" a="1"/>
  <c r="BP5" i="9" s="1"/>
  <c r="BP9" i="9" s="1"/>
  <c r="BK7" i="12" a="1"/>
  <c r="BK7" i="12" s="1"/>
  <c r="BK11" i="12" s="1"/>
  <c r="BK13" i="12" s="1"/>
  <c r="BK17" i="12" s="1"/>
  <c r="BP38" i="6" l="1"/>
  <c r="BP28" i="8" s="1" a="1"/>
  <c r="BP28" i="8" s="1"/>
  <c r="BP29" i="8" s="1"/>
  <c r="BP34" i="10" a="1"/>
  <c r="BP34" i="10" s="1"/>
  <c r="BP35" i="10" s="1"/>
  <c r="BP36" i="10" s="1"/>
  <c r="BP38" i="10" s="1"/>
  <c r="BP26" i="9" a="1"/>
  <c r="BP26" i="9" s="1"/>
  <c r="BP39" i="10" l="1"/>
  <c r="BP40" i="10" s="1"/>
  <c r="BP31" i="9" l="1" a="1"/>
  <c r="BP31" i="9" s="1"/>
  <c r="BP32" i="9" s="1"/>
  <c r="BQ5" i="10"/>
  <c r="BQ30" i="9" s="1" a="1"/>
  <c r="BQ30" i="9" s="1"/>
  <c r="BP5" i="8"/>
  <c r="BP8" i="8" s="1"/>
  <c r="BP18" i="8" s="1"/>
  <c r="BP23" i="9" a="1"/>
  <c r="BP23" i="9" s="1"/>
  <c r="BP27" i="9" s="1"/>
  <c r="BP28" i="9" s="1"/>
  <c r="BP41" i="10"/>
  <c r="BQ32" i="6" s="1"/>
  <c r="BQ32" i="10" s="1" a="1"/>
  <c r="BQ32" i="10" s="1"/>
  <c r="BP34" i="9" l="1"/>
  <c r="BP21" i="8" a="1"/>
  <c r="BP21" i="8" s="1"/>
  <c r="BP22" i="8" s="1"/>
  <c r="BP24" i="8" s="1"/>
  <c r="BP31" i="8" s="1"/>
  <c r="BQ33" i="6" l="1"/>
  <c r="BQ33" i="10" s="1" a="1"/>
  <c r="BQ33" i="10" s="1"/>
  <c r="BQ34" i="6" l="1"/>
  <c r="BQ37" i="6" s="1"/>
  <c r="BQ35" i="6" l="1"/>
  <c r="BQ5" i="9" a="1"/>
  <c r="BQ5" i="9" s="1"/>
  <c r="BQ9" i="9" s="1"/>
  <c r="BL7" i="12" a="1"/>
  <c r="BL7" i="12" s="1"/>
  <c r="BL11" i="12" s="1"/>
  <c r="BL13" i="12" s="1"/>
  <c r="BL17" i="12" s="1"/>
  <c r="BQ38" i="6" l="1"/>
  <c r="BQ28" i="8" s="1" a="1"/>
  <c r="BQ28" i="8" s="1"/>
  <c r="BQ29" i="8" s="1"/>
  <c r="BQ34" i="10" a="1"/>
  <c r="BQ34" i="10" s="1"/>
  <c r="BQ35" i="10" s="1"/>
  <c r="BQ36" i="10" s="1"/>
  <c r="BQ38" i="10" s="1"/>
  <c r="BQ26" i="9" a="1"/>
  <c r="BQ26" i="9" s="1"/>
  <c r="BQ39" i="10" l="1"/>
  <c r="BQ23" i="9" l="1" a="1"/>
  <c r="BQ23" i="9" s="1"/>
  <c r="BQ27" i="9" s="1"/>
  <c r="BQ28" i="9" s="1"/>
  <c r="BQ41" i="10"/>
  <c r="BR32" i="6" s="1"/>
  <c r="BR32" i="10" s="1" a="1"/>
  <c r="BR32" i="10" s="1"/>
  <c r="BQ40" i="10"/>
  <c r="BR5" i="10" l="1"/>
  <c r="BQ5" i="8"/>
  <c r="BQ8" i="8" s="1"/>
  <c r="BQ18" i="8" s="1"/>
  <c r="BQ31" i="9" a="1"/>
  <c r="BQ31" i="9" s="1"/>
  <c r="BQ32" i="9" s="1"/>
  <c r="BQ34" i="9" s="1"/>
  <c r="BQ21" i="8" a="1"/>
  <c r="BQ21" i="8" s="1"/>
  <c r="BQ22" i="8" s="1"/>
  <c r="BQ24" i="8" s="1"/>
  <c r="BQ31" i="8" l="1"/>
  <c r="I32" i="10"/>
  <c r="BR30" i="9" a="1"/>
  <c r="BR30" i="9" s="1"/>
  <c r="I5" i="10"/>
  <c r="BR33" i="6" l="1"/>
  <c r="BR33" i="10" s="1" a="1"/>
  <c r="BR33" i="10" s="1"/>
  <c r="I32" i="6"/>
  <c r="O20" i="19" l="1"/>
  <c r="AH22" i="2"/>
  <c r="I33" i="6"/>
  <c r="BR34" i="6"/>
  <c r="BR37" i="6" s="1"/>
  <c r="BR35" i="6" l="1"/>
  <c r="BR5" i="9" a="1"/>
  <c r="BR5" i="9" s="1"/>
  <c r="BM7" i="12" a="1"/>
  <c r="BM7" i="12" s="1"/>
  <c r="BM11" i="12" s="1"/>
  <c r="BM13" i="12" s="1"/>
  <c r="I34" i="6"/>
  <c r="I33" i="10"/>
  <c r="P20" i="19"/>
  <c r="Q20" i="19"/>
  <c r="E31" i="12" l="1"/>
  <c r="E32" i="12" s="1"/>
  <c r="I35" i="6"/>
  <c r="BR38" i="6"/>
  <c r="BR28" i="8" s="1" a="1"/>
  <c r="BR28" i="8" s="1"/>
  <c r="BR34" i="10" a="1"/>
  <c r="BR34" i="10" s="1"/>
  <c r="O21" i="19"/>
  <c r="AH23" i="2"/>
  <c r="BM17" i="12"/>
  <c r="E17" i="12" s="1"/>
  <c r="BM14" i="12"/>
  <c r="BM18" i="12" s="1"/>
  <c r="E18" i="12" s="1"/>
  <c r="BR26" i="9" a="1"/>
  <c r="BR26" i="9" s="1"/>
  <c r="I26" i="9" s="1"/>
  <c r="I37" i="6"/>
  <c r="BR9" i="9"/>
  <c r="I5" i="9"/>
  <c r="E36" i="19" l="1"/>
  <c r="AH30" i="2"/>
  <c r="I38" i="6"/>
  <c r="I34" i="10"/>
  <c r="BR35" i="10"/>
  <c r="E19" i="12"/>
  <c r="Q21" i="19"/>
  <c r="P21" i="19"/>
  <c r="I9" i="9"/>
  <c r="I28" i="8"/>
  <c r="BR29" i="8"/>
  <c r="I29" i="8" s="1"/>
  <c r="O27" i="19" l="1"/>
  <c r="P27" i="19" s="1"/>
  <c r="E32" i="19"/>
  <c r="AE29" i="2"/>
  <c r="BR36" i="10"/>
  <c r="I35" i="10"/>
  <c r="O25" i="19"/>
  <c r="AH27" i="2"/>
  <c r="Q27" i="19" l="1"/>
  <c r="O12" i="19"/>
  <c r="Q12" i="19" s="1"/>
  <c r="Q25" i="19"/>
  <c r="P25" i="19"/>
  <c r="BR38" i="10"/>
  <c r="I36" i="10"/>
  <c r="P12" i="19" l="1"/>
  <c r="I38" i="10"/>
  <c r="BR39" i="10"/>
  <c r="BR23" i="9" l="1" a="1"/>
  <c r="BR23" i="9" s="1"/>
  <c r="I39" i="10"/>
  <c r="BR41" i="10"/>
  <c r="BR40" i="10"/>
  <c r="BR31" i="9" l="1" a="1"/>
  <c r="BR31" i="9" s="1"/>
  <c r="BR5" i="8"/>
  <c r="I40" i="10"/>
  <c r="BR21" i="8" a="1"/>
  <c r="BR21" i="8" s="1"/>
  <c r="I41" i="10"/>
  <c r="AH12" i="2"/>
  <c r="O13" i="19"/>
  <c r="BR27" i="9"/>
  <c r="I23" i="9"/>
  <c r="Q13" i="19" l="1"/>
  <c r="P13" i="19"/>
  <c r="BR22" i="8"/>
  <c r="I21" i="8"/>
  <c r="BR8" i="8"/>
  <c r="I5" i="8"/>
  <c r="E22" i="12" s="1"/>
  <c r="I27" i="9"/>
  <c r="BR28" i="9"/>
  <c r="AH13" i="2"/>
  <c r="O14" i="19"/>
  <c r="I31" i="9"/>
  <c r="BR32" i="9"/>
  <c r="I32" i="9" s="1"/>
  <c r="O29" i="19" l="1"/>
  <c r="P29" i="19" s="1"/>
  <c r="I8" i="8"/>
  <c r="BR18" i="8"/>
  <c r="BR34" i="9"/>
  <c r="I28" i="9"/>
  <c r="I34" i="9" s="1"/>
  <c r="BR24" i="8"/>
  <c r="I24" i="8" s="1"/>
  <c r="I22" i="8"/>
  <c r="P14" i="19"/>
  <c r="Q14" i="19"/>
  <c r="Q29" i="19" l="1"/>
  <c r="E21" i="12"/>
  <c r="E23" i="12" s="1"/>
  <c r="O24" i="19"/>
  <c r="AH26" i="2"/>
  <c r="I18" i="8"/>
  <c r="BR31" i="8"/>
  <c r="AE30" i="2" l="1"/>
  <c r="E33" i="19"/>
  <c r="O23" i="19"/>
  <c r="AH25" i="2"/>
  <c r="I31" i="8"/>
  <c r="Q24" i="19"/>
  <c r="P24" i="19"/>
  <c r="Q23" i="19" l="1"/>
  <c r="P23" i="19"/>
  <c r="AZ54" i="19" l="1"/>
  <c r="BC45" i="19" s="1"/>
  <c r="AZ62" i="19"/>
  <c r="BC51" i="19" s="1"/>
  <c r="AZ69" i="19" l="1"/>
  <c r="AV45" i="19" l="1"/>
  <c r="AW46" i="19" s="1"/>
  <c r="AR49" i="19"/>
  <c r="AS51" i="19" s="1"/>
  <c r="AV41" i="19"/>
  <c r="AR41" i="19"/>
  <c r="AS43" i="19" s="1"/>
  <c r="AR45" i="19"/>
  <c r="AN49" i="19"/>
  <c r="AO50" i="19" s="1"/>
  <c r="AN53" i="19"/>
  <c r="AN41" i="19"/>
  <c r="AO43" i="19" s="1"/>
  <c r="AN45" i="19"/>
  <c r="AJ49" i="19"/>
  <c r="AK51" i="19" s="1"/>
  <c r="AJ53" i="19"/>
  <c r="AJ41" i="19"/>
  <c r="AK42" i="19" s="1"/>
  <c r="AJ45" i="19"/>
  <c r="AF49" i="19"/>
  <c r="AG50" i="19" s="1"/>
  <c r="AF53" i="19"/>
  <c r="AF41" i="19"/>
  <c r="AG42" i="19" s="1"/>
  <c r="AF45" i="19"/>
  <c r="AW47" i="19" l="1"/>
  <c r="BD53" i="19" s="1"/>
  <c r="AS50" i="19"/>
  <c r="BD48" i="19" s="1"/>
  <c r="AS42" i="19"/>
  <c r="AW42" i="19"/>
  <c r="AW43" i="19"/>
  <c r="AO51" i="19"/>
  <c r="BD51" i="19" s="1"/>
  <c r="AS47" i="19"/>
  <c r="AS46" i="19"/>
  <c r="AO42" i="19"/>
  <c r="BD49" i="19" s="1"/>
  <c r="AO54" i="19"/>
  <c r="AO55" i="19"/>
  <c r="AK50" i="19"/>
  <c r="BD46" i="19" s="1"/>
  <c r="AO47" i="19"/>
  <c r="AO46" i="19"/>
  <c r="AK43" i="19"/>
  <c r="BD44" i="19" s="1"/>
  <c r="AK54" i="19"/>
  <c r="AK55" i="19"/>
  <c r="AG51" i="19"/>
  <c r="BD43" i="19" s="1"/>
  <c r="AK47" i="19"/>
  <c r="AK46" i="19"/>
  <c r="AG43" i="19"/>
  <c r="BD41" i="19" s="1"/>
  <c r="AG55" i="19"/>
  <c r="AG54" i="19"/>
  <c r="AG47" i="19"/>
  <c r="AG46" i="19"/>
  <c r="BD52" i="19" l="1"/>
  <c r="BD50" i="19"/>
  <c r="BD47" i="19"/>
  <c r="BD45" i="19"/>
  <c r="BD42" i="19"/>
  <c r="BE46" i="19" l="1"/>
  <c r="BE53" i="19"/>
  <c r="BE45" i="19"/>
  <c r="BE41" i="19"/>
  <c r="BE42" i="19"/>
  <c r="BE43" i="19"/>
  <c r="BE49" i="19"/>
  <c r="BE48" i="19"/>
  <c r="BE50" i="19"/>
  <c r="BE51" i="19"/>
  <c r="BE47" i="19"/>
  <c r="BE52" i="19"/>
  <c r="BE44" i="19"/>
  <c r="BH42" i="19" l="1"/>
  <c r="BH50" i="19"/>
  <c r="BH46" i="19"/>
  <c r="BH47" i="19"/>
  <c r="BH43" i="19"/>
  <c r="BH51" i="19"/>
  <c r="BH53" i="19"/>
  <c r="BH44" i="19"/>
  <c r="BH52" i="19"/>
  <c r="BH45" i="19"/>
  <c r="BH48" i="19"/>
  <c r="BH49" i="19"/>
  <c r="BH41" i="19"/>
  <c r="BG41" i="19"/>
  <c r="BG47" i="19"/>
  <c r="BG49" i="19"/>
  <c r="BG42" i="19"/>
  <c r="BG44" i="19"/>
  <c r="BG45" i="19"/>
  <c r="BG51" i="19"/>
  <c r="BG53" i="19"/>
  <c r="BG43" i="19"/>
  <c r="BG48" i="19"/>
  <c r="BG52" i="19"/>
  <c r="BG46" i="19"/>
  <c r="BG50" i="1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bldig</author>
  </authors>
  <commentList>
    <comment ref="A2" authorId="0" shapeId="0" xr:uid="{4D17134B-C887-4349-96C9-F2A2AC7A62E4}">
      <text/>
    </comment>
    <comment ref="C5" authorId="0" shapeId="0" xr:uid="{69406589-F13A-4D8B-8DA0-0511B66E59B6}">
      <text>
        <r>
          <rPr>
            <b/>
            <sz val="9.5"/>
            <color indexed="81"/>
            <rFont val="Calibri"/>
            <family val="2"/>
          </rPr>
          <t>Enter up to 18 capital Infusions</t>
        </r>
        <r>
          <rPr>
            <sz val="9.5"/>
            <color indexed="81"/>
            <rFont val="Calibri"/>
            <family val="2"/>
          </rPr>
          <t xml:space="preserve">
</t>
        </r>
        <r>
          <rPr>
            <b/>
            <sz val="9"/>
            <color indexed="81"/>
            <rFont val="Calibri"/>
            <family val="2"/>
          </rPr>
          <t xml:space="preserve"> &gt;</t>
        </r>
        <r>
          <rPr>
            <sz val="9"/>
            <color indexed="81"/>
            <rFont val="Calibri"/>
            <family val="2"/>
          </rPr>
          <t xml:space="preserve"> </t>
        </r>
        <r>
          <rPr>
            <sz val="9.5"/>
            <color indexed="81"/>
            <rFont val="Calibri"/>
            <family val="2"/>
          </rPr>
          <t xml:space="preserve">Any month 1-60
</t>
        </r>
        <r>
          <rPr>
            <sz val="9"/>
            <color indexed="81"/>
            <rFont val="Calibri"/>
            <family val="2"/>
          </rPr>
          <t xml:space="preserve">     • </t>
        </r>
        <r>
          <rPr>
            <sz val="9.5"/>
            <color indexed="81"/>
            <rFont val="Calibri"/>
            <family val="2"/>
          </rPr>
          <t xml:space="preserve">Month 0 reserved for seed funding
</t>
        </r>
        <r>
          <rPr>
            <b/>
            <sz val="9"/>
            <color indexed="81"/>
            <rFont val="Calibri"/>
            <family val="2"/>
          </rPr>
          <t xml:space="preserve"> &gt;</t>
        </r>
        <r>
          <rPr>
            <sz val="9"/>
            <color indexed="81"/>
            <rFont val="Calibri"/>
            <family val="2"/>
          </rPr>
          <t xml:space="preserve"> </t>
        </r>
        <r>
          <rPr>
            <sz val="9.5"/>
            <color indexed="81"/>
            <rFont val="Calibri"/>
            <family val="2"/>
          </rPr>
          <t>Short</t>
        </r>
        <r>
          <rPr>
            <sz val="9"/>
            <color indexed="81"/>
            <rFont val="Calibri"/>
            <family val="2"/>
          </rPr>
          <t xml:space="preserve"> &amp; </t>
        </r>
        <r>
          <rPr>
            <sz val="9.5"/>
            <color indexed="81"/>
            <rFont val="Calibri"/>
            <family val="2"/>
          </rPr>
          <t xml:space="preserve">long-term debt in thousands
</t>
        </r>
        <r>
          <rPr>
            <sz val="9"/>
            <color indexed="81"/>
            <rFont val="Calibri"/>
            <family val="2"/>
            <scheme val="minor"/>
          </rPr>
          <t xml:space="preserve">     • </t>
        </r>
        <r>
          <rPr>
            <sz val="9.5"/>
            <color indexed="81"/>
            <rFont val="Calibri"/>
            <family val="2"/>
            <scheme val="minor"/>
          </rPr>
          <t xml:space="preserve">LoC tapped automatically per cash needs
</t>
        </r>
        <r>
          <rPr>
            <sz val="9"/>
            <color indexed="81"/>
            <rFont val="Calibri"/>
            <family val="2"/>
            <scheme val="minor"/>
          </rPr>
          <t xml:space="preserve"> </t>
        </r>
        <r>
          <rPr>
            <b/>
            <sz val="9"/>
            <color indexed="81"/>
            <rFont val="Calibri"/>
            <family val="2"/>
            <scheme val="minor"/>
          </rPr>
          <t>&gt;</t>
        </r>
        <r>
          <rPr>
            <sz val="9"/>
            <color indexed="81"/>
            <rFont val="Calibri"/>
            <family val="2"/>
            <scheme val="minor"/>
          </rPr>
          <t xml:space="preserve"> </t>
        </r>
        <r>
          <rPr>
            <sz val="9.5"/>
            <color indexed="81"/>
            <rFont val="Calibri"/>
            <family val="2"/>
            <scheme val="minor"/>
          </rPr>
          <t>Preferred</t>
        </r>
        <r>
          <rPr>
            <sz val="9"/>
            <color indexed="81"/>
            <rFont val="Calibri"/>
            <family val="2"/>
            <scheme val="minor"/>
          </rPr>
          <t xml:space="preserve"> &amp; </t>
        </r>
        <r>
          <rPr>
            <sz val="9.5"/>
            <color indexed="81"/>
            <rFont val="Calibri"/>
            <family val="2"/>
            <scheme val="minor"/>
          </rPr>
          <t xml:space="preserve">common stock in thousands
</t>
        </r>
        <r>
          <rPr>
            <b/>
            <sz val="9"/>
            <color indexed="81"/>
            <rFont val="Calibri"/>
            <family val="2"/>
          </rPr>
          <t xml:space="preserve"> &gt;</t>
        </r>
        <r>
          <rPr>
            <sz val="9"/>
            <color indexed="81"/>
            <rFont val="Calibri"/>
            <family val="2"/>
          </rPr>
          <t xml:space="preserve"> </t>
        </r>
        <r>
          <rPr>
            <sz val="9.5"/>
            <color indexed="81"/>
            <rFont val="Calibri"/>
            <family val="2"/>
            <scheme val="minor"/>
          </rPr>
          <t>Dividends</t>
        </r>
        <r>
          <rPr>
            <sz val="9"/>
            <color indexed="81"/>
            <rFont val="Calibri"/>
            <family val="2"/>
            <scheme val="minor"/>
          </rPr>
          <t xml:space="preserve"> % </t>
        </r>
        <r>
          <rPr>
            <sz val="9.5"/>
            <color indexed="81"/>
            <rFont val="Calibri"/>
            <family val="2"/>
            <scheme val="minor"/>
          </rPr>
          <t xml:space="preserve">of earnings </t>
        </r>
        <r>
          <rPr>
            <sz val="9"/>
            <color indexed="81"/>
            <rFont val="Calibri"/>
            <family val="2"/>
            <scheme val="minor"/>
          </rPr>
          <t>(</t>
        </r>
        <r>
          <rPr>
            <sz val="9.5"/>
            <color indexed="81"/>
            <rFont val="Calibri"/>
            <family val="2"/>
            <scheme val="minor"/>
          </rPr>
          <t>trailing 12 mos</t>
        </r>
        <r>
          <rPr>
            <sz val="9"/>
            <color indexed="81"/>
            <rFont val="Calibri"/>
            <family val="2"/>
            <scheme val="minor"/>
          </rPr>
          <t>)</t>
        </r>
        <r>
          <rPr>
            <sz val="9.5"/>
            <color indexed="81"/>
            <rFont val="Calibri"/>
            <family val="2"/>
            <scheme val="minor"/>
          </rPr>
          <t xml:space="preserve">
</t>
        </r>
        <r>
          <rPr>
            <sz val="9"/>
            <color indexed="81"/>
            <rFont val="Calibri"/>
            <family val="2"/>
            <scheme val="minor"/>
          </rPr>
          <t xml:space="preserve">     • </t>
        </r>
        <r>
          <rPr>
            <sz val="9.5"/>
            <color indexed="81"/>
            <rFont val="Calibri"/>
            <family val="2"/>
            <scheme val="minor"/>
          </rPr>
          <t>Amassing too much cash distorts DCF</t>
        </r>
      </text>
    </comment>
    <comment ref="J5" authorId="0" shapeId="0" xr:uid="{F55654C5-4713-45D6-9A6E-52080B9674DB}">
      <text>
        <r>
          <rPr>
            <b/>
            <sz val="9.5"/>
            <color indexed="81"/>
            <rFont val="Calibri"/>
            <family val="2"/>
          </rPr>
          <t>Enter aftermarket parameters</t>
        </r>
        <r>
          <rPr>
            <sz val="9.5"/>
            <color indexed="81"/>
            <rFont val="Calibri"/>
            <family val="2"/>
          </rPr>
          <t xml:space="preserve">
</t>
        </r>
        <r>
          <rPr>
            <b/>
            <sz val="9"/>
            <color indexed="81"/>
            <rFont val="Calibri"/>
            <family val="2"/>
          </rPr>
          <t>&gt;</t>
        </r>
        <r>
          <rPr>
            <sz val="9"/>
            <color indexed="81"/>
            <rFont val="Calibri"/>
            <family val="2"/>
          </rPr>
          <t xml:space="preserve"> </t>
        </r>
        <r>
          <rPr>
            <sz val="9.5"/>
            <color indexed="81"/>
            <rFont val="Calibri"/>
            <family val="2"/>
          </rPr>
          <t xml:space="preserve">Loan sales
</t>
        </r>
        <r>
          <rPr>
            <sz val="9"/>
            <color indexed="81"/>
            <rFont val="Calibri"/>
            <family val="2"/>
          </rPr>
          <t xml:space="preserve">     • </t>
        </r>
        <r>
          <rPr>
            <sz val="9.5"/>
            <color indexed="81"/>
            <rFont val="Calibri"/>
            <family val="2"/>
          </rPr>
          <t xml:space="preserve">Percent of originations sold
</t>
        </r>
        <r>
          <rPr>
            <sz val="9"/>
            <color indexed="81"/>
            <rFont val="Calibri"/>
            <family val="2"/>
          </rPr>
          <t xml:space="preserve">     • </t>
        </r>
        <r>
          <rPr>
            <sz val="9.5"/>
            <color indexed="81"/>
            <rFont val="Calibri"/>
            <family val="2"/>
          </rPr>
          <t xml:space="preserve">Months held before sale
</t>
        </r>
        <r>
          <rPr>
            <sz val="9"/>
            <color indexed="81"/>
            <rFont val="Calibri"/>
            <family val="2"/>
          </rPr>
          <t xml:space="preserve">     • </t>
        </r>
        <r>
          <rPr>
            <sz val="9.5"/>
            <color indexed="81"/>
            <rFont val="Calibri"/>
            <family val="2"/>
          </rPr>
          <t xml:space="preserve">Premium over sale value
</t>
        </r>
        <r>
          <rPr>
            <b/>
            <sz val="9"/>
            <color indexed="81"/>
            <rFont val="Calibri"/>
            <family val="2"/>
          </rPr>
          <t>&gt;</t>
        </r>
        <r>
          <rPr>
            <sz val="9"/>
            <color indexed="81"/>
            <rFont val="Calibri"/>
            <family val="2"/>
          </rPr>
          <t xml:space="preserve"> </t>
        </r>
        <r>
          <rPr>
            <sz val="9.5"/>
            <color indexed="81"/>
            <rFont val="Calibri"/>
            <family val="2"/>
          </rPr>
          <t xml:space="preserve">Mitigation factors
</t>
        </r>
        <r>
          <rPr>
            <sz val="9"/>
            <color indexed="81"/>
            <rFont val="Calibri"/>
            <family val="2"/>
          </rPr>
          <t xml:space="preserve">     • </t>
        </r>
        <r>
          <rPr>
            <sz val="9.5"/>
            <color indexed="81"/>
            <rFont val="Calibri"/>
            <family val="2"/>
          </rPr>
          <t xml:space="preserve">Delinquency rate of loans held
</t>
        </r>
        <r>
          <rPr>
            <sz val="9"/>
            <color indexed="81"/>
            <rFont val="Calibri"/>
            <family val="2"/>
          </rPr>
          <t xml:space="preserve">     • </t>
        </r>
        <r>
          <rPr>
            <sz val="9.5"/>
            <color indexed="81"/>
            <rFont val="Calibri"/>
            <family val="2"/>
          </rPr>
          <t xml:space="preserve">Penalty charged in dollars
</t>
        </r>
        <r>
          <rPr>
            <sz val="9"/>
            <color indexed="81"/>
            <rFont val="Calibri"/>
            <family val="2"/>
          </rPr>
          <t xml:space="preserve">     • </t>
        </r>
        <r>
          <rPr>
            <sz val="9.5"/>
            <color indexed="81"/>
            <rFont val="Calibri"/>
            <family val="2"/>
          </rPr>
          <t xml:space="preserve">Percent held in reserve of balance
</t>
        </r>
        <r>
          <rPr>
            <sz val="9"/>
            <color indexed="81"/>
            <rFont val="Calibri"/>
            <family val="2"/>
          </rPr>
          <t xml:space="preserve">     • </t>
        </r>
        <r>
          <rPr>
            <sz val="9.5"/>
            <color indexed="81"/>
            <rFont val="Calibri"/>
            <family val="2"/>
          </rPr>
          <t xml:space="preserve">Corporate tax rate
</t>
        </r>
        <r>
          <rPr>
            <b/>
            <sz val="9"/>
            <color indexed="81"/>
            <rFont val="Calibri"/>
            <family val="2"/>
          </rPr>
          <t>&gt;</t>
        </r>
        <r>
          <rPr>
            <sz val="9"/>
            <color indexed="81"/>
            <rFont val="Calibri"/>
            <family val="2"/>
          </rPr>
          <t xml:space="preserve"> </t>
        </r>
        <r>
          <rPr>
            <sz val="9.5"/>
            <color indexed="81"/>
            <rFont val="Calibri"/>
            <family val="2"/>
          </rPr>
          <t xml:space="preserve">Ongoing factors
</t>
        </r>
        <r>
          <rPr>
            <sz val="9"/>
            <color indexed="81"/>
            <rFont val="Calibri"/>
            <family val="2"/>
          </rPr>
          <t xml:space="preserve">     • </t>
        </r>
        <r>
          <rPr>
            <sz val="9.5"/>
            <color indexed="81"/>
            <rFont val="Calibri"/>
            <family val="2"/>
          </rPr>
          <t xml:space="preserve">Servicing fee/yr as % of balance
</t>
        </r>
        <r>
          <rPr>
            <sz val="9"/>
            <color indexed="81"/>
            <rFont val="Calibri"/>
            <family val="2"/>
          </rPr>
          <t xml:space="preserve">     • </t>
        </r>
        <r>
          <rPr>
            <sz val="9.5"/>
            <color indexed="81"/>
            <rFont val="Calibri"/>
            <family val="2"/>
          </rPr>
          <t xml:space="preserve">Salary load
</t>
        </r>
        <r>
          <rPr>
            <sz val="9"/>
            <color indexed="81"/>
            <rFont val="Calibri"/>
            <family val="2"/>
          </rPr>
          <t xml:space="preserve">     • Commissions</t>
        </r>
        <r>
          <rPr>
            <sz val="9.5"/>
            <color indexed="81"/>
            <rFont val="Calibri"/>
            <family val="2"/>
          </rPr>
          <t xml:space="preserve"> % of loan amount
</t>
        </r>
        <r>
          <rPr>
            <sz val="9"/>
            <color indexed="81"/>
            <rFont val="Calibri"/>
            <family val="2"/>
          </rPr>
          <t xml:space="preserve">        </t>
        </r>
        <r>
          <rPr>
            <sz val="9.5"/>
            <color indexed="81"/>
            <rFont val="Calibri"/>
            <family val="2"/>
          </rPr>
          <t>For non-salaried contract work</t>
        </r>
      </text>
    </comment>
    <comment ref="L5" authorId="0" shapeId="0" xr:uid="{FDF81FE4-44BF-47DA-B93A-862220B68118}">
      <text>
        <r>
          <rPr>
            <b/>
            <sz val="9.5"/>
            <color indexed="81"/>
            <rFont val="Calibri"/>
            <family val="2"/>
          </rPr>
          <t>Enter up to 24 capital investments</t>
        </r>
        <r>
          <rPr>
            <sz val="9.5"/>
            <color indexed="81"/>
            <rFont val="Calibri"/>
            <family val="2"/>
          </rPr>
          <t xml:space="preserve">
</t>
        </r>
        <r>
          <rPr>
            <b/>
            <sz val="9"/>
            <color indexed="81"/>
            <rFont val="Calibri"/>
            <family val="2"/>
          </rPr>
          <t xml:space="preserve"> &gt;</t>
        </r>
        <r>
          <rPr>
            <sz val="9"/>
            <color indexed="81"/>
            <rFont val="Calibri"/>
            <family val="2"/>
          </rPr>
          <t xml:space="preserve"> </t>
        </r>
        <r>
          <rPr>
            <sz val="9.5"/>
            <color indexed="81"/>
            <rFont val="Calibri"/>
            <family val="2"/>
          </rPr>
          <t xml:space="preserve">Expense
</t>
        </r>
        <r>
          <rPr>
            <sz val="9"/>
            <color indexed="81"/>
            <rFont val="Calibri"/>
            <family val="2"/>
          </rPr>
          <t xml:space="preserve"> </t>
        </r>
        <r>
          <rPr>
            <b/>
            <sz val="9"/>
            <color indexed="81"/>
            <rFont val="Calibri"/>
            <family val="2"/>
          </rPr>
          <t>&gt;</t>
        </r>
        <r>
          <rPr>
            <sz val="9"/>
            <color indexed="81"/>
            <rFont val="Calibri"/>
            <family val="2"/>
          </rPr>
          <t xml:space="preserve"> </t>
        </r>
        <r>
          <rPr>
            <sz val="9.5"/>
            <color indexed="81"/>
            <rFont val="Calibri"/>
            <family val="2"/>
            <scheme val="minor"/>
          </rPr>
          <t xml:space="preserve">Select </t>
        </r>
        <r>
          <rPr>
            <sz val="9.5"/>
            <color indexed="81"/>
            <rFont val="Calibri"/>
            <family val="2"/>
          </rPr>
          <t xml:space="preserve">category:
</t>
        </r>
        <r>
          <rPr>
            <sz val="9"/>
            <color indexed="81"/>
            <rFont val="Calibri"/>
            <family val="2"/>
          </rPr>
          <t xml:space="preserve">     • </t>
        </r>
        <r>
          <rPr>
            <sz val="9.5"/>
            <color indexed="81"/>
            <rFont val="Calibri"/>
            <family val="2"/>
          </rPr>
          <t xml:space="preserve">Equipment - tools, machinery
</t>
        </r>
        <r>
          <rPr>
            <sz val="9"/>
            <color indexed="81"/>
            <rFont val="Calibri"/>
            <family val="2"/>
          </rPr>
          <t xml:space="preserve">     • </t>
        </r>
        <r>
          <rPr>
            <sz val="9.5"/>
            <color indexed="81"/>
            <rFont val="Calibri"/>
            <family val="2"/>
          </rPr>
          <t xml:space="preserve">Facilities - buildings, structures
</t>
        </r>
        <r>
          <rPr>
            <sz val="9"/>
            <color indexed="81"/>
            <rFont val="Calibri"/>
            <family val="2"/>
          </rPr>
          <t xml:space="preserve">     • </t>
        </r>
        <r>
          <rPr>
            <sz val="9.5"/>
            <color indexed="81"/>
            <rFont val="Calibri"/>
            <family val="2"/>
          </rPr>
          <t xml:space="preserve">Fixtures - furnishings, improvements
</t>
        </r>
        <r>
          <rPr>
            <sz val="9"/>
            <color indexed="81"/>
            <rFont val="Calibri"/>
            <family val="2"/>
          </rPr>
          <t xml:space="preserve">     • </t>
        </r>
        <r>
          <rPr>
            <sz val="9.5"/>
            <color indexed="81"/>
            <rFont val="Calibri"/>
            <family val="2"/>
          </rPr>
          <t xml:space="preserve">Intangibles - patents, IP
</t>
        </r>
        <r>
          <rPr>
            <sz val="9"/>
            <color indexed="81"/>
            <rFont val="Calibri"/>
            <family val="2"/>
          </rPr>
          <t xml:space="preserve">     • </t>
        </r>
        <r>
          <rPr>
            <sz val="9.5"/>
            <color indexed="81"/>
            <rFont val="Calibri"/>
            <family val="2"/>
          </rPr>
          <t xml:space="preserve">Land
</t>
        </r>
        <r>
          <rPr>
            <sz val="9"/>
            <color indexed="81"/>
            <rFont val="Calibri"/>
            <family val="2"/>
          </rPr>
          <t xml:space="preserve">     • </t>
        </r>
        <r>
          <rPr>
            <sz val="9.5"/>
            <color indexed="81"/>
            <rFont val="Calibri"/>
            <family val="2"/>
          </rPr>
          <t xml:space="preserve">Other (or leave empty)
</t>
        </r>
        <r>
          <rPr>
            <sz val="9"/>
            <color indexed="81"/>
            <rFont val="Calibri"/>
            <family val="2"/>
          </rPr>
          <t xml:space="preserve"> </t>
        </r>
        <r>
          <rPr>
            <b/>
            <sz val="9"/>
            <color indexed="81"/>
            <rFont val="Calibri"/>
            <family val="2"/>
          </rPr>
          <t>&gt;</t>
        </r>
        <r>
          <rPr>
            <sz val="9"/>
            <color indexed="81"/>
            <rFont val="Calibri"/>
            <family val="2"/>
          </rPr>
          <t xml:space="preserve"> </t>
        </r>
        <r>
          <rPr>
            <sz val="9.5"/>
            <color indexed="81"/>
            <rFont val="Calibri"/>
            <family val="2"/>
          </rPr>
          <t xml:space="preserve">Month of purchase
</t>
        </r>
        <r>
          <rPr>
            <b/>
            <sz val="9"/>
            <color indexed="81"/>
            <rFont val="Calibri"/>
            <family val="2"/>
          </rPr>
          <t xml:space="preserve"> &gt;</t>
        </r>
        <r>
          <rPr>
            <sz val="9"/>
            <color indexed="81"/>
            <rFont val="Calibri"/>
            <family val="2"/>
          </rPr>
          <t xml:space="preserve"> </t>
        </r>
        <r>
          <rPr>
            <sz val="9.5"/>
            <color indexed="81"/>
            <rFont val="Calibri"/>
            <family val="2"/>
          </rPr>
          <t xml:space="preserve">Price in thousands
</t>
        </r>
        <r>
          <rPr>
            <b/>
            <sz val="9"/>
            <color indexed="81"/>
            <rFont val="Calibri"/>
            <family val="2"/>
          </rPr>
          <t xml:space="preserve"> &gt;</t>
        </r>
        <r>
          <rPr>
            <sz val="9"/>
            <color indexed="81"/>
            <rFont val="Calibri"/>
            <family val="2"/>
          </rPr>
          <t xml:space="preserve"> </t>
        </r>
        <r>
          <rPr>
            <sz val="9.5"/>
            <color indexed="81"/>
            <rFont val="Calibri"/>
            <family val="2"/>
          </rPr>
          <t xml:space="preserve">Depreciation term in months, if any
</t>
        </r>
        <r>
          <rPr>
            <sz val="9"/>
            <color indexed="81"/>
            <rFont val="Calibri"/>
            <family val="2"/>
          </rPr>
          <t xml:space="preserve">     • </t>
        </r>
        <r>
          <rPr>
            <sz val="9.5"/>
            <color indexed="81"/>
            <rFont val="Calibri"/>
            <family val="2"/>
          </rPr>
          <t xml:space="preserve">Applies straight-line method
</t>
        </r>
        <r>
          <rPr>
            <sz val="9"/>
            <color indexed="81"/>
            <rFont val="Calibri"/>
            <family val="2"/>
          </rPr>
          <t xml:space="preserve">     • </t>
        </r>
        <r>
          <rPr>
            <sz val="9.5"/>
            <color indexed="81"/>
            <rFont val="Calibri"/>
            <family val="2"/>
          </rPr>
          <t xml:space="preserve">Land does not depreciate
</t>
        </r>
        <r>
          <rPr>
            <sz val="9"/>
            <color indexed="81"/>
            <rFont val="Calibri"/>
            <family val="2"/>
          </rPr>
          <t xml:space="preserve">        </t>
        </r>
        <r>
          <rPr>
            <sz val="9.5"/>
            <color indexed="81"/>
            <rFont val="Calibri"/>
            <family val="2"/>
          </rPr>
          <t xml:space="preserve">Leave empty for Land purchase
</t>
        </r>
        <r>
          <rPr>
            <b/>
            <sz val="9"/>
            <color indexed="81"/>
            <rFont val="Calibri"/>
            <family val="2"/>
          </rPr>
          <t xml:space="preserve"> &gt;</t>
        </r>
        <r>
          <rPr>
            <sz val="9"/>
            <color indexed="81"/>
            <rFont val="Calibri"/>
            <family val="2"/>
          </rPr>
          <t xml:space="preserve"> </t>
        </r>
        <r>
          <rPr>
            <sz val="9.5"/>
            <color indexed="81"/>
            <rFont val="Calibri"/>
            <family val="2"/>
          </rPr>
          <t xml:space="preserve">Purchase price in thousands
</t>
        </r>
        <r>
          <rPr>
            <b/>
            <sz val="9"/>
            <color indexed="81"/>
            <rFont val="Calibri"/>
            <family val="2"/>
          </rPr>
          <t xml:space="preserve"> &gt;</t>
        </r>
        <r>
          <rPr>
            <sz val="9"/>
            <color indexed="81"/>
            <rFont val="Calibri"/>
            <family val="2"/>
          </rPr>
          <t xml:space="preserve"> </t>
        </r>
        <r>
          <rPr>
            <sz val="9.5"/>
            <color indexed="81"/>
            <rFont val="Calibri"/>
            <family val="2"/>
          </rPr>
          <t xml:space="preserve">Month of sale, if any
</t>
        </r>
        <r>
          <rPr>
            <sz val="9"/>
            <color indexed="81"/>
            <rFont val="Calibri"/>
            <family val="2"/>
          </rPr>
          <t xml:space="preserve"> </t>
        </r>
        <r>
          <rPr>
            <b/>
            <sz val="9"/>
            <color indexed="81"/>
            <rFont val="Calibri"/>
            <family val="2"/>
          </rPr>
          <t>&gt;</t>
        </r>
        <r>
          <rPr>
            <sz val="9"/>
            <color indexed="81"/>
            <rFont val="Calibri"/>
            <family val="2"/>
          </rPr>
          <t xml:space="preserve"> </t>
        </r>
        <r>
          <rPr>
            <sz val="9.5"/>
            <color indexed="81"/>
            <rFont val="Calibri"/>
            <family val="2"/>
          </rPr>
          <t>Salvage price in thousands, if any</t>
        </r>
      </text>
    </comment>
    <comment ref="S5" authorId="0" shapeId="0" xr:uid="{17EE8DB7-7FB1-4884-A6B5-1B72A349CCCC}">
      <text>
        <r>
          <rPr>
            <b/>
            <sz val="9.5"/>
            <color indexed="81"/>
            <rFont val="Calibri"/>
            <family val="2"/>
            <scheme val="minor"/>
          </rPr>
          <t>Enter up to 25 expenses</t>
        </r>
        <r>
          <rPr>
            <sz val="9.5"/>
            <color indexed="81"/>
            <rFont val="Calibri"/>
            <family val="2"/>
            <scheme val="minor"/>
          </rPr>
          <t xml:space="preserve">
</t>
        </r>
        <r>
          <rPr>
            <b/>
            <sz val="9"/>
            <color indexed="81"/>
            <rFont val="Calibri"/>
            <family val="2"/>
            <scheme val="minor"/>
          </rPr>
          <t xml:space="preserve"> &gt;</t>
        </r>
        <r>
          <rPr>
            <sz val="9"/>
            <color indexed="81"/>
            <rFont val="Calibri"/>
            <family val="2"/>
            <scheme val="minor"/>
          </rPr>
          <t xml:space="preserve"> </t>
        </r>
        <r>
          <rPr>
            <sz val="9.5"/>
            <color indexed="81"/>
            <rFont val="Calibri"/>
            <family val="2"/>
            <scheme val="minor"/>
          </rPr>
          <t xml:space="preserve">Name of expense
</t>
        </r>
        <r>
          <rPr>
            <b/>
            <sz val="9"/>
            <color indexed="81"/>
            <rFont val="Calibri"/>
            <family val="2"/>
            <scheme val="minor"/>
          </rPr>
          <t xml:space="preserve"> &gt;</t>
        </r>
        <r>
          <rPr>
            <sz val="9"/>
            <color indexed="81"/>
            <rFont val="Calibri"/>
            <family val="2"/>
            <scheme val="minor"/>
          </rPr>
          <t xml:space="preserve"> </t>
        </r>
        <r>
          <rPr>
            <sz val="9.5"/>
            <color indexed="81"/>
            <rFont val="Calibri"/>
            <family val="2"/>
            <scheme val="minor"/>
          </rPr>
          <t xml:space="preserve">Year 1 amount in thousands
</t>
        </r>
        <r>
          <rPr>
            <b/>
            <sz val="9"/>
            <color indexed="81"/>
            <rFont val="Calibri"/>
            <family val="2"/>
            <scheme val="minor"/>
          </rPr>
          <t xml:space="preserve"> &gt;</t>
        </r>
        <r>
          <rPr>
            <sz val="9"/>
            <color indexed="81"/>
            <rFont val="Calibri"/>
            <family val="2"/>
            <scheme val="minor"/>
          </rPr>
          <t xml:space="preserve"> </t>
        </r>
        <r>
          <rPr>
            <sz val="9.5"/>
            <color indexed="81"/>
            <rFont val="Calibri"/>
            <family val="2"/>
            <scheme val="minor"/>
          </rPr>
          <t>Annual growth</t>
        </r>
        <r>
          <rPr>
            <sz val="9"/>
            <color indexed="81"/>
            <rFont val="Calibri"/>
            <family val="2"/>
            <scheme val="minor"/>
          </rPr>
          <t xml:space="preserve"> rate</t>
        </r>
      </text>
    </comment>
    <comment ref="V5" authorId="0" shapeId="0" xr:uid="{8B805C4D-1539-478E-963C-C20119E92129}">
      <text>
        <r>
          <rPr>
            <b/>
            <sz val="9.5"/>
            <color indexed="81"/>
            <rFont val="Calibri"/>
            <family val="2"/>
          </rPr>
          <t>Enter up to 25 position titles</t>
        </r>
        <r>
          <rPr>
            <sz val="9.5"/>
            <color indexed="81"/>
            <rFont val="Calibri"/>
            <family val="2"/>
          </rPr>
          <t xml:space="preserve">
</t>
        </r>
        <r>
          <rPr>
            <b/>
            <sz val="9"/>
            <color indexed="81"/>
            <rFont val="Calibri"/>
            <family val="2"/>
          </rPr>
          <t xml:space="preserve"> &gt;</t>
        </r>
        <r>
          <rPr>
            <sz val="9"/>
            <color indexed="81"/>
            <rFont val="Calibri"/>
            <family val="2"/>
          </rPr>
          <t xml:space="preserve"> </t>
        </r>
        <r>
          <rPr>
            <sz val="9.5"/>
            <color indexed="81"/>
            <rFont val="Calibri"/>
            <family val="2"/>
            <scheme val="minor"/>
          </rPr>
          <t>Title</t>
        </r>
        <r>
          <rPr>
            <sz val="9"/>
            <color indexed="81"/>
            <rFont val="Calibri"/>
            <family val="2"/>
            <scheme val="minor"/>
          </rPr>
          <t xml:space="preserve"> / </t>
        </r>
        <r>
          <rPr>
            <sz val="9.5"/>
            <color indexed="81"/>
            <rFont val="Calibri"/>
            <family val="2"/>
            <scheme val="minor"/>
          </rPr>
          <t>pay bracket if applicable</t>
        </r>
        <r>
          <rPr>
            <sz val="9.5"/>
            <color indexed="81"/>
            <rFont val="Calibri"/>
            <family val="2"/>
          </rPr>
          <t xml:space="preserve">
</t>
        </r>
        <r>
          <rPr>
            <b/>
            <sz val="9"/>
            <color indexed="81"/>
            <rFont val="Calibri"/>
            <family val="2"/>
          </rPr>
          <t xml:space="preserve"> &gt;</t>
        </r>
        <r>
          <rPr>
            <sz val="9"/>
            <color indexed="81"/>
            <rFont val="Calibri"/>
            <family val="2"/>
          </rPr>
          <t xml:space="preserve"> </t>
        </r>
        <r>
          <rPr>
            <sz val="9.5"/>
            <color indexed="81"/>
            <rFont val="Calibri"/>
            <family val="2"/>
          </rPr>
          <t>Number of FTE</t>
        </r>
        <r>
          <rPr>
            <sz val="9.5"/>
            <color indexed="81"/>
            <rFont val="Calibri"/>
            <family val="2"/>
            <scheme val="minor"/>
          </rPr>
          <t xml:space="preserve">
</t>
        </r>
        <r>
          <rPr>
            <b/>
            <sz val="9"/>
            <color indexed="81"/>
            <rFont val="Calibri"/>
            <family val="2"/>
            <scheme val="minor"/>
          </rPr>
          <t xml:space="preserve"> &gt;</t>
        </r>
        <r>
          <rPr>
            <sz val="9"/>
            <color indexed="81"/>
            <rFont val="Calibri"/>
            <family val="2"/>
            <scheme val="minor"/>
          </rPr>
          <t xml:space="preserve"> </t>
        </r>
        <r>
          <rPr>
            <sz val="9.5"/>
            <color indexed="81"/>
            <rFont val="Calibri"/>
            <family val="2"/>
            <scheme val="minor"/>
          </rPr>
          <t>Average salary</t>
        </r>
        <r>
          <rPr>
            <sz val="9.5"/>
            <color indexed="81"/>
            <rFont val="Calibri"/>
            <family val="2"/>
          </rPr>
          <t xml:space="preserve"> in thousands
</t>
        </r>
        <r>
          <rPr>
            <b/>
            <sz val="9"/>
            <color indexed="81"/>
            <rFont val="Calibri"/>
            <family val="2"/>
          </rPr>
          <t xml:space="preserve"> &gt;</t>
        </r>
        <r>
          <rPr>
            <sz val="9"/>
            <color indexed="81"/>
            <rFont val="Calibri"/>
            <family val="2"/>
          </rPr>
          <t xml:space="preserve"> </t>
        </r>
        <r>
          <rPr>
            <sz val="9.5"/>
            <color indexed="81"/>
            <rFont val="Calibri"/>
            <family val="2"/>
          </rPr>
          <t>Annual bonus</t>
        </r>
        <r>
          <rPr>
            <sz val="9"/>
            <color indexed="81"/>
            <rFont val="Calibri"/>
            <family val="2"/>
          </rPr>
          <t xml:space="preserve"> as % of salary</t>
        </r>
        <r>
          <rPr>
            <sz val="9.5"/>
            <color indexed="81"/>
            <rFont val="Calibri"/>
            <family val="2"/>
          </rPr>
          <t xml:space="preserve">
</t>
        </r>
        <r>
          <rPr>
            <b/>
            <sz val="9"/>
            <color indexed="81"/>
            <rFont val="Calibri"/>
            <family val="2"/>
          </rPr>
          <t xml:space="preserve"> &gt;</t>
        </r>
        <r>
          <rPr>
            <sz val="9"/>
            <color indexed="81"/>
            <rFont val="Calibri"/>
            <family val="2"/>
          </rPr>
          <t xml:space="preserve"> </t>
        </r>
        <r>
          <rPr>
            <sz val="9.5"/>
            <color indexed="81"/>
            <rFont val="Calibri"/>
            <family val="2"/>
          </rPr>
          <t>Rate of annual salary increase</t>
        </r>
      </text>
    </comment>
    <comment ref="J20" authorId="0" shapeId="0" xr:uid="{EFB6937D-DB4C-4ED3-98F7-5002D3E7A608}">
      <text>
        <r>
          <rPr>
            <b/>
            <sz val="9.5"/>
            <color indexed="81"/>
            <rFont val="Calibri"/>
            <family val="2"/>
          </rPr>
          <t>Enter valuation parameters</t>
        </r>
        <r>
          <rPr>
            <sz val="9"/>
            <color indexed="81"/>
            <rFont val="Calibri"/>
            <family val="2"/>
          </rPr>
          <t xml:space="preserve">
</t>
        </r>
        <r>
          <rPr>
            <b/>
            <sz val="9"/>
            <color indexed="81"/>
            <rFont val="Calibri"/>
            <family val="2"/>
          </rPr>
          <t xml:space="preserve"> &gt;</t>
        </r>
        <r>
          <rPr>
            <sz val="9"/>
            <color indexed="81"/>
            <rFont val="Calibri"/>
            <family val="2"/>
          </rPr>
          <t xml:space="preserve"> </t>
        </r>
        <r>
          <rPr>
            <sz val="9.5"/>
            <color indexed="81"/>
            <rFont val="Calibri"/>
            <family val="2"/>
          </rPr>
          <t xml:space="preserve">Cost of Capital
</t>
        </r>
        <r>
          <rPr>
            <sz val="9"/>
            <color indexed="81"/>
            <rFont val="Calibri"/>
            <family val="2"/>
          </rPr>
          <t xml:space="preserve">     • </t>
        </r>
        <r>
          <rPr>
            <sz val="9.5"/>
            <color indexed="81"/>
            <rFont val="Calibri"/>
            <family val="2"/>
          </rPr>
          <t>Interest on short</t>
        </r>
        <r>
          <rPr>
            <sz val="9"/>
            <color indexed="81"/>
            <rFont val="Calibri"/>
            <family val="2"/>
          </rPr>
          <t xml:space="preserve"> &amp; </t>
        </r>
        <r>
          <rPr>
            <sz val="9.5"/>
            <color indexed="81"/>
            <rFont val="Calibri"/>
            <family val="2"/>
          </rPr>
          <t xml:space="preserve">long-term debt
</t>
        </r>
        <r>
          <rPr>
            <sz val="9"/>
            <color indexed="81"/>
            <rFont val="Calibri"/>
            <family val="2"/>
          </rPr>
          <t xml:space="preserve">     • R</t>
        </r>
        <r>
          <rPr>
            <sz val="9.5"/>
            <color indexed="81"/>
            <rFont val="Calibri"/>
            <family val="2"/>
          </rPr>
          <t>eturn on preferred</t>
        </r>
        <r>
          <rPr>
            <sz val="9"/>
            <color indexed="81"/>
            <rFont val="Calibri"/>
            <family val="2"/>
          </rPr>
          <t xml:space="preserve"> &amp; </t>
        </r>
        <r>
          <rPr>
            <sz val="9.5"/>
            <color indexed="81"/>
            <rFont val="Calibri"/>
            <family val="2"/>
          </rPr>
          <t xml:space="preserve">common equity
</t>
        </r>
        <r>
          <rPr>
            <sz val="9"/>
            <color indexed="81"/>
            <rFont val="Calibri"/>
            <family val="2"/>
          </rPr>
          <t xml:space="preserve">     • </t>
        </r>
        <r>
          <rPr>
            <sz val="9.5"/>
            <color indexed="81"/>
            <rFont val="Calibri"/>
            <family val="2"/>
          </rPr>
          <t xml:space="preserve">Interest on credit facility
      Lends automatically per cash balance
</t>
        </r>
        <r>
          <rPr>
            <sz val="9"/>
            <color indexed="81"/>
            <rFont val="Calibri"/>
            <family val="2"/>
          </rPr>
          <t xml:space="preserve">     • </t>
        </r>
        <r>
          <rPr>
            <sz val="9.5"/>
            <color indexed="81"/>
            <rFont val="Calibri"/>
            <family val="2"/>
          </rPr>
          <t xml:space="preserve">Rate charged to borrowers
</t>
        </r>
        <r>
          <rPr>
            <b/>
            <sz val="9"/>
            <color indexed="81"/>
            <rFont val="Calibri"/>
            <family val="2"/>
          </rPr>
          <t xml:space="preserve"> &gt;</t>
        </r>
        <r>
          <rPr>
            <sz val="9"/>
            <color indexed="81"/>
            <rFont val="Calibri"/>
            <family val="2"/>
          </rPr>
          <t xml:space="preserve"> </t>
        </r>
        <r>
          <rPr>
            <sz val="9.5"/>
            <color indexed="81"/>
            <rFont val="Calibri"/>
            <family val="2"/>
          </rPr>
          <t xml:space="preserve">Drivers
</t>
        </r>
        <r>
          <rPr>
            <sz val="9"/>
            <color indexed="81"/>
            <rFont val="Calibri"/>
            <family val="2"/>
          </rPr>
          <t xml:space="preserve">     • </t>
        </r>
        <r>
          <rPr>
            <sz val="9.5"/>
            <color indexed="81"/>
            <rFont val="Calibri"/>
            <family val="2"/>
          </rPr>
          <t>Terminal growth</t>
        </r>
        <r>
          <rPr>
            <sz val="9"/>
            <color indexed="81"/>
            <rFont val="Calibri"/>
            <family val="2"/>
          </rPr>
          <t xml:space="preserve"> % </t>
        </r>
        <r>
          <rPr>
            <sz val="9.5"/>
            <color indexed="81"/>
            <rFont val="Calibri"/>
            <family val="2"/>
          </rPr>
          <t xml:space="preserve">for DCF
</t>
        </r>
        <r>
          <rPr>
            <sz val="9"/>
            <color indexed="81"/>
            <rFont val="Calibri"/>
            <family val="2"/>
          </rPr>
          <t xml:space="preserve">     • </t>
        </r>
        <r>
          <rPr>
            <sz val="9.5"/>
            <color indexed="81"/>
            <rFont val="Calibri"/>
            <family val="2"/>
          </rPr>
          <t>EV</t>
        </r>
        <r>
          <rPr>
            <sz val="9"/>
            <color indexed="81"/>
            <rFont val="Calibri"/>
            <family val="2"/>
          </rPr>
          <t>/</t>
        </r>
        <r>
          <rPr>
            <sz val="9.5"/>
            <color indexed="81"/>
            <rFont val="Calibri"/>
            <family val="2"/>
          </rPr>
          <t>EBITDA</t>
        </r>
        <r>
          <rPr>
            <sz val="9"/>
            <color indexed="81"/>
            <rFont val="Calibri"/>
            <family val="2"/>
          </rPr>
          <t xml:space="preserve"> &amp; </t>
        </r>
        <r>
          <rPr>
            <sz val="9.5"/>
            <color indexed="81"/>
            <rFont val="Calibri"/>
            <family val="2"/>
          </rPr>
          <t>P</t>
        </r>
        <r>
          <rPr>
            <sz val="9"/>
            <color indexed="81"/>
            <rFont val="Calibri"/>
            <family val="2"/>
          </rPr>
          <t>/</t>
        </r>
        <r>
          <rPr>
            <sz val="9.5"/>
            <color indexed="81"/>
            <rFont val="Calibri"/>
            <family val="2"/>
          </rPr>
          <t>E comparables</t>
        </r>
      </text>
    </comment>
    <comment ref="C27" authorId="0" shapeId="0" xr:uid="{127331C2-5596-4119-9970-683B2C41F674}">
      <text>
        <r>
          <rPr>
            <b/>
            <sz val="9.5"/>
            <color indexed="81"/>
            <rFont val="Calibri"/>
            <family val="2"/>
          </rPr>
          <t>Enter loan origination parameters</t>
        </r>
        <r>
          <rPr>
            <sz val="9"/>
            <color indexed="81"/>
            <rFont val="Calibri"/>
            <family val="2"/>
          </rPr>
          <t xml:space="preserve">
 </t>
        </r>
        <r>
          <rPr>
            <b/>
            <sz val="9"/>
            <color indexed="81"/>
            <rFont val="Calibri"/>
            <family val="2"/>
          </rPr>
          <t>&gt;</t>
        </r>
        <r>
          <rPr>
            <sz val="9"/>
            <color indexed="81"/>
            <rFont val="Calibri"/>
            <family val="2"/>
          </rPr>
          <t xml:space="preserve"> </t>
        </r>
        <r>
          <rPr>
            <sz val="9.5"/>
            <color indexed="81"/>
            <rFont val="Calibri"/>
            <family val="2"/>
          </rPr>
          <t xml:space="preserve">Average loan amount in thousands
</t>
        </r>
        <r>
          <rPr>
            <sz val="9"/>
            <color indexed="81"/>
            <rFont val="Calibri"/>
            <family val="2"/>
          </rPr>
          <t xml:space="preserve"> </t>
        </r>
        <r>
          <rPr>
            <b/>
            <sz val="9"/>
            <color indexed="81"/>
            <rFont val="Calibri"/>
            <family val="2"/>
          </rPr>
          <t>&gt;</t>
        </r>
        <r>
          <rPr>
            <sz val="9"/>
            <color indexed="81"/>
            <rFont val="Calibri"/>
            <family val="2"/>
          </rPr>
          <t xml:space="preserve"> Average loan term in months</t>
        </r>
        <r>
          <rPr>
            <sz val="9.5"/>
            <color indexed="81"/>
            <rFont val="Calibri"/>
            <family val="2"/>
          </rPr>
          <t xml:space="preserve">
</t>
        </r>
        <r>
          <rPr>
            <sz val="9"/>
            <color indexed="81"/>
            <rFont val="Calibri"/>
            <family val="2"/>
          </rPr>
          <t xml:space="preserve"> </t>
        </r>
        <r>
          <rPr>
            <b/>
            <sz val="9"/>
            <color indexed="81"/>
            <rFont val="Calibri"/>
            <family val="2"/>
          </rPr>
          <t>&gt;</t>
        </r>
        <r>
          <rPr>
            <sz val="9"/>
            <color indexed="81"/>
            <rFont val="Calibri"/>
            <family val="2"/>
          </rPr>
          <t xml:space="preserve"> </t>
        </r>
        <r>
          <rPr>
            <sz val="9.5"/>
            <color indexed="81"/>
            <rFont val="Calibri"/>
            <family val="2"/>
          </rPr>
          <t xml:space="preserve">Number of loans made in month 1
</t>
        </r>
        <r>
          <rPr>
            <b/>
            <sz val="9"/>
            <color indexed="81"/>
            <rFont val="Calibri"/>
            <family val="2"/>
          </rPr>
          <t xml:space="preserve"> &gt;</t>
        </r>
        <r>
          <rPr>
            <sz val="9"/>
            <color indexed="81"/>
            <rFont val="Calibri"/>
            <family val="2"/>
          </rPr>
          <t xml:space="preserve"> Monthly increase in loans made</t>
        </r>
      </text>
    </comment>
    <comment ref="F27" authorId="0" shapeId="0" xr:uid="{38574936-C689-4C94-BFC6-39CCBA736D10}">
      <text>
        <r>
          <rPr>
            <b/>
            <sz val="9.5"/>
            <color indexed="81"/>
            <rFont val="Calibri"/>
            <family val="2"/>
          </rPr>
          <t>Enter fees per loan origination</t>
        </r>
        <r>
          <rPr>
            <sz val="9"/>
            <color indexed="81"/>
            <rFont val="Calibri"/>
            <family val="2"/>
          </rPr>
          <t xml:space="preserve">
</t>
        </r>
        <r>
          <rPr>
            <b/>
            <sz val="9"/>
            <color indexed="81"/>
            <rFont val="Calibri"/>
            <family val="2"/>
          </rPr>
          <t xml:space="preserve"> &gt;</t>
        </r>
        <r>
          <rPr>
            <sz val="9"/>
            <color indexed="81"/>
            <rFont val="Calibri"/>
            <family val="2"/>
          </rPr>
          <t xml:space="preserve"> Loan application fee in dollars</t>
        </r>
        <r>
          <rPr>
            <sz val="9.5"/>
            <color indexed="81"/>
            <rFont val="Calibri"/>
            <family val="2"/>
          </rPr>
          <t xml:space="preserve">
</t>
        </r>
        <r>
          <rPr>
            <b/>
            <sz val="9"/>
            <color indexed="81"/>
            <rFont val="Calibri"/>
            <family val="2"/>
          </rPr>
          <t xml:space="preserve"> &gt;</t>
        </r>
        <r>
          <rPr>
            <sz val="9"/>
            <color indexed="81"/>
            <rFont val="Calibri"/>
            <family val="2"/>
          </rPr>
          <t xml:space="preserve"> Origination fee as % loan amount</t>
        </r>
        <r>
          <rPr>
            <sz val="9.5"/>
            <color indexed="81"/>
            <rFont val="Calibri"/>
            <family val="2"/>
          </rPr>
          <t xml:space="preserve">
</t>
        </r>
        <r>
          <rPr>
            <b/>
            <sz val="9"/>
            <color indexed="81"/>
            <rFont val="Calibri"/>
            <family val="2"/>
          </rPr>
          <t xml:space="preserve"> &gt;</t>
        </r>
        <r>
          <rPr>
            <sz val="9"/>
            <color indexed="81"/>
            <rFont val="Calibri"/>
            <family val="2"/>
          </rPr>
          <t xml:space="preserve"> Fee paid for loan referral in dollars</t>
        </r>
        <r>
          <rPr>
            <sz val="9.5"/>
            <color indexed="81"/>
            <rFont val="Calibri"/>
            <family val="2"/>
          </rPr>
          <t xml:space="preserve">
</t>
        </r>
        <r>
          <rPr>
            <b/>
            <sz val="9"/>
            <color indexed="81"/>
            <rFont val="Calibri"/>
            <family val="2"/>
          </rPr>
          <t xml:space="preserve"> &gt;</t>
        </r>
        <r>
          <rPr>
            <sz val="9"/>
            <color indexed="81"/>
            <rFont val="Calibri"/>
            <family val="2"/>
          </rPr>
          <t xml:space="preserve"> Cost to process loan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bldig</author>
  </authors>
  <commentList>
    <comment ref="A2" authorId="0" shapeId="0" xr:uid="{E6574D32-DD02-40A1-941B-E455060D4CAA}">
      <text/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bldig</author>
  </authors>
  <commentList>
    <comment ref="A2" authorId="0" shapeId="0" xr:uid="{D1D57DA3-CB1B-40D7-857E-223EF4033916}">
      <text/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bldig</author>
  </authors>
  <commentList>
    <comment ref="A2" authorId="0" shapeId="0" xr:uid="{36D9A1E1-DE59-44C7-9547-F1227CFC1116}">
      <text/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bldig</author>
  </authors>
  <commentList>
    <comment ref="A2" authorId="0" shapeId="0" xr:uid="{5611402E-A9A1-49A8-87DD-4FACE9746C87}">
      <text/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bldig</author>
  </authors>
  <commentList>
    <comment ref="A2" authorId="0" shapeId="0" xr:uid="{A41020EB-8C1A-45B8-ACDF-F264331061D2}">
      <text/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bldig</author>
  </authors>
  <commentList>
    <comment ref="A2" authorId="0" shapeId="0" xr:uid="{AFE336AF-A3E3-4486-A477-332214F42021}">
      <text/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bldig</author>
  </authors>
  <commentList>
    <comment ref="A2" authorId="0" shapeId="0" xr:uid="{B3AAA8AB-40CE-40EB-81C5-B03FA554FC79}">
      <text/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bldig</author>
  </authors>
  <commentList>
    <comment ref="A2" authorId="0" shapeId="0" xr:uid="{10A02300-7C74-4675-8C17-65D057BE97D5}">
      <text/>
    </comment>
    <comment ref="E3" authorId="0" shapeId="0" xr:uid="{7F5B1C69-C8B2-47B6-8D10-D7028FEFF0FB}">
      <text>
        <r>
          <rPr>
            <b/>
            <sz val="9.5"/>
            <color indexed="81"/>
            <rFont val="Calibri"/>
            <family val="2"/>
            <scheme val="minor"/>
          </rPr>
          <t xml:space="preserve">Discounted Cash Flow method
</t>
        </r>
        <r>
          <rPr>
            <sz val="9"/>
            <color indexed="81"/>
            <rFont val="Calibri"/>
            <family val="2"/>
            <scheme val="minor"/>
          </rPr>
          <t xml:space="preserve">  • </t>
        </r>
        <r>
          <rPr>
            <sz val="9.5"/>
            <color indexed="81"/>
            <rFont val="Calibri"/>
            <family val="2"/>
            <scheme val="minor"/>
          </rPr>
          <t>WACC:
     - Excludes cost of operational</t>
        </r>
        <r>
          <rPr>
            <sz val="9"/>
            <color indexed="81"/>
            <rFont val="Calibri"/>
            <family val="2"/>
            <scheme val="minor"/>
          </rPr>
          <t xml:space="preserve"> </t>
        </r>
        <r>
          <rPr>
            <sz val="9.5"/>
            <color indexed="81"/>
            <rFont val="Calibri"/>
            <family val="2"/>
            <scheme val="minor"/>
          </rPr>
          <t xml:space="preserve">funding provided by credit facility
     - Calculated using 5-yr average ending balances of componenets
</t>
        </r>
        <r>
          <rPr>
            <sz val="9"/>
            <color indexed="81"/>
            <rFont val="Calibri"/>
            <family val="2"/>
            <scheme val="minor"/>
          </rPr>
          <t xml:space="preserve">  • </t>
        </r>
        <r>
          <rPr>
            <sz val="9.5"/>
            <color indexed="81"/>
            <rFont val="Calibri"/>
            <family val="2"/>
            <scheme val="minor"/>
          </rPr>
          <t>Equity Value uses 5-yr average ending balances of debt &amp; cash</t>
        </r>
        <r>
          <rPr>
            <sz val="9.5"/>
            <color indexed="81"/>
            <rFont val="Calibri"/>
            <family val="2"/>
          </rPr>
          <t xml:space="preserve">
</t>
        </r>
        <r>
          <rPr>
            <b/>
            <sz val="9.5"/>
            <color indexed="81"/>
            <rFont val="Calibri"/>
            <family val="2"/>
          </rPr>
          <t>Industry Multiple method</t>
        </r>
        <r>
          <rPr>
            <sz val="9.5"/>
            <color indexed="81"/>
            <rFont val="Calibri"/>
            <family val="2"/>
          </rPr>
          <t xml:space="preserve">
</t>
        </r>
        <r>
          <rPr>
            <sz val="9"/>
            <color indexed="81"/>
            <rFont val="Calibri"/>
            <family val="2"/>
          </rPr>
          <t xml:space="preserve">  • </t>
        </r>
        <r>
          <rPr>
            <sz val="9.5"/>
            <color indexed="81"/>
            <rFont val="Calibri"/>
            <family val="2"/>
          </rPr>
          <t xml:space="preserve">Enterprise Value uses 5-year average EBITDA
</t>
        </r>
        <r>
          <rPr>
            <sz val="9"/>
            <color indexed="81"/>
            <rFont val="Calibri"/>
            <family val="2"/>
          </rPr>
          <t xml:space="preserve">  • </t>
        </r>
        <r>
          <rPr>
            <sz val="9.5"/>
            <color indexed="81"/>
            <rFont val="Calibri"/>
            <family val="2"/>
          </rPr>
          <t>Equity Value uses 5-yearr average Earnings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bldig</author>
  </authors>
  <commentList>
    <comment ref="A2" authorId="0" shapeId="0" xr:uid="{E4471771-F424-4536-AACA-B7A32B1CD15B}">
      <text/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<sst xmlns="http://schemas.openxmlformats.org/spreadsheetml/2006/main" count="854" uniqueCount="402">
  <si>
    <t>Balance</t>
  </si>
  <si>
    <t>Preferred</t>
  </si>
  <si>
    <t>Common</t>
  </si>
  <si>
    <t>Base</t>
  </si>
  <si>
    <t>Y/Y</t>
  </si>
  <si>
    <t>Amt</t>
  </si>
  <si>
    <t>Cash</t>
  </si>
  <si>
    <t>Equity</t>
  </si>
  <si>
    <t>Retained earnings</t>
  </si>
  <si>
    <t>Commissions</t>
  </si>
  <si>
    <t>Operating Expense</t>
  </si>
  <si>
    <t>Taxes</t>
  </si>
  <si>
    <t>Payment</t>
  </si>
  <si>
    <t>Cost of Sales</t>
  </si>
  <si>
    <t>Payroll</t>
  </si>
  <si>
    <t>Overhead</t>
  </si>
  <si>
    <t>EBITDA</t>
  </si>
  <si>
    <t>EBIT</t>
  </si>
  <si>
    <t>Net Income</t>
  </si>
  <si>
    <t>Retained Earnings</t>
  </si>
  <si>
    <t xml:space="preserve"> </t>
  </si>
  <si>
    <t>Credit Facility</t>
  </si>
  <si>
    <t>Check Balance</t>
  </si>
  <si>
    <t>Cash from Operations</t>
  </si>
  <si>
    <t>Beginning Cash</t>
  </si>
  <si>
    <t>Ending Cash</t>
  </si>
  <si>
    <t>Check Balance Sheet</t>
  </si>
  <si>
    <t xml:space="preserve"> CapEx</t>
  </si>
  <si>
    <t>Loan Sales</t>
  </si>
  <si>
    <t>Proceeds</t>
  </si>
  <si>
    <t>Land</t>
  </si>
  <si>
    <t>Originations</t>
  </si>
  <si>
    <t>FTE</t>
  </si>
  <si>
    <t xml:space="preserve">Expense                    </t>
  </si>
  <si>
    <t xml:space="preserve">Position / Level      </t>
  </si>
  <si>
    <t>Year 1</t>
  </si>
  <si>
    <t>Year 2</t>
  </si>
  <si>
    <t>Year 3</t>
  </si>
  <si>
    <t>Year 4</t>
  </si>
  <si>
    <t>Year 5</t>
  </si>
  <si>
    <t xml:space="preserve">   Borrow</t>
  </si>
  <si>
    <t xml:space="preserve">   Balance</t>
  </si>
  <si>
    <t xml:space="preserve">   Equity</t>
  </si>
  <si>
    <t xml:space="preserve">   Revenue</t>
  </si>
  <si>
    <t xml:space="preserve">   COGS</t>
  </si>
  <si>
    <t xml:space="preserve">   Earnings</t>
  </si>
  <si>
    <t xml:space="preserve">   Assets</t>
  </si>
  <si>
    <t xml:space="preserve">   Liabilities</t>
  </si>
  <si>
    <t xml:space="preserve"> Credit Line</t>
  </si>
  <si>
    <t xml:space="preserve"> Income St</t>
  </si>
  <si>
    <t xml:space="preserve">   Opex</t>
  </si>
  <si>
    <t xml:space="preserve">   Interest</t>
  </si>
  <si>
    <t xml:space="preserve"> Balance Sh</t>
  </si>
  <si>
    <t>Capital Expenditures</t>
  </si>
  <si>
    <t>Mo</t>
  </si>
  <si>
    <t>WACC</t>
  </si>
  <si>
    <t>Enterprise Value</t>
  </si>
  <si>
    <t>Equity Value</t>
  </si>
  <si>
    <t>Loans</t>
  </si>
  <si>
    <t>Free Cash Flow</t>
  </si>
  <si>
    <t xml:space="preserve">   Outstanding</t>
  </si>
  <si>
    <t xml:space="preserve">   Depreciation</t>
  </si>
  <si>
    <t xml:space="preserve">   Originated</t>
  </si>
  <si>
    <t xml:space="preserve">   Sold</t>
  </si>
  <si>
    <t>Depreciation &amp; Amort</t>
  </si>
  <si>
    <t>∆ Loans Receivable</t>
  </si>
  <si>
    <t>Short-term Debt</t>
  </si>
  <si>
    <t>Long-Term Debt</t>
  </si>
  <si>
    <t>Cash Dividends</t>
  </si>
  <si>
    <t>Sales Premium</t>
  </si>
  <si>
    <t>Interest- Credit Facility</t>
  </si>
  <si>
    <t>Preferred Stock</t>
  </si>
  <si>
    <t>Common Stock</t>
  </si>
  <si>
    <t>Unadjusted Cash</t>
  </si>
  <si>
    <t>Interest Expense</t>
  </si>
  <si>
    <t>Principal Drawdown</t>
  </si>
  <si>
    <t>Paid Principal</t>
  </si>
  <si>
    <t>Loss Reserve</t>
  </si>
  <si>
    <t>Interest Collected</t>
  </si>
  <si>
    <t>Principal Collected</t>
  </si>
  <si>
    <t>Principal Balance</t>
  </si>
  <si>
    <t>Loans Receivable</t>
  </si>
  <si>
    <t>Net Loans</t>
  </si>
  <si>
    <t>Short-Term Debt</t>
  </si>
  <si>
    <t>Credit Facility Balance</t>
  </si>
  <si>
    <t>Revenue from Fees</t>
  </si>
  <si>
    <t>Revenue from Loans</t>
  </si>
  <si>
    <t>Loss Provision</t>
  </si>
  <si>
    <t>Current Assets</t>
  </si>
  <si>
    <t>Net Fixed Assets</t>
  </si>
  <si>
    <t>Current Liabilities</t>
  </si>
  <si>
    <t xml:space="preserve">   Expenditures</t>
  </si>
  <si>
    <t>Sales</t>
  </si>
  <si>
    <t>Retirements</t>
  </si>
  <si>
    <t>Net Activity</t>
  </si>
  <si>
    <t>Loan Amortization</t>
  </si>
  <si>
    <t>Liabilities</t>
  </si>
  <si>
    <t>Assets</t>
  </si>
  <si>
    <t>Revenue</t>
  </si>
  <si>
    <t>New Debt</t>
  </si>
  <si>
    <t>New Equity</t>
  </si>
  <si>
    <t>Loan Monetization</t>
  </si>
  <si>
    <t>Loan Yield</t>
  </si>
  <si>
    <t>Total Collections</t>
  </si>
  <si>
    <t>Total Disbursements</t>
  </si>
  <si>
    <t>Equip</t>
  </si>
  <si>
    <t>Facility</t>
  </si>
  <si>
    <t xml:space="preserve">   Salvage   </t>
  </si>
  <si>
    <t>Deprc</t>
  </si>
  <si>
    <t xml:space="preserve">  Purchase  </t>
  </si>
  <si>
    <t>All other</t>
  </si>
  <si>
    <t>Intang</t>
  </si>
  <si>
    <t>Fixture</t>
  </si>
  <si>
    <t>By category</t>
  </si>
  <si>
    <t>By item</t>
  </si>
  <si>
    <t>By Item</t>
  </si>
  <si>
    <t>Depreciation Expense</t>
  </si>
  <si>
    <t>CapEx Balance</t>
  </si>
  <si>
    <t>Salvage</t>
  </si>
  <si>
    <t>Accum. Depreciation</t>
  </si>
  <si>
    <r>
      <t>Gain/</t>
    </r>
    <r>
      <rPr>
        <b/>
        <sz val="9.5"/>
        <color rgb="FFFF0000"/>
        <rFont val="Calibri"/>
        <family val="2"/>
        <scheme val="minor"/>
      </rPr>
      <t>loss</t>
    </r>
    <r>
      <rPr>
        <b/>
        <sz val="9.5"/>
        <rFont val="Calibri"/>
        <family val="2"/>
        <scheme val="minor"/>
      </rPr>
      <t xml:space="preserve"> on Asset Sales</t>
    </r>
  </si>
  <si>
    <r>
      <t>Credit Fac Borrow</t>
    </r>
    <r>
      <rPr>
        <sz val="9.5"/>
        <color rgb="FFFF0000"/>
        <rFont val="Calibri"/>
        <family val="2"/>
        <scheme val="minor"/>
      </rPr>
      <t>/repay</t>
    </r>
  </si>
  <si>
    <r>
      <t>Cash In</t>
    </r>
    <r>
      <rPr>
        <b/>
        <sz val="9.5"/>
        <color rgb="FFFF0000"/>
        <rFont val="Calibri"/>
        <family val="2"/>
        <scheme val="minor"/>
      </rPr>
      <t>/out</t>
    </r>
  </si>
  <si>
    <t>Cash from asset sales</t>
  </si>
  <si>
    <t>Asset sales</t>
  </si>
  <si>
    <r>
      <t>Gain/</t>
    </r>
    <r>
      <rPr>
        <sz val="9.5"/>
        <color rgb="FFFF0000"/>
        <rFont val="Calibri"/>
        <family val="2"/>
        <scheme val="minor"/>
      </rPr>
      <t>loss</t>
    </r>
    <r>
      <rPr>
        <sz val="9.5"/>
        <rFont val="Calibri"/>
        <family val="2"/>
        <scheme val="minor"/>
      </rPr>
      <t xml:space="preserve"> on asset sales</t>
    </r>
  </si>
  <si>
    <r>
      <t>C</t>
    </r>
    <r>
      <rPr>
        <b/>
        <sz val="11"/>
        <rFont val="Calibri"/>
        <family val="2"/>
        <scheme val="minor"/>
      </rPr>
      <t xml:space="preserve">APITAL </t>
    </r>
    <r>
      <rPr>
        <b/>
        <sz val="12.5"/>
        <rFont val="Calibri"/>
        <family val="2"/>
        <scheme val="minor"/>
      </rPr>
      <t>E</t>
    </r>
    <r>
      <rPr>
        <b/>
        <sz val="11"/>
        <rFont val="Calibri"/>
        <family val="2"/>
        <scheme val="minor"/>
      </rPr>
      <t>XPENDITURES</t>
    </r>
  </si>
  <si>
    <r>
      <rPr>
        <b/>
        <sz val="12.5"/>
        <rFont val="Calibri"/>
        <family val="2"/>
        <scheme val="minor"/>
      </rPr>
      <t>O</t>
    </r>
    <r>
      <rPr>
        <b/>
        <sz val="11"/>
        <rFont val="Calibri"/>
        <family val="2"/>
        <scheme val="minor"/>
      </rPr>
      <t>VERHEAD</t>
    </r>
  </si>
  <si>
    <r>
      <rPr>
        <b/>
        <sz val="12.5"/>
        <rFont val="Calibri"/>
        <family val="2"/>
        <scheme val="minor"/>
      </rPr>
      <t>P</t>
    </r>
    <r>
      <rPr>
        <b/>
        <sz val="11"/>
        <rFont val="Calibri"/>
        <family val="2"/>
        <scheme val="minor"/>
      </rPr>
      <t>AYROLL</t>
    </r>
  </si>
  <si>
    <r>
      <rPr>
        <b/>
        <sz val="12.5"/>
        <rFont val="Calibri"/>
        <family val="2"/>
        <scheme val="minor"/>
      </rPr>
      <t>5</t>
    </r>
    <r>
      <rPr>
        <b/>
        <sz val="11"/>
        <rFont val="Calibri"/>
        <family val="2"/>
        <scheme val="minor"/>
      </rPr>
      <t>-</t>
    </r>
    <r>
      <rPr>
        <b/>
        <sz val="12.5"/>
        <rFont val="Calibri"/>
        <family val="2"/>
        <scheme val="minor"/>
      </rPr>
      <t>Y</t>
    </r>
    <r>
      <rPr>
        <b/>
        <sz val="11"/>
        <rFont val="Calibri"/>
        <family val="2"/>
        <scheme val="minor"/>
      </rPr>
      <t>EAR</t>
    </r>
    <r>
      <rPr>
        <b/>
        <sz val="12.5"/>
        <rFont val="Calibri"/>
        <family val="2"/>
        <scheme val="minor"/>
      </rPr>
      <t xml:space="preserve"> S</t>
    </r>
    <r>
      <rPr>
        <b/>
        <sz val="11"/>
        <rFont val="Calibri"/>
        <family val="2"/>
        <scheme val="minor"/>
      </rPr>
      <t>UMMARY</t>
    </r>
  </si>
  <si>
    <t>Mos</t>
  </si>
  <si>
    <t>0</t>
  </si>
  <si>
    <t>Interest- S/T debt</t>
  </si>
  <si>
    <t>Interest- L/T debt</t>
  </si>
  <si>
    <t>Bonus</t>
  </si>
  <si>
    <t xml:space="preserve"> info</t>
  </si>
  <si>
    <t>y1</t>
  </si>
  <si>
    <t>y2</t>
  </si>
  <si>
    <t>y/y</t>
  </si>
  <si>
    <t>y3</t>
  </si>
  <si>
    <t>y4</t>
  </si>
  <si>
    <t>y5</t>
  </si>
  <si>
    <t>Expenditures</t>
  </si>
  <si>
    <t xml:space="preserve">          </t>
  </si>
  <si>
    <t xml:space="preserve">                   </t>
  </si>
  <si>
    <t xml:space="preserve">      </t>
  </si>
  <si>
    <t xml:space="preserve">         </t>
  </si>
  <si>
    <t>Depreciation expense</t>
  </si>
  <si>
    <t>|</t>
  </si>
  <si>
    <t>Cost</t>
  </si>
  <si>
    <t>Metric</t>
  </si>
  <si>
    <t>Value</t>
  </si>
  <si>
    <t>Slope</t>
  </si>
  <si>
    <t>Rank</t>
  </si>
  <si>
    <t>Line of Credit</t>
  </si>
  <si>
    <t>Cash collected</t>
  </si>
  <si>
    <t>Cash disbursed</t>
  </si>
  <si>
    <t>L/T Debt</t>
  </si>
  <si>
    <r>
      <t>Cash borrowed/</t>
    </r>
    <r>
      <rPr>
        <sz val="9.5"/>
        <color rgb="FFFF0000"/>
        <rFont val="Calibri"/>
        <family val="2"/>
        <scheme val="minor"/>
      </rPr>
      <t>repaid</t>
    </r>
  </si>
  <si>
    <t>S/T Debt</t>
  </si>
  <si>
    <t>Income Statement</t>
  </si>
  <si>
    <t>-------</t>
  </si>
  <si>
    <t>----</t>
  </si>
  <si>
    <t>Cost of Goods Sold</t>
  </si>
  <si>
    <t xml:space="preserve">        </t>
  </si>
  <si>
    <t>Payroll expense</t>
  </si>
  <si>
    <t>Order</t>
  </si>
  <si>
    <t>Overhead expense</t>
  </si>
  <si>
    <t>Interest expense</t>
  </si>
  <si>
    <t>Net Earnings</t>
  </si>
  <si>
    <t>Balance Sheet</t>
  </si>
  <si>
    <t>Cash Flow Statement</t>
  </si>
  <si>
    <t>Cash from Investing</t>
  </si>
  <si>
    <t>Cash from Financing</t>
  </si>
  <si>
    <t>Valuation</t>
  </si>
  <si>
    <t>Discounted Cash Flow</t>
  </si>
  <si>
    <t>Industry Multiple</t>
  </si>
  <si>
    <t>EV/EBITDA</t>
  </si>
  <si>
    <t>P/E</t>
  </si>
  <si>
    <t>Drivers</t>
  </si>
  <si>
    <t>EV/EBITDA - Enterprise</t>
  </si>
  <si>
    <t>P/E ratio - Equity</t>
  </si>
  <si>
    <t>salary</t>
  </si>
  <si>
    <t>OH</t>
  </si>
  <si>
    <t>bonus</t>
  </si>
  <si>
    <t>CAGR</t>
  </si>
  <si>
    <t>Time 0</t>
  </si>
  <si>
    <r>
      <rPr>
        <sz val="10"/>
        <rFont val="Segoe UI Variable Text Semibold"/>
      </rPr>
      <t>N</t>
    </r>
    <r>
      <rPr>
        <sz val="9"/>
        <rFont val="Segoe UI Variable Text Semibold"/>
      </rPr>
      <t>OTE</t>
    </r>
  </si>
  <si>
    <r>
      <t xml:space="preserve">This model is purpose-built for forecasting, not bookkeeping </t>
    </r>
    <r>
      <rPr>
        <sz val="9"/>
        <rFont val="Calibri"/>
        <family val="2"/>
        <scheme val="minor"/>
      </rPr>
      <t>&amp;</t>
    </r>
    <r>
      <rPr>
        <sz val="10"/>
        <rFont val="Calibri"/>
        <family val="2"/>
        <scheme val="minor"/>
      </rPr>
      <t xml:space="preserve"> compliance</t>
    </r>
  </si>
  <si>
    <t>Line-items are limited to major categories to facilitate strategic planning</t>
  </si>
  <si>
    <r>
      <rPr>
        <sz val="10"/>
        <rFont val="Segoe UI Variable Display Semib"/>
      </rPr>
      <t>R</t>
    </r>
    <r>
      <rPr>
        <sz val="9"/>
        <rFont val="Segoe UI Variable Display Semib"/>
      </rPr>
      <t xml:space="preserve">ECOMMENDED </t>
    </r>
    <r>
      <rPr>
        <sz val="10"/>
        <rFont val="Segoe UI Variable Display Semib"/>
      </rPr>
      <t>S</t>
    </r>
    <r>
      <rPr>
        <sz val="9"/>
        <rFont val="Segoe UI Variable Display Semib"/>
      </rPr>
      <t>ETTINGS</t>
    </r>
  </si>
  <si>
    <r>
      <rPr>
        <sz val="9"/>
        <color rgb="FF003DB8"/>
        <rFont val="Segoe UI Variable Text Semibold"/>
      </rPr>
      <t>Display</t>
    </r>
    <r>
      <rPr>
        <sz val="10"/>
        <rFont val="Calibri"/>
        <family val="2"/>
        <scheme val="minor"/>
      </rPr>
      <t xml:space="preserve">      23" monitor,  1920 x 1080 resolution,  125</t>
    </r>
    <r>
      <rPr>
        <sz val="9"/>
        <rFont val="Calibri"/>
        <family val="2"/>
        <scheme val="minor"/>
      </rPr>
      <t>%</t>
    </r>
    <r>
      <rPr>
        <sz val="10"/>
        <rFont val="Calibri"/>
        <family val="2"/>
        <scheme val="minor"/>
      </rPr>
      <t xml:space="preserve"> scaling</t>
    </r>
  </si>
  <si>
    <r>
      <rPr>
        <sz val="9"/>
        <color rgb="FF003DB8"/>
        <rFont val="Segoe UI Variable Text Semibold"/>
      </rPr>
      <t>Excel</t>
    </r>
    <r>
      <rPr>
        <sz val="10"/>
        <color rgb="FF002D86"/>
        <rFont val="Calibri"/>
        <family val="2"/>
        <scheme val="minor"/>
      </rPr>
      <t xml:space="preserve">          </t>
    </r>
    <r>
      <rPr>
        <sz val="10"/>
        <color rgb="FF003DB8"/>
        <rFont val="Calibri"/>
        <family val="2"/>
        <scheme val="minor"/>
      </rPr>
      <t>For each tab:</t>
    </r>
  </si>
  <si>
    <r>
      <t xml:space="preserve">                    1. View </t>
    </r>
    <r>
      <rPr>
        <sz val="9"/>
        <color theme="1"/>
        <rFont val="Calibri"/>
        <family val="2"/>
        <scheme val="minor"/>
      </rPr>
      <t>&gt;</t>
    </r>
    <r>
      <rPr>
        <sz val="10"/>
        <color theme="1"/>
        <rFont val="Calibri"/>
        <family val="2"/>
        <scheme val="minor"/>
      </rPr>
      <t xml:space="preserve"> Zoom group </t>
    </r>
    <r>
      <rPr>
        <sz val="9"/>
        <color theme="1"/>
        <rFont val="Calibri"/>
        <family val="2"/>
        <scheme val="minor"/>
      </rPr>
      <t>&gt;</t>
    </r>
    <r>
      <rPr>
        <sz val="10"/>
        <color theme="1"/>
        <rFont val="Calibri"/>
        <family val="2"/>
        <scheme val="minor"/>
      </rPr>
      <t xml:space="preserve"> click</t>
    </r>
    <r>
      <rPr>
        <b/>
        <sz val="10"/>
        <color theme="1"/>
        <rFont val="Calibri"/>
        <family val="2"/>
        <scheme val="minor"/>
      </rPr>
      <t xml:space="preserve"> </t>
    </r>
    <r>
      <rPr>
        <b/>
        <sz val="9.5"/>
        <color theme="1"/>
        <rFont val="Calibri"/>
        <family val="2"/>
        <scheme val="minor"/>
      </rPr>
      <t>100%</t>
    </r>
  </si>
  <si>
    <r>
      <t xml:space="preserve">                    2. View </t>
    </r>
    <r>
      <rPr>
        <sz val="9"/>
        <color theme="1"/>
        <rFont val="Calibri"/>
        <family val="2"/>
        <scheme val="minor"/>
      </rPr>
      <t>&gt;</t>
    </r>
    <r>
      <rPr>
        <sz val="10"/>
        <color theme="1"/>
        <rFont val="Calibri"/>
        <family val="2"/>
        <scheme val="minor"/>
      </rPr>
      <t xml:space="preserve"> Show group </t>
    </r>
    <r>
      <rPr>
        <sz val="9"/>
        <color theme="1"/>
        <rFont val="Calibri"/>
        <family val="2"/>
        <scheme val="minor"/>
      </rPr>
      <t>&gt;</t>
    </r>
    <r>
      <rPr>
        <sz val="10"/>
        <color theme="1"/>
        <rFont val="Calibri"/>
        <family val="2"/>
        <scheme val="minor"/>
      </rPr>
      <t xml:space="preserve"> uncheck </t>
    </r>
    <r>
      <rPr>
        <b/>
        <sz val="9.5"/>
        <color theme="1"/>
        <rFont val="Calibri"/>
        <family val="2"/>
        <scheme val="minor"/>
      </rPr>
      <t>Headings</t>
    </r>
  </si>
  <si>
    <r>
      <t xml:space="preserve">                    3. View </t>
    </r>
    <r>
      <rPr>
        <sz val="9"/>
        <color theme="1"/>
        <rFont val="Calibri"/>
        <family val="2"/>
        <scheme val="minor"/>
      </rPr>
      <t>&gt;</t>
    </r>
    <r>
      <rPr>
        <sz val="10"/>
        <color theme="1"/>
        <rFont val="Calibri"/>
        <family val="2"/>
        <scheme val="minor"/>
      </rPr>
      <t xml:space="preserve"> Show group </t>
    </r>
    <r>
      <rPr>
        <sz val="9"/>
        <color theme="1"/>
        <rFont val="Calibri"/>
        <family val="2"/>
        <scheme val="minor"/>
      </rPr>
      <t>&gt;</t>
    </r>
    <r>
      <rPr>
        <sz val="10"/>
        <color theme="1"/>
        <rFont val="Calibri"/>
        <family val="2"/>
        <scheme val="minor"/>
      </rPr>
      <t xml:space="preserve"> uncheck</t>
    </r>
    <r>
      <rPr>
        <b/>
        <sz val="10"/>
        <color theme="1"/>
        <rFont val="Calibri"/>
        <family val="2"/>
        <scheme val="minor"/>
      </rPr>
      <t xml:space="preserve"> </t>
    </r>
    <r>
      <rPr>
        <b/>
        <sz val="9.5"/>
        <color theme="1"/>
        <rFont val="Calibri"/>
        <family val="2"/>
        <scheme val="minor"/>
      </rPr>
      <t>Formula Bar</t>
    </r>
  </si>
  <si>
    <r>
      <rPr>
        <sz val="10"/>
        <rFont val="Segoe UI Variable Display Semib"/>
      </rPr>
      <t>O</t>
    </r>
    <r>
      <rPr>
        <sz val="9"/>
        <rFont val="Segoe UI Variable Display Semib"/>
      </rPr>
      <t xml:space="preserve">UTPUT </t>
    </r>
    <r>
      <rPr>
        <sz val="10"/>
        <rFont val="Segoe UI Variable Display Semib"/>
      </rPr>
      <t>O</t>
    </r>
    <r>
      <rPr>
        <sz val="9"/>
        <rFont val="Segoe UI Variable Display Semib"/>
      </rPr>
      <t>PTIONS</t>
    </r>
  </si>
  <si>
    <r>
      <rPr>
        <sz val="9"/>
        <color rgb="FF003DB8"/>
        <rFont val="Segoe UI Variable Text Semibold"/>
      </rPr>
      <t>Printer</t>
    </r>
    <r>
      <rPr>
        <sz val="9.5"/>
        <rFont val="Calibri"/>
        <family val="2"/>
        <scheme val="minor"/>
      </rPr>
      <t xml:space="preserve">   </t>
    </r>
    <r>
      <rPr>
        <sz val="10"/>
        <rFont val="Calibri"/>
        <family val="2"/>
        <scheme val="minor"/>
      </rPr>
      <t xml:space="preserve">File </t>
    </r>
    <r>
      <rPr>
        <sz val="9"/>
        <rFont val="Calibri"/>
        <family val="2"/>
        <scheme val="minor"/>
      </rPr>
      <t>&gt;</t>
    </r>
    <r>
      <rPr>
        <sz val="10"/>
        <rFont val="Calibri"/>
        <family val="2"/>
        <scheme val="minor"/>
      </rPr>
      <t xml:space="preserve"> Print</t>
    </r>
  </si>
  <si>
    <r>
      <rPr>
        <sz val="9"/>
        <color rgb="FF003DB8"/>
        <rFont val="Segoe UI Variable Text Semibold"/>
      </rPr>
      <t>PDF</t>
    </r>
    <r>
      <rPr>
        <sz val="9.5"/>
        <rFont val="Calibri"/>
        <family val="2"/>
        <scheme val="minor"/>
      </rPr>
      <t xml:space="preserve">        </t>
    </r>
    <r>
      <rPr>
        <sz val="10"/>
        <rFont val="Calibri"/>
        <family val="2"/>
        <scheme val="minor"/>
      </rPr>
      <t xml:space="preserve">File </t>
    </r>
    <r>
      <rPr>
        <sz val="9"/>
        <rFont val="Calibri"/>
        <family val="2"/>
        <scheme val="minor"/>
      </rPr>
      <t>&gt;</t>
    </r>
    <r>
      <rPr>
        <sz val="10"/>
        <rFont val="Calibri"/>
        <family val="2"/>
        <scheme val="minor"/>
      </rPr>
      <t xml:space="preserve"> Save As </t>
    </r>
    <r>
      <rPr>
        <sz val="9"/>
        <rFont val="Calibri"/>
        <family val="2"/>
        <scheme val="minor"/>
      </rPr>
      <t>&gt;</t>
    </r>
    <r>
      <rPr>
        <sz val="10"/>
        <rFont val="Calibri"/>
        <family val="2"/>
        <scheme val="minor"/>
      </rPr>
      <t xml:space="preserve"> Browse </t>
    </r>
    <r>
      <rPr>
        <sz val="9"/>
        <rFont val="Calibri"/>
        <family val="2"/>
        <scheme val="minor"/>
      </rPr>
      <t>&gt;</t>
    </r>
    <r>
      <rPr>
        <sz val="10"/>
        <rFont val="Calibri"/>
        <family val="2"/>
        <scheme val="minor"/>
      </rPr>
      <t xml:space="preserve"> choose folder </t>
    </r>
    <r>
      <rPr>
        <sz val="9"/>
        <rFont val="Calibri"/>
        <family val="2"/>
        <scheme val="minor"/>
      </rPr>
      <t>&gt;</t>
    </r>
    <r>
      <rPr>
        <sz val="10"/>
        <rFont val="Calibri"/>
        <family val="2"/>
        <scheme val="minor"/>
      </rPr>
      <t xml:space="preserve"> select PDF</t>
    </r>
  </si>
  <si>
    <r>
      <rPr>
        <sz val="9"/>
        <color rgb="FF003DB8"/>
        <rFont val="Segoe UI Variable Text Semibold"/>
      </rPr>
      <t>Export</t>
    </r>
    <r>
      <rPr>
        <sz val="9.5"/>
        <color rgb="FF002D86"/>
        <rFont val="Calibri"/>
        <family val="2"/>
        <scheme val="minor"/>
      </rPr>
      <t xml:space="preserve">   </t>
    </r>
    <r>
      <rPr>
        <sz val="9"/>
        <color rgb="FF002D86"/>
        <rFont val="Calibri"/>
        <family val="2"/>
        <scheme val="minor"/>
      </rPr>
      <t xml:space="preserve"> </t>
    </r>
    <r>
      <rPr>
        <sz val="9.5"/>
        <rFont val="Calibri"/>
        <family val="2"/>
        <scheme val="minor"/>
      </rPr>
      <t>1</t>
    </r>
    <r>
      <rPr>
        <sz val="10"/>
        <rFont val="Calibri"/>
        <family val="2"/>
        <scheme val="minor"/>
      </rPr>
      <t xml:space="preserve">. </t>
    </r>
    <r>
      <rPr>
        <sz val="9"/>
        <color rgb="FFFF0000"/>
        <rFont val="Segoe UI Variable Text Semibold"/>
      </rPr>
      <t>MAKE A BACKUP</t>
    </r>
    <r>
      <rPr>
        <sz val="10"/>
        <rFont val="Calibri"/>
        <family val="2"/>
        <scheme val="minor"/>
      </rPr>
      <t xml:space="preserve"> of the model</t>
    </r>
  </si>
  <si>
    <r>
      <rPr>
        <sz val="9.5"/>
        <color theme="1"/>
        <rFont val="Calibri"/>
        <family val="2"/>
        <scheme val="minor"/>
      </rPr>
      <t xml:space="preserve">               2</t>
    </r>
    <r>
      <rPr>
        <sz val="10"/>
        <color theme="1"/>
        <rFont val="Calibri"/>
        <family val="2"/>
        <scheme val="minor"/>
      </rPr>
      <t xml:space="preserve">. Open model </t>
    </r>
    <r>
      <rPr>
        <sz val="9"/>
        <color theme="1"/>
        <rFont val="Calibri"/>
        <family val="2"/>
        <scheme val="minor"/>
      </rPr>
      <t>&gt;</t>
    </r>
    <r>
      <rPr>
        <sz val="10"/>
        <color theme="1"/>
        <rFont val="Calibri"/>
        <family val="2"/>
        <scheme val="minor"/>
      </rPr>
      <t xml:space="preserve"> Select tab to export</t>
    </r>
  </si>
  <si>
    <r>
      <rPr>
        <sz val="9.5"/>
        <color theme="1"/>
        <rFont val="Calibri"/>
        <family val="2"/>
        <scheme val="minor"/>
      </rPr>
      <t xml:space="preserve">               3</t>
    </r>
    <r>
      <rPr>
        <sz val="10"/>
        <color theme="1"/>
        <rFont val="Calibri"/>
        <family val="2"/>
        <scheme val="minor"/>
      </rPr>
      <t xml:space="preserve">. File </t>
    </r>
    <r>
      <rPr>
        <sz val="9"/>
        <color theme="1"/>
        <rFont val="Calibri"/>
        <family val="2"/>
        <scheme val="minor"/>
      </rPr>
      <t>&gt;</t>
    </r>
    <r>
      <rPr>
        <sz val="10"/>
        <color theme="1"/>
        <rFont val="Calibri"/>
        <family val="2"/>
        <scheme val="minor"/>
      </rPr>
      <t xml:space="preserve"> Save As </t>
    </r>
    <r>
      <rPr>
        <sz val="9"/>
        <color theme="1"/>
        <rFont val="Calibri"/>
        <family val="2"/>
        <scheme val="minor"/>
      </rPr>
      <t>&gt;</t>
    </r>
    <r>
      <rPr>
        <sz val="10"/>
        <color theme="1"/>
        <rFont val="Calibri"/>
        <family val="2"/>
        <scheme val="minor"/>
      </rPr>
      <t xml:space="preserve"> Browse </t>
    </r>
    <r>
      <rPr>
        <sz val="9"/>
        <color theme="1"/>
        <rFont val="Calibri"/>
        <family val="2"/>
        <scheme val="minor"/>
      </rPr>
      <t>&gt;</t>
    </r>
    <r>
      <rPr>
        <sz val="10"/>
        <color theme="1"/>
        <rFont val="Calibri"/>
        <family val="2"/>
        <scheme val="minor"/>
      </rPr>
      <t xml:space="preserve"> choose folder</t>
    </r>
  </si>
  <si>
    <r>
      <rPr>
        <sz val="9.5"/>
        <color theme="1"/>
        <rFont val="Calibri"/>
        <family val="2"/>
        <scheme val="minor"/>
      </rPr>
      <t xml:space="preserve">               4</t>
    </r>
    <r>
      <rPr>
        <sz val="10"/>
        <color theme="1"/>
        <rFont val="Calibri"/>
        <family val="2"/>
        <scheme val="minor"/>
      </rPr>
      <t xml:space="preserve">. Enter new file name </t>
    </r>
    <r>
      <rPr>
        <sz val="9"/>
        <color theme="1"/>
        <rFont val="Calibri"/>
        <family val="2"/>
        <scheme val="minor"/>
      </rPr>
      <t>(</t>
    </r>
    <r>
      <rPr>
        <sz val="10"/>
        <color theme="1"/>
        <rFont val="Calibri"/>
        <family val="2"/>
        <scheme val="minor"/>
      </rPr>
      <t>optional</t>
    </r>
    <r>
      <rPr>
        <sz val="9"/>
        <color theme="1"/>
        <rFont val="Calibri"/>
        <family val="2"/>
        <scheme val="minor"/>
      </rPr>
      <t>)</t>
    </r>
  </si>
  <si>
    <r>
      <rPr>
        <sz val="9.5"/>
        <color theme="1"/>
        <rFont val="Calibri"/>
        <family val="2"/>
        <scheme val="minor"/>
      </rPr>
      <t xml:space="preserve">               5</t>
    </r>
    <r>
      <rPr>
        <sz val="10"/>
        <color theme="1"/>
        <rFont val="Calibri"/>
        <family val="2"/>
        <scheme val="minor"/>
      </rPr>
      <t>. Select</t>
    </r>
    <r>
      <rPr>
        <sz val="9.5"/>
        <color theme="1"/>
        <rFont val="Calibri"/>
        <family val="2"/>
        <scheme val="minor"/>
      </rPr>
      <t xml:space="preserve"> </t>
    </r>
    <r>
      <rPr>
        <b/>
        <sz val="9.5"/>
        <color theme="1"/>
        <rFont val="Calibri"/>
        <family val="2"/>
        <scheme val="minor"/>
      </rPr>
      <t xml:space="preserve">CSV </t>
    </r>
    <r>
      <rPr>
        <sz val="9.5"/>
        <color theme="1"/>
        <rFont val="Calibri"/>
        <family val="2"/>
        <scheme val="minor"/>
      </rPr>
      <t>(</t>
    </r>
    <r>
      <rPr>
        <b/>
        <sz val="9.5"/>
        <color theme="1"/>
        <rFont val="Calibri"/>
        <family val="2"/>
        <scheme val="minor"/>
      </rPr>
      <t>Comma delimited</t>
    </r>
    <r>
      <rPr>
        <sz val="9.5"/>
        <color theme="1"/>
        <rFont val="Calibri"/>
        <family val="2"/>
        <scheme val="minor"/>
      </rPr>
      <t>)</t>
    </r>
    <r>
      <rPr>
        <sz val="10"/>
        <color theme="1"/>
        <rFont val="Calibri"/>
        <family val="2"/>
        <scheme val="minor"/>
      </rPr>
      <t xml:space="preserve"> </t>
    </r>
    <r>
      <rPr>
        <sz val="9"/>
        <color theme="1"/>
        <rFont val="Calibri"/>
        <family val="2"/>
        <scheme val="minor"/>
      </rPr>
      <t>&gt;</t>
    </r>
    <r>
      <rPr>
        <sz val="10"/>
        <color theme="1"/>
        <rFont val="Calibri"/>
        <family val="2"/>
        <scheme val="minor"/>
      </rPr>
      <t xml:space="preserve"> Save </t>
    </r>
    <r>
      <rPr>
        <sz val="9"/>
        <color theme="1"/>
        <rFont val="Calibri"/>
        <family val="2"/>
        <scheme val="minor"/>
      </rPr>
      <t>&gt;</t>
    </r>
    <r>
      <rPr>
        <sz val="10"/>
        <color theme="1"/>
        <rFont val="Calibri"/>
        <family val="2"/>
        <scheme val="minor"/>
      </rPr>
      <t xml:space="preserve"> OK</t>
    </r>
  </si>
  <si>
    <r>
      <rPr>
        <sz val="9.5"/>
        <color rgb="FF002D86"/>
        <rFont val="Calibri"/>
        <family val="2"/>
        <scheme val="minor"/>
      </rPr>
      <t xml:space="preserve">               6</t>
    </r>
    <r>
      <rPr>
        <sz val="10"/>
        <color rgb="FF002D86"/>
        <rFont val="Calibri"/>
        <family val="2"/>
        <scheme val="minor"/>
      </rPr>
      <t xml:space="preserve">. </t>
    </r>
    <r>
      <rPr>
        <sz val="10"/>
        <rFont val="Calibri"/>
        <family val="2"/>
        <scheme val="minor"/>
      </rPr>
      <t xml:space="preserve">Close model </t>
    </r>
    <r>
      <rPr>
        <sz val="9"/>
        <color rgb="FFFF0000"/>
        <rFont val="Segoe UI Variable Text Semibold"/>
      </rPr>
      <t>WITHOUT SAVING</t>
    </r>
  </si>
  <si>
    <r>
      <t>©</t>
    </r>
    <r>
      <rPr>
        <sz val="6"/>
        <color theme="1"/>
        <rFont val="Calibri"/>
        <family val="2"/>
        <scheme val="minor"/>
      </rPr>
      <t xml:space="preserve"> </t>
    </r>
    <r>
      <rPr>
        <sz val="9.5"/>
        <color theme="1"/>
        <rFont val="Calibri"/>
        <family val="2"/>
        <scheme val="minor"/>
      </rPr>
      <t>2025,</t>
    </r>
    <r>
      <rPr>
        <sz val="6"/>
        <color theme="1"/>
        <rFont val="Calibri"/>
        <family val="2"/>
        <scheme val="minor"/>
      </rPr>
      <t xml:space="preserve"> </t>
    </r>
    <r>
      <rPr>
        <sz val="12"/>
        <color rgb="FF002060"/>
        <rFont val="Rough Draft"/>
      </rPr>
      <t>E</t>
    </r>
    <r>
      <rPr>
        <sz val="10"/>
        <color rgb="FF002060"/>
        <rFont val="Rough Draft"/>
      </rPr>
      <t>XCEL</t>
    </r>
    <r>
      <rPr>
        <sz val="12"/>
        <color rgb="FF002060"/>
        <rFont val="Rough Draft"/>
      </rPr>
      <t>M</t>
    </r>
    <r>
      <rPr>
        <sz val="10"/>
        <color rgb="FF002060"/>
        <rFont val="Rough Draft"/>
      </rPr>
      <t>ODELS</t>
    </r>
    <r>
      <rPr>
        <sz val="9.5"/>
        <rFont val="Calibri"/>
        <family val="2"/>
        <scheme val="minor"/>
      </rPr>
      <t>.com</t>
    </r>
  </si>
  <si>
    <t>info@ExcelModels.com</t>
  </si>
  <si>
    <t>Unauthorized sale or distribution of this software is prohibited</t>
  </si>
  <si>
    <t>EV/EBITDA ratio</t>
  </si>
  <si>
    <t>Price/Earnings ratio</t>
  </si>
  <si>
    <t xml:space="preserve"> DCF:</t>
  </si>
  <si>
    <t>Enterprise</t>
  </si>
  <si>
    <t xml:space="preserve">  Comps:</t>
  </si>
  <si>
    <r>
      <t xml:space="preserve">Delinquncy </t>
    </r>
    <r>
      <rPr>
        <sz val="9"/>
        <color rgb="FFC00000"/>
        <rFont val="Calibri"/>
        <family val="2"/>
        <scheme val="minor"/>
      </rPr>
      <t>%</t>
    </r>
  </si>
  <si>
    <t xml:space="preserve">  Type   </t>
  </si>
  <si>
    <r>
      <t xml:space="preserve">Held until sale </t>
    </r>
    <r>
      <rPr>
        <sz val="9"/>
        <color rgb="FFC00000"/>
        <rFont val="Calibri"/>
        <family val="2"/>
        <scheme val="minor"/>
      </rPr>
      <t>m</t>
    </r>
  </si>
  <si>
    <t>Sale premium</t>
  </si>
  <si>
    <r>
      <t xml:space="preserve">Delnquncy fee </t>
    </r>
    <r>
      <rPr>
        <sz val="9"/>
        <color rgb="FFC00000"/>
        <rFont val="Calibri"/>
        <family val="2"/>
        <scheme val="minor"/>
      </rPr>
      <t>$</t>
    </r>
  </si>
  <si>
    <r>
      <t xml:space="preserve">Min cash held </t>
    </r>
    <r>
      <rPr>
        <sz val="9"/>
        <color rgb="FFC00000"/>
        <rFont val="Calibri"/>
        <family val="2"/>
        <scheme val="minor"/>
      </rPr>
      <t>k</t>
    </r>
  </si>
  <si>
    <t>Income taxes</t>
  </si>
  <si>
    <r>
      <t xml:space="preserve">Servc fee/yr </t>
    </r>
    <r>
      <rPr>
        <sz val="9"/>
        <color rgb="FFC00000"/>
        <rFont val="Calibri"/>
        <family val="2"/>
        <scheme val="minor"/>
      </rPr>
      <t>%</t>
    </r>
    <r>
      <rPr>
        <sz val="4"/>
        <color rgb="FFC00000"/>
        <rFont val="Calibri"/>
        <family val="2"/>
        <scheme val="minor"/>
      </rPr>
      <t xml:space="preserve"> </t>
    </r>
    <r>
      <rPr>
        <sz val="9"/>
        <color rgb="FFC00000"/>
        <rFont val="Calibri"/>
        <family val="2"/>
        <scheme val="minor"/>
      </rPr>
      <t>bal</t>
    </r>
  </si>
  <si>
    <t>- Debt</t>
  </si>
  <si>
    <t>+ Cash</t>
  </si>
  <si>
    <t>Earnings</t>
  </si>
  <si>
    <t>Tech</t>
  </si>
  <si>
    <t>Executive</t>
  </si>
  <si>
    <t>Finance</t>
  </si>
  <si>
    <t>Operations</t>
  </si>
  <si>
    <t>Marketing/1</t>
  </si>
  <si>
    <t>Marketing/2</t>
  </si>
  <si>
    <r>
      <t>General</t>
    </r>
    <r>
      <rPr>
        <sz val="9"/>
        <rFont val="Calibri"/>
        <family val="2"/>
        <scheme val="minor"/>
      </rPr>
      <t xml:space="preserve"> &amp; </t>
    </r>
    <r>
      <rPr>
        <sz val="9.5"/>
        <rFont val="Calibri"/>
        <family val="2"/>
        <scheme val="minor"/>
      </rPr>
      <t>Admin</t>
    </r>
  </si>
  <si>
    <t>Accum Depreciation</t>
  </si>
  <si>
    <t>Salvage Value</t>
  </si>
  <si>
    <t># Loans Outstanding</t>
  </si>
  <si>
    <t>$ Loans Outstanding</t>
  </si>
  <si>
    <r>
      <t>∆</t>
    </r>
    <r>
      <rPr>
        <sz val="6"/>
        <rFont val="Calibri"/>
        <family val="2"/>
        <scheme val="minor"/>
      </rPr>
      <t xml:space="preserve"> </t>
    </r>
    <r>
      <rPr>
        <b/>
        <sz val="9.5"/>
        <rFont val="Calibri"/>
        <family val="2"/>
        <scheme val="minor"/>
      </rPr>
      <t>Cash Balance Sheet</t>
    </r>
  </si>
  <si>
    <r>
      <rPr>
        <b/>
        <sz val="14"/>
        <rFont val="Calibri"/>
        <family val="2"/>
        <scheme val="minor"/>
      </rPr>
      <t>D</t>
    </r>
    <r>
      <rPr>
        <b/>
        <sz val="12"/>
        <rFont val="Calibri"/>
        <family val="2"/>
        <scheme val="minor"/>
      </rPr>
      <t xml:space="preserve">ISCOUNTED </t>
    </r>
    <r>
      <rPr>
        <b/>
        <sz val="14"/>
        <rFont val="Calibri"/>
        <family val="2"/>
        <scheme val="minor"/>
      </rPr>
      <t>CF</t>
    </r>
  </si>
  <si>
    <t>y/y%</t>
  </si>
  <si>
    <t xml:space="preserve">               </t>
  </si>
  <si>
    <t>________</t>
  </si>
  <si>
    <t>______________________</t>
  </si>
  <si>
    <t>Starting Cash</t>
  </si>
  <si>
    <t>PV Free Cash flow</t>
  </si>
  <si>
    <t>Terminal Value</t>
  </si>
  <si>
    <t>PV Terminal Value</t>
  </si>
  <si>
    <r>
      <t xml:space="preserve">Loss reserve </t>
    </r>
    <r>
      <rPr>
        <sz val="9"/>
        <color rgb="FFC00000"/>
        <rFont val="Calibri"/>
        <family val="2"/>
        <scheme val="minor"/>
      </rPr>
      <t>%</t>
    </r>
    <r>
      <rPr>
        <sz val="4"/>
        <rFont val="Calibri"/>
        <family val="2"/>
        <scheme val="minor"/>
      </rPr>
      <t xml:space="preserve"> </t>
    </r>
    <r>
      <rPr>
        <sz val="9"/>
        <color rgb="FFC00000"/>
        <rFont val="Calibri"/>
        <family val="2"/>
        <scheme val="minor"/>
      </rPr>
      <t>bal</t>
    </r>
  </si>
  <si>
    <t>Processing fee</t>
  </si>
  <si>
    <t>Application fee</t>
  </si>
  <si>
    <t>Servicing fee</t>
  </si>
  <si>
    <t>Origination fee</t>
  </si>
  <si>
    <t>Delinquency fee</t>
  </si>
  <si>
    <t>Referral fee</t>
  </si>
  <si>
    <t>Commission</t>
  </si>
  <si>
    <r>
      <t>Interest-</t>
    </r>
    <r>
      <rPr>
        <sz val="9"/>
        <rFont val="Calibri"/>
        <family val="2"/>
        <scheme val="minor"/>
      </rPr>
      <t xml:space="preserve"> </t>
    </r>
    <r>
      <rPr>
        <sz val="9.5"/>
        <rFont val="Calibri"/>
        <family val="2"/>
        <scheme val="minor"/>
      </rPr>
      <t>Credit Facility</t>
    </r>
  </si>
  <si>
    <t>Income Tax</t>
  </si>
  <si>
    <t>Service fee</t>
  </si>
  <si>
    <r>
      <t xml:space="preserve">Loans sold  </t>
    </r>
    <r>
      <rPr>
        <sz val="9"/>
        <color rgb="FFC00000"/>
        <rFont val="Calibri"/>
        <family val="2"/>
        <scheme val="minor"/>
      </rPr>
      <t>%</t>
    </r>
    <r>
      <rPr>
        <sz val="6"/>
        <rFont val="Calibri"/>
        <family val="2"/>
        <scheme val="minor"/>
      </rPr>
      <t xml:space="preserve"> </t>
    </r>
    <r>
      <rPr>
        <sz val="9"/>
        <color rgb="FFC00000"/>
        <rFont val="Calibri"/>
        <family val="2"/>
        <scheme val="minor"/>
      </rPr>
      <t>orig</t>
    </r>
  </si>
  <si>
    <r>
      <t>Interest-</t>
    </r>
    <r>
      <rPr>
        <sz val="8"/>
        <rFont val="Calibri"/>
        <family val="2"/>
        <scheme val="minor"/>
      </rPr>
      <t xml:space="preserve"> </t>
    </r>
    <r>
      <rPr>
        <sz val="9.5"/>
        <rFont val="Calibri"/>
        <family val="2"/>
        <scheme val="minor"/>
      </rPr>
      <t>S/T debt</t>
    </r>
  </si>
  <si>
    <r>
      <t>Interest-</t>
    </r>
    <r>
      <rPr>
        <sz val="8"/>
        <rFont val="Calibri"/>
        <family val="2"/>
        <scheme val="minor"/>
      </rPr>
      <t xml:space="preserve"> </t>
    </r>
    <r>
      <rPr>
        <sz val="9.5"/>
        <rFont val="Calibri"/>
        <family val="2"/>
        <scheme val="minor"/>
      </rPr>
      <t>L/T debt</t>
    </r>
  </si>
  <si>
    <t>minus Capital Exp</t>
  </si>
  <si>
    <t>Gain on asset sales</t>
  </si>
  <si>
    <r>
      <rPr>
        <b/>
        <sz val="13.5"/>
        <rFont val="Calibri"/>
        <family val="2"/>
        <scheme val="minor"/>
      </rPr>
      <t>I</t>
    </r>
    <r>
      <rPr>
        <b/>
        <sz val="11.5"/>
        <rFont val="Calibri"/>
        <family val="2"/>
        <scheme val="minor"/>
      </rPr>
      <t>NDUSTRY</t>
    </r>
    <r>
      <rPr>
        <sz val="10"/>
        <rFont val="Calibri"/>
        <family val="2"/>
        <scheme val="minor"/>
      </rPr>
      <t xml:space="preserve"> </t>
    </r>
    <r>
      <rPr>
        <b/>
        <sz val="13.5"/>
        <rFont val="Calibri"/>
        <family val="2"/>
        <scheme val="minor"/>
      </rPr>
      <t>M</t>
    </r>
    <r>
      <rPr>
        <b/>
        <sz val="11.5"/>
        <rFont val="Calibri"/>
        <family val="2"/>
        <scheme val="minor"/>
      </rPr>
      <t>ULTIPLE</t>
    </r>
  </si>
  <si>
    <r>
      <t xml:space="preserve">Commission </t>
    </r>
    <r>
      <rPr>
        <sz val="9"/>
        <color rgb="FFC00000"/>
        <rFont val="Calibri"/>
        <family val="2"/>
        <scheme val="minor"/>
      </rPr>
      <t>%</t>
    </r>
    <r>
      <rPr>
        <sz val="4"/>
        <color rgb="FFC00000"/>
        <rFont val="Calibri"/>
        <family val="2"/>
        <scheme val="minor"/>
      </rPr>
      <t xml:space="preserve"> </t>
    </r>
    <r>
      <rPr>
        <sz val="9"/>
        <color rgb="FFC00000"/>
        <rFont val="Calibri"/>
        <family val="2"/>
        <scheme val="minor"/>
      </rPr>
      <t>rev</t>
    </r>
  </si>
  <si>
    <t>Short-term debt</t>
  </si>
  <si>
    <t>Long-term debt</t>
  </si>
  <si>
    <t>Credit facility</t>
  </si>
  <si>
    <t>Cost of captial</t>
  </si>
  <si>
    <t>Fees</t>
  </si>
  <si>
    <t>------</t>
  </si>
  <si>
    <t>-----</t>
  </si>
  <si>
    <t>--</t>
  </si>
  <si>
    <t>App</t>
  </si>
  <si>
    <t>Orig</t>
  </si>
  <si>
    <t>Ref</t>
  </si>
  <si>
    <t>-</t>
  </si>
  <si>
    <t>Loan</t>
  </si>
  <si>
    <t>Mitigation</t>
  </si>
  <si>
    <t>DCF terminal</t>
  </si>
  <si>
    <t>Ongoing</t>
  </si>
  <si>
    <r>
      <rPr>
        <b/>
        <sz val="13"/>
        <rFont val="Calibri"/>
        <family val="2"/>
        <scheme val="minor"/>
      </rPr>
      <t>C</t>
    </r>
    <r>
      <rPr>
        <b/>
        <sz val="11.5"/>
        <rFont val="Calibri"/>
        <family val="2"/>
        <scheme val="minor"/>
      </rPr>
      <t>APITALIZATION</t>
    </r>
  </si>
  <si>
    <r>
      <rPr>
        <b/>
        <sz val="13"/>
        <rFont val="Calibri"/>
        <family val="2"/>
        <scheme val="minor"/>
      </rPr>
      <t>A</t>
    </r>
    <r>
      <rPr>
        <b/>
        <sz val="11.5"/>
        <rFont val="Calibri"/>
        <family val="2"/>
        <scheme val="minor"/>
      </rPr>
      <t>FTERMARKET</t>
    </r>
  </si>
  <si>
    <r>
      <rPr>
        <b/>
        <sz val="13"/>
        <rFont val="Calibri"/>
        <family val="2"/>
        <scheme val="minor"/>
      </rPr>
      <t>V</t>
    </r>
    <r>
      <rPr>
        <b/>
        <sz val="11.5"/>
        <rFont val="Calibri"/>
        <family val="2"/>
        <scheme val="minor"/>
      </rPr>
      <t>ALUATION</t>
    </r>
  </si>
  <si>
    <r>
      <rPr>
        <b/>
        <sz val="13"/>
        <rFont val="Calibri"/>
        <family val="2"/>
        <scheme val="minor"/>
      </rPr>
      <t>O</t>
    </r>
    <r>
      <rPr>
        <b/>
        <sz val="11.5"/>
        <rFont val="Calibri"/>
        <family val="2"/>
        <scheme val="minor"/>
      </rPr>
      <t>RIGINATIONS</t>
    </r>
  </si>
  <si>
    <r>
      <t>Increase</t>
    </r>
    <r>
      <rPr>
        <sz val="9"/>
        <color rgb="FFC00000"/>
        <rFont val="Calibri"/>
        <family val="2"/>
        <scheme val="minor"/>
      </rPr>
      <t xml:space="preserve"> m/m</t>
    </r>
  </si>
  <si>
    <r>
      <t>Quantity</t>
    </r>
    <r>
      <rPr>
        <sz val="9"/>
        <color rgb="FFC00000"/>
        <rFont val="Calibri"/>
        <family val="2"/>
        <scheme val="minor"/>
      </rPr>
      <t xml:space="preserve"> m1</t>
    </r>
  </si>
  <si>
    <r>
      <t>Referral</t>
    </r>
    <r>
      <rPr>
        <sz val="9"/>
        <color rgb="FFC00000"/>
        <rFont val="Calibri"/>
        <family val="2"/>
        <scheme val="minor"/>
      </rPr>
      <t xml:space="preserve"> $</t>
    </r>
  </si>
  <si>
    <r>
      <t>Origination</t>
    </r>
    <r>
      <rPr>
        <sz val="9"/>
        <color rgb="FFC00000"/>
        <rFont val="Calibri"/>
        <family val="2"/>
        <scheme val="minor"/>
      </rPr>
      <t xml:space="preserve"> %</t>
    </r>
  </si>
  <si>
    <r>
      <t>Application</t>
    </r>
    <r>
      <rPr>
        <sz val="9"/>
        <color rgb="FFC00000"/>
        <rFont val="Calibri"/>
        <family val="2"/>
        <scheme val="minor"/>
      </rPr>
      <t xml:space="preserve"> $</t>
    </r>
  </si>
  <si>
    <r>
      <t>Processing</t>
    </r>
    <r>
      <rPr>
        <sz val="9"/>
        <color rgb="FFC00000"/>
        <rFont val="Calibri"/>
        <family val="2"/>
        <scheme val="minor"/>
      </rPr>
      <t xml:space="preserve"> $</t>
    </r>
  </si>
  <si>
    <t xml:space="preserve">          Debt          </t>
  </si>
  <si>
    <t xml:space="preserve">                   Equity                 </t>
  </si>
  <si>
    <r>
      <t>Avg term</t>
    </r>
    <r>
      <rPr>
        <sz val="9"/>
        <rFont val="Calibri"/>
        <family val="2"/>
        <scheme val="minor"/>
      </rPr>
      <t xml:space="preserve"> </t>
    </r>
    <r>
      <rPr>
        <sz val="9"/>
        <color rgb="FFC00000"/>
        <rFont val="Calibri"/>
        <family val="2"/>
        <scheme val="minor"/>
      </rPr>
      <t>m</t>
    </r>
  </si>
  <si>
    <t>Salary load</t>
  </si>
  <si>
    <t>Preferred equity</t>
  </si>
  <si>
    <t>Common equity</t>
  </si>
  <si>
    <t>Lending rate</t>
  </si>
  <si>
    <r>
      <t>Avg size</t>
    </r>
    <r>
      <rPr>
        <sz val="9"/>
        <rFont val="Calibri"/>
        <family val="2"/>
        <scheme val="minor"/>
      </rPr>
      <t xml:space="preserve"> </t>
    </r>
    <r>
      <rPr>
        <sz val="9"/>
        <color rgb="FFC00000"/>
        <rFont val="Calibri"/>
        <family val="2"/>
        <scheme val="minor"/>
      </rPr>
      <t>$</t>
    </r>
    <r>
      <rPr>
        <sz val="6"/>
        <color rgb="FFC00000"/>
        <rFont val="Calibri"/>
        <family val="2"/>
        <scheme val="minor"/>
      </rPr>
      <t xml:space="preserve"> </t>
    </r>
    <r>
      <rPr>
        <sz val="9"/>
        <color rgb="FFC00000"/>
        <rFont val="Calibri"/>
        <family val="2"/>
        <scheme val="minor"/>
      </rPr>
      <t>k</t>
    </r>
  </si>
  <si>
    <t>Proc</t>
  </si>
  <si>
    <t>Com</t>
  </si>
  <si>
    <t>---------</t>
  </si>
  <si>
    <t>Graph</t>
  </si>
  <si>
    <t>---</t>
  </si>
  <si>
    <t>Weighted
cost</t>
  </si>
  <si>
    <t>Cost of
capital</t>
  </si>
  <si>
    <t>Percent of
capital</t>
  </si>
  <si>
    <t>P/E ratio</t>
  </si>
  <si>
    <t>m/m</t>
  </si>
  <si>
    <t>Expenditures Balance</t>
  </si>
  <si>
    <t>Rev</t>
  </si>
  <si>
    <t xml:space="preserve">WACC </t>
  </si>
  <si>
    <t>Wgtd</t>
  </si>
  <si>
    <t>Wacc</t>
  </si>
  <si>
    <t>_____</t>
  </si>
  <si>
    <t>___</t>
  </si>
  <si>
    <t>____</t>
  </si>
  <si>
    <t>-----------</t>
  </si>
  <si>
    <t>______</t>
  </si>
  <si>
    <t>_</t>
  </si>
  <si>
    <t>______________</t>
  </si>
  <si>
    <t>Improvements</t>
  </si>
  <si>
    <t>Machinery</t>
  </si>
  <si>
    <t xml:space="preserve">   Salvage</t>
  </si>
  <si>
    <t>Net margin</t>
  </si>
  <si>
    <t>Gain/loss on asset sales</t>
  </si>
  <si>
    <r>
      <rPr>
        <b/>
        <sz val="16"/>
        <color rgb="FF002060"/>
        <rFont val="Calibri"/>
        <family val="2"/>
        <scheme val="minor"/>
      </rPr>
      <t>V</t>
    </r>
    <r>
      <rPr>
        <b/>
        <sz val="14"/>
        <color rgb="FF002060"/>
        <rFont val="Calibri"/>
        <family val="2"/>
        <scheme val="minor"/>
      </rPr>
      <t>ALUATION</t>
    </r>
  </si>
  <si>
    <r>
      <rPr>
        <b/>
        <sz val="16"/>
        <color rgb="FF002060"/>
        <rFont val="Calibri"/>
        <family val="2"/>
        <scheme val="minor"/>
      </rPr>
      <t>L</t>
    </r>
    <r>
      <rPr>
        <b/>
        <sz val="14"/>
        <color rgb="FF002060"/>
        <rFont val="Calibri"/>
        <family val="2"/>
        <scheme val="minor"/>
      </rPr>
      <t>INE</t>
    </r>
    <r>
      <rPr>
        <sz val="8"/>
        <color rgb="FF002060"/>
        <rFont val="Calibri"/>
        <family val="2"/>
        <scheme val="minor"/>
      </rPr>
      <t xml:space="preserve"> </t>
    </r>
    <r>
      <rPr>
        <b/>
        <sz val="14"/>
        <color rgb="FF002060"/>
        <rFont val="Calibri"/>
        <family val="2"/>
        <scheme val="minor"/>
      </rPr>
      <t>OF</t>
    </r>
    <r>
      <rPr>
        <sz val="8"/>
        <color rgb="FF002060"/>
        <rFont val="Calibri"/>
        <family val="2"/>
        <scheme val="minor"/>
      </rPr>
      <t xml:space="preserve"> </t>
    </r>
    <r>
      <rPr>
        <b/>
        <sz val="16"/>
        <color rgb="FF002060"/>
        <rFont val="Calibri"/>
        <family val="2"/>
        <scheme val="minor"/>
      </rPr>
      <t>C</t>
    </r>
    <r>
      <rPr>
        <b/>
        <sz val="14"/>
        <color rgb="FF002060"/>
        <rFont val="Calibri"/>
        <family val="2"/>
        <scheme val="minor"/>
      </rPr>
      <t>REDIT</t>
    </r>
  </si>
  <si>
    <r>
      <rPr>
        <b/>
        <sz val="16"/>
        <color rgb="FF002060"/>
        <rFont val="Calibri"/>
        <family val="2"/>
        <scheme val="minor"/>
      </rPr>
      <t>5</t>
    </r>
    <r>
      <rPr>
        <sz val="14"/>
        <color rgb="FF002060"/>
        <rFont val="Calibri"/>
        <family val="2"/>
        <scheme val="minor"/>
      </rPr>
      <t>-</t>
    </r>
    <r>
      <rPr>
        <b/>
        <sz val="16"/>
        <color rgb="FF002060"/>
        <rFont val="Calibri"/>
        <family val="2"/>
        <scheme val="minor"/>
      </rPr>
      <t>Y</t>
    </r>
    <r>
      <rPr>
        <b/>
        <sz val="14"/>
        <color rgb="FF002060"/>
        <rFont val="Calibri"/>
        <family val="2"/>
        <scheme val="minor"/>
      </rPr>
      <t>R</t>
    </r>
    <r>
      <rPr>
        <sz val="8"/>
        <color rgb="FF002060"/>
        <rFont val="Calibri"/>
        <family val="2"/>
        <scheme val="minor"/>
      </rPr>
      <t xml:space="preserve"> </t>
    </r>
    <r>
      <rPr>
        <b/>
        <sz val="16"/>
        <color rgb="FF002060"/>
        <rFont val="Calibri"/>
        <family val="2"/>
        <scheme val="minor"/>
      </rPr>
      <t>S</t>
    </r>
    <r>
      <rPr>
        <b/>
        <sz val="14"/>
        <color rgb="FF002060"/>
        <rFont val="Calibri"/>
        <family val="2"/>
        <scheme val="minor"/>
      </rPr>
      <t>UMMARY</t>
    </r>
  </si>
  <si>
    <r>
      <rPr>
        <b/>
        <sz val="16"/>
        <color rgb="FF002060"/>
        <rFont val="Calibri"/>
        <family val="2"/>
        <scheme val="minor"/>
      </rPr>
      <t>C</t>
    </r>
    <r>
      <rPr>
        <b/>
        <sz val="14"/>
        <color rgb="FF002060"/>
        <rFont val="Calibri"/>
        <family val="2"/>
        <scheme val="minor"/>
      </rPr>
      <t>ASH</t>
    </r>
    <r>
      <rPr>
        <sz val="8"/>
        <color rgb="FF002060"/>
        <rFont val="Calibri"/>
        <family val="2"/>
        <scheme val="minor"/>
      </rPr>
      <t xml:space="preserve"> </t>
    </r>
    <r>
      <rPr>
        <b/>
        <sz val="16"/>
        <color rgb="FF002060"/>
        <rFont val="Calibri"/>
        <family val="2"/>
        <scheme val="minor"/>
      </rPr>
      <t>F</t>
    </r>
    <r>
      <rPr>
        <b/>
        <sz val="14"/>
        <color rgb="FF002060"/>
        <rFont val="Calibri"/>
        <family val="2"/>
        <scheme val="minor"/>
      </rPr>
      <t>LOW</t>
    </r>
  </si>
  <si>
    <r>
      <rPr>
        <b/>
        <sz val="16"/>
        <color rgb="FF002060"/>
        <rFont val="Calibri"/>
        <family val="2"/>
        <scheme val="minor"/>
      </rPr>
      <t>B</t>
    </r>
    <r>
      <rPr>
        <b/>
        <sz val="14"/>
        <color rgb="FF002060"/>
        <rFont val="Calibri"/>
        <family val="2"/>
        <scheme val="minor"/>
      </rPr>
      <t>ALANCE</t>
    </r>
    <r>
      <rPr>
        <sz val="8"/>
        <color rgb="FF002060"/>
        <rFont val="Calibri"/>
        <family val="2"/>
        <scheme val="minor"/>
      </rPr>
      <t xml:space="preserve"> </t>
    </r>
    <r>
      <rPr>
        <b/>
        <sz val="16"/>
        <color rgb="FF002060"/>
        <rFont val="Calibri"/>
        <family val="2"/>
        <scheme val="minor"/>
      </rPr>
      <t>S</t>
    </r>
    <r>
      <rPr>
        <b/>
        <sz val="14"/>
        <color rgb="FF002060"/>
        <rFont val="Calibri"/>
        <family val="2"/>
        <scheme val="minor"/>
      </rPr>
      <t>HEET</t>
    </r>
  </si>
  <si>
    <r>
      <rPr>
        <b/>
        <sz val="16"/>
        <color rgb="FF002060"/>
        <rFont val="Calibri"/>
        <family val="2"/>
        <scheme val="minor"/>
      </rPr>
      <t>P</t>
    </r>
    <r>
      <rPr>
        <b/>
        <sz val="14"/>
        <color rgb="FF002060"/>
        <rFont val="Calibri"/>
        <family val="2"/>
        <scheme val="minor"/>
      </rPr>
      <t>ROFIT</t>
    </r>
    <r>
      <rPr>
        <sz val="8"/>
        <color rgb="FF002060"/>
        <rFont val="Calibri"/>
        <family val="2"/>
        <scheme val="minor"/>
      </rPr>
      <t xml:space="preserve"> </t>
    </r>
    <r>
      <rPr>
        <sz val="13"/>
        <color rgb="FF002060"/>
        <rFont val="Calibri"/>
        <family val="2"/>
        <scheme val="minor"/>
      </rPr>
      <t>&amp;</t>
    </r>
    <r>
      <rPr>
        <sz val="8"/>
        <color rgb="FF002060"/>
        <rFont val="Calibri"/>
        <family val="2"/>
        <scheme val="minor"/>
      </rPr>
      <t xml:space="preserve"> </t>
    </r>
    <r>
      <rPr>
        <b/>
        <sz val="16"/>
        <color rgb="FF002060"/>
        <rFont val="Calibri"/>
        <family val="2"/>
        <scheme val="minor"/>
      </rPr>
      <t>L</t>
    </r>
    <r>
      <rPr>
        <b/>
        <sz val="14"/>
        <color rgb="FF002060"/>
        <rFont val="Calibri"/>
        <family val="2"/>
        <scheme val="minor"/>
      </rPr>
      <t>OSS</t>
    </r>
  </si>
  <si>
    <r>
      <rPr>
        <b/>
        <sz val="16"/>
        <color rgb="FF002060"/>
        <rFont val="Calibri"/>
        <family val="2"/>
        <scheme val="minor"/>
      </rPr>
      <t>L</t>
    </r>
    <r>
      <rPr>
        <b/>
        <sz val="14"/>
        <color rgb="FF002060"/>
        <rFont val="Calibri"/>
        <family val="2"/>
        <scheme val="minor"/>
      </rPr>
      <t>OANS</t>
    </r>
  </si>
  <si>
    <r>
      <rPr>
        <b/>
        <sz val="16"/>
        <color rgb="FF002060"/>
        <rFont val="Calibri"/>
        <family val="2"/>
        <scheme val="minor"/>
      </rPr>
      <t>C</t>
    </r>
    <r>
      <rPr>
        <b/>
        <sz val="14"/>
        <color rgb="FF002060"/>
        <rFont val="Calibri"/>
        <family val="2"/>
        <scheme val="minor"/>
      </rPr>
      <t>APITAL</t>
    </r>
    <r>
      <rPr>
        <sz val="8"/>
        <color rgb="FF002060"/>
        <rFont val="Calibri"/>
        <family val="2"/>
        <scheme val="minor"/>
      </rPr>
      <t xml:space="preserve"> </t>
    </r>
    <r>
      <rPr>
        <b/>
        <sz val="16"/>
        <color rgb="FF002060"/>
        <rFont val="Calibri"/>
        <family val="2"/>
        <scheme val="minor"/>
      </rPr>
      <t>E</t>
    </r>
    <r>
      <rPr>
        <b/>
        <sz val="14"/>
        <color rgb="FF002060"/>
        <rFont val="Calibri"/>
        <family val="2"/>
        <scheme val="minor"/>
      </rPr>
      <t>XPENSE</t>
    </r>
  </si>
  <si>
    <r>
      <rPr>
        <b/>
        <sz val="16"/>
        <color rgb="FF002060"/>
        <rFont val="Calibri"/>
        <family val="2"/>
        <scheme val="minor"/>
      </rPr>
      <t>A</t>
    </r>
    <r>
      <rPr>
        <b/>
        <sz val="14"/>
        <color rgb="FF002060"/>
        <rFont val="Calibri"/>
        <family val="2"/>
        <scheme val="minor"/>
      </rPr>
      <t>SSUMPTIONS</t>
    </r>
  </si>
  <si>
    <t>In thousands, except loans</t>
  </si>
  <si>
    <t>In thousands</t>
  </si>
  <si>
    <t>Int</t>
  </si>
  <si>
    <t>Loss</t>
  </si>
  <si>
    <t>Term</t>
  </si>
  <si>
    <t>Held</t>
  </si>
  <si>
    <t>Sold</t>
  </si>
  <si>
    <t>Prem</t>
  </si>
  <si>
    <t>REVENUE</t>
  </si>
  <si>
    <t>Interest rate</t>
  </si>
  <si>
    <t>Svc</t>
  </si>
  <si>
    <t>SALES</t>
  </si>
  <si>
    <t>OPEX</t>
  </si>
  <si>
    <t>Pay</t>
  </si>
  <si>
    <t>COGS</t>
  </si>
  <si>
    <t>LOANS</t>
  </si>
  <si>
    <t>Loans/m</t>
  </si>
  <si>
    <t>Amount</t>
  </si>
  <si>
    <t>Cog</t>
  </si>
  <si>
    <t>Sel</t>
  </si>
  <si>
    <t>Op</t>
  </si>
  <si>
    <t>Org</t>
  </si>
  <si>
    <t>Loans/m growth</t>
  </si>
  <si>
    <t>---------------------</t>
  </si>
  <si>
    <t>Dividends</t>
  </si>
  <si>
    <t>Sens</t>
  </si>
  <si>
    <t>Ebit</t>
  </si>
  <si>
    <t>Loans m1</t>
  </si>
  <si>
    <t>App fee</t>
  </si>
  <si>
    <t>Orig fee</t>
  </si>
  <si>
    <t>Loans y1</t>
  </si>
  <si>
    <t>Interest</t>
  </si>
  <si>
    <t>Servicing</t>
  </si>
  <si>
    <t>Ref fee</t>
  </si>
  <si>
    <t>Commsns</t>
  </si>
  <si>
    <t>Loss prov</t>
  </si>
  <si>
    <t>Proc fee</t>
  </si>
  <si>
    <t>mkt prem</t>
  </si>
  <si>
    <t>--------</t>
  </si>
  <si>
    <t>------------</t>
  </si>
  <si>
    <t>Formula</t>
  </si>
  <si>
    <t>Calc</t>
  </si>
  <si>
    <t>Taxed EBIT</t>
  </si>
  <si>
    <t>EBIT * (1-Tax %)</t>
  </si>
  <si>
    <t>Invested capital</t>
  </si>
  <si>
    <t>Assets - Current Liabilities</t>
  </si>
  <si>
    <t xml:space="preserve">Excess Profit </t>
  </si>
  <si>
    <t>ROIC - WACC</t>
  </si>
  <si>
    <t>Economic Profit</t>
  </si>
  <si>
    <r>
      <rPr>
        <b/>
        <sz val="16"/>
        <color rgb="FF002060"/>
        <rFont val="Calibri"/>
        <family val="2"/>
        <scheme val="minor"/>
      </rPr>
      <t>A</t>
    </r>
    <r>
      <rPr>
        <b/>
        <sz val="14"/>
        <color rgb="FF002060"/>
        <rFont val="Calibri"/>
        <family val="2"/>
        <scheme val="minor"/>
      </rPr>
      <t>NALYSIS</t>
    </r>
  </si>
  <si>
    <t>Return on Invested Capital</t>
  </si>
  <si>
    <t>Weighted Average Cost of Capital</t>
  </si>
  <si>
    <t>Taxed EBIT / Invested capital</t>
  </si>
  <si>
    <t>Excess Proft * Invested capital</t>
  </si>
  <si>
    <r>
      <rPr>
        <b/>
        <sz val="12"/>
        <color theme="1"/>
        <rFont val="Calibri"/>
        <family val="2"/>
        <scheme val="minor"/>
      </rPr>
      <t>WACC</t>
    </r>
    <r>
      <rPr>
        <sz val="12"/>
        <color theme="1"/>
        <rFont val="Calibri"/>
        <family val="2"/>
        <scheme val="minor"/>
      </rPr>
      <t xml:space="preserve">:  </t>
    </r>
    <r>
      <rPr>
        <sz val="11"/>
        <color theme="1"/>
        <rFont val="Calibri"/>
        <family val="2"/>
        <scheme val="minor"/>
      </rPr>
      <t>Return that covers the cost of capital from all sources</t>
    </r>
  </si>
  <si>
    <r>
      <rPr>
        <b/>
        <sz val="12"/>
        <color theme="1"/>
        <rFont val="Calibri"/>
        <family val="2"/>
        <scheme val="minor"/>
      </rPr>
      <t>Economic Profit</t>
    </r>
    <r>
      <rPr>
        <sz val="12"/>
        <color theme="1"/>
        <rFont val="Calibri"/>
        <family val="2"/>
        <scheme val="minor"/>
      </rPr>
      <t xml:space="preserve">:  </t>
    </r>
    <r>
      <rPr>
        <sz val="11"/>
        <color theme="1"/>
        <rFont val="Calibri"/>
        <family val="2"/>
        <scheme val="minor"/>
      </rPr>
      <t>Marginal return after covering costs</t>
    </r>
  </si>
  <si>
    <r>
      <rPr>
        <b/>
        <sz val="12"/>
        <rFont val="Calibri"/>
        <family val="2"/>
        <scheme val="minor"/>
      </rPr>
      <t>Sensitivity</t>
    </r>
    <r>
      <rPr>
        <sz val="12"/>
        <rFont val="Calibri"/>
        <family val="2"/>
        <scheme val="minor"/>
      </rPr>
      <t xml:space="preserve">: </t>
    </r>
    <r>
      <rPr>
        <sz val="11"/>
        <rFont val="Calibri"/>
        <family val="2"/>
        <scheme val="minor"/>
      </rPr>
      <t>EBIT multiplier when a driver's value increases</t>
    </r>
  </si>
  <si>
    <t xml:space="preserve">  Short  </t>
  </si>
  <si>
    <t xml:space="preserve"> Mo </t>
  </si>
  <si>
    <t xml:space="preserve"> Pref'd  </t>
  </si>
  <si>
    <t xml:space="preserve">    Mo   </t>
  </si>
  <si>
    <t>Distrib</t>
  </si>
  <si>
    <t xml:space="preserve">Comm </t>
  </si>
  <si>
    <t xml:space="preserve">  Long   </t>
  </si>
  <si>
    <t>Capital Expenses</t>
  </si>
  <si>
    <t>(Accum Depreciation)</t>
  </si>
  <si>
    <r>
      <t>Sales</t>
    </r>
    <r>
      <rPr>
        <sz val="9"/>
        <color rgb="FFA3A3A3"/>
        <rFont val="Calibri"/>
        <family val="2"/>
        <scheme val="minor"/>
      </rPr>
      <t xml:space="preserve"> &amp; </t>
    </r>
    <r>
      <rPr>
        <sz val="9.5"/>
        <color rgb="FFA3A3A3"/>
        <rFont val="Calibri"/>
        <family val="2"/>
        <scheme val="minor"/>
      </rPr>
      <t>Marketing</t>
    </r>
  </si>
  <si>
    <r>
      <t>Tech</t>
    </r>
    <r>
      <rPr>
        <sz val="9"/>
        <color rgb="FFA3A3A3"/>
        <rFont val="Calibri"/>
        <family val="2"/>
        <scheme val="minor"/>
      </rPr>
      <t xml:space="preserve"> &amp; </t>
    </r>
    <r>
      <rPr>
        <sz val="9.5"/>
        <color rgb="FFA3A3A3"/>
        <rFont val="Calibri"/>
        <family val="2"/>
        <scheme val="minor"/>
      </rPr>
      <t>Systems</t>
    </r>
  </si>
  <si>
    <r>
      <rPr>
        <b/>
        <sz val="11"/>
        <color rgb="FF0000FF"/>
        <rFont val="Calibri"/>
        <family val="2"/>
        <scheme val="minor"/>
      </rPr>
      <t>Blue</t>
    </r>
    <r>
      <rPr>
        <sz val="11"/>
        <rFont val="Calibri"/>
        <family val="2"/>
        <scheme val="minor"/>
      </rPr>
      <t xml:space="preserve"> cells can be adjusted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</si>
</sst>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3" formatCode="_(* #,##0.00_);_(* \(#,##0.00\);_(* &quot;-&quot;??_);_(@_)"/>
    <numFmt numFmtId="164" formatCode="#,##0;[Red]#,##0"/>
    <numFmt numFmtId="165" formatCode="&quot;Mo.&quot;General"/>
    <numFmt numFmtId="166" formatCode="0.0%"/>
    <numFmt numFmtId="167" formatCode="#,##0.00;[Red]#,##0.00"/>
    <numFmt numFmtId="168" formatCode="#,##0.0;[Red]#,##0.0"/>
    <numFmt numFmtId="169" formatCode="&quot;y&quot;0"/>
    <numFmt numFmtId="170" formatCode="&quot;m&quot;0"/>
    <numFmt numFmtId="171" formatCode="0.0%;[Red]0.0%"/>
    <numFmt numFmtId="172" formatCode="0.0"/>
    <numFmt numFmtId="173" formatCode="_(* #,##0_);_(* \(#,##0\);_(* &quot;-&quot;??_);_(@_)"/>
    <numFmt numFmtId="174" formatCode="#,###.0,;[Red]#,###.0,;&quot;&quot;"/>
    <numFmt numFmtId="175" formatCode="#,###,;[Red]#,###,;&quot;&quot;"/>
    <numFmt numFmtId="176" formatCode="[&lt;-1]0.0;0,"/>
    <numFmt numFmtId="177" formatCode="0%;[Red]0%"/>
    <numFmt numFmtId="178" formatCode="0.0%;[Red]\-0.0%"/>
    <numFmt numFmtId="179" formatCode="0;[Red]0"/>
  </numFmts>
  <fonts count="9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Verdana"/>
      <family val="2"/>
    </font>
    <font>
      <sz val="10"/>
      <name val="Calibri"/>
      <family val="2"/>
      <scheme val="minor"/>
    </font>
    <font>
      <sz val="9.5"/>
      <name val="Calibri"/>
      <family val="2"/>
      <scheme val="minor"/>
    </font>
    <font>
      <sz val="10"/>
      <color theme="1"/>
      <name val="Calibri"/>
      <family val="2"/>
      <scheme val="minor"/>
    </font>
    <font>
      <sz val="9.5"/>
      <color theme="1"/>
      <name val="Calibri"/>
      <family val="2"/>
      <scheme val="minor"/>
    </font>
    <font>
      <b/>
      <sz val="9.5"/>
      <name val="Calibri"/>
      <family val="2"/>
      <scheme val="minor"/>
    </font>
    <font>
      <sz val="9.5"/>
      <color rgb="FFFF0000"/>
      <name val="Calibri"/>
      <family val="2"/>
      <scheme val="minor"/>
    </font>
    <font>
      <b/>
      <sz val="9.5"/>
      <color theme="1"/>
      <name val="Calibri"/>
      <family val="2"/>
      <scheme val="minor"/>
    </font>
    <font>
      <sz val="10"/>
      <name val="Arial"/>
      <family val="2"/>
    </font>
    <font>
      <b/>
      <sz val="9.5"/>
      <color rgb="FFFF0000"/>
      <name val="Calibri"/>
      <family val="2"/>
      <scheme val="minor"/>
    </font>
    <font>
      <sz val="9.5"/>
      <color indexed="81"/>
      <name val="Calibri"/>
      <family val="2"/>
    </font>
    <font>
      <sz val="9"/>
      <color indexed="81"/>
      <name val="Calibri"/>
      <family val="2"/>
    </font>
    <font>
      <sz val="8"/>
      <name val="Calibri"/>
      <family val="2"/>
      <scheme val="minor"/>
    </font>
    <font>
      <sz val="9"/>
      <color indexed="81"/>
      <name val="Calibri"/>
      <family val="2"/>
      <scheme val="minor"/>
    </font>
    <font>
      <sz val="9.5"/>
      <color indexed="81"/>
      <name val="Calibri"/>
      <family val="2"/>
      <scheme val="minor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rgb="FF002060"/>
      <name val="Calibri"/>
      <family val="2"/>
      <scheme val="minor"/>
    </font>
    <font>
      <b/>
      <sz val="9"/>
      <color indexed="81"/>
      <name val="Calibri"/>
      <family val="2"/>
      <scheme val="minor"/>
    </font>
    <font>
      <b/>
      <sz val="14"/>
      <name val="Calibri"/>
      <family val="2"/>
      <scheme val="minor"/>
    </font>
    <font>
      <b/>
      <sz val="13"/>
      <name val="Calibri"/>
      <family val="2"/>
      <scheme val="minor"/>
    </font>
    <font>
      <b/>
      <sz val="12.5"/>
      <name val="Calibri"/>
      <family val="2"/>
      <scheme val="minor"/>
    </font>
    <font>
      <b/>
      <sz val="11"/>
      <name val="Calibri"/>
      <family val="2"/>
      <scheme val="minor"/>
    </font>
    <font>
      <u/>
      <sz val="9"/>
      <color rgb="FFC00000"/>
      <name val="Calibri"/>
      <family val="2"/>
      <scheme val="minor"/>
    </font>
    <font>
      <sz val="9"/>
      <color rgb="FFC00000"/>
      <name val="Calibri"/>
      <family val="2"/>
      <scheme val="minor"/>
    </font>
    <font>
      <sz val="10"/>
      <color rgb="FF002060"/>
      <name val="Calibri"/>
      <family val="2"/>
      <scheme val="minor"/>
    </font>
    <font>
      <b/>
      <sz val="9.5"/>
      <color indexed="81"/>
      <name val="Calibri"/>
      <family val="2"/>
      <scheme val="minor"/>
    </font>
    <font>
      <b/>
      <sz val="9.5"/>
      <color indexed="81"/>
      <name val="Calibri"/>
      <family val="2"/>
    </font>
    <font>
      <b/>
      <sz val="9"/>
      <color indexed="81"/>
      <name val="Calibri"/>
      <family val="2"/>
    </font>
    <font>
      <sz val="8"/>
      <color theme="1"/>
      <name val="Calibri"/>
      <family val="2"/>
      <scheme val="minor"/>
    </font>
    <font>
      <sz val="8.5"/>
      <name val="Calibri"/>
      <family val="2"/>
      <scheme val="minor"/>
    </font>
    <font>
      <sz val="8.5"/>
      <color rgb="FF820000"/>
      <name val="Calibri"/>
      <family val="2"/>
      <scheme val="minor"/>
    </font>
    <font>
      <sz val="8.5"/>
      <color theme="1"/>
      <name val="Calibri"/>
      <family val="2"/>
      <scheme val="minor"/>
    </font>
    <font>
      <b/>
      <sz val="8.5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name val="Calibri"/>
      <family val="2"/>
      <scheme val="minor"/>
    </font>
    <font>
      <sz val="9"/>
      <color rgb="FF007400"/>
      <name val="Calibri"/>
      <family val="2"/>
      <scheme val="minor"/>
    </font>
    <font>
      <sz val="9"/>
      <color rgb="FF336600"/>
      <name val="Calibri"/>
      <family val="2"/>
      <scheme val="minor"/>
    </font>
    <font>
      <sz val="9"/>
      <color rgb="FF336600"/>
      <name val="Wingdings"/>
      <charset val="2"/>
    </font>
    <font>
      <b/>
      <sz val="9"/>
      <color rgb="FF336600"/>
      <name val="Wingdings"/>
      <charset val="2"/>
    </font>
    <font>
      <sz val="9.5"/>
      <color theme="4"/>
      <name val="Calibri"/>
      <family val="2"/>
      <scheme val="minor"/>
    </font>
    <font>
      <sz val="9.5"/>
      <color rgb="FF4D4D4C"/>
      <name val="Courier New"/>
      <family val="3"/>
    </font>
    <font>
      <sz val="11"/>
      <color theme="1"/>
      <name val="Segoe UI"/>
      <family val="2"/>
    </font>
    <font>
      <sz val="10"/>
      <color theme="1"/>
      <name val="Segoe UI Variable Display Semib"/>
    </font>
    <font>
      <sz val="9"/>
      <name val="Segoe UI Variable Text Semibold"/>
    </font>
    <font>
      <sz val="10"/>
      <name val="Segoe UI Variable Text Semibold"/>
    </font>
    <font>
      <sz val="6"/>
      <name val="Calibri"/>
      <family val="2"/>
      <scheme val="minor"/>
    </font>
    <font>
      <sz val="6"/>
      <color theme="1"/>
      <name val="Calibri"/>
      <family val="2"/>
      <scheme val="minor"/>
    </font>
    <font>
      <sz val="9"/>
      <name val="Segoe UI Variable Display Semib"/>
    </font>
    <font>
      <sz val="10"/>
      <name val="Segoe UI Variable Display Semib"/>
    </font>
    <font>
      <sz val="10"/>
      <color rgb="FF002D86"/>
      <name val="Calibri"/>
      <family val="2"/>
      <scheme val="minor"/>
    </font>
    <font>
      <sz val="9"/>
      <color rgb="FF003DB8"/>
      <name val="Segoe UI Variable Text Semibold"/>
    </font>
    <font>
      <sz val="10"/>
      <color rgb="FF003DB8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.5"/>
      <color rgb="FF002D86"/>
      <name val="Calibri"/>
      <family val="2"/>
      <scheme val="minor"/>
    </font>
    <font>
      <sz val="9"/>
      <color rgb="FF002D86"/>
      <name val="Calibri"/>
      <family val="2"/>
      <scheme val="minor"/>
    </font>
    <font>
      <sz val="9"/>
      <color rgb="FFFF0000"/>
      <name val="Segoe UI Variable Text Semibold"/>
    </font>
    <font>
      <sz val="12"/>
      <color rgb="FF002060"/>
      <name val="Rough Draft"/>
    </font>
    <font>
      <sz val="10"/>
      <color rgb="FF002060"/>
      <name val="Rough Draft"/>
    </font>
    <font>
      <u/>
      <sz val="11"/>
      <color theme="10"/>
      <name val="Calibri"/>
      <family val="2"/>
      <scheme val="minor"/>
    </font>
    <font>
      <sz val="9.5"/>
      <color theme="1"/>
      <name val="Segoe UI"/>
      <family val="2"/>
    </font>
    <font>
      <sz val="12"/>
      <name val="Calibri"/>
      <family val="2"/>
      <scheme val="minor"/>
    </font>
    <font>
      <sz val="4"/>
      <color rgb="FFC00000"/>
      <name val="Calibri"/>
      <family val="2"/>
      <scheme val="minor"/>
    </font>
    <font>
      <sz val="4"/>
      <name val="Calibri"/>
      <family val="2"/>
      <scheme val="minor"/>
    </font>
    <font>
      <b/>
      <u/>
      <sz val="10"/>
      <name val="Calibri"/>
      <family val="2"/>
      <scheme val="minor"/>
    </font>
    <font>
      <sz val="11"/>
      <name val="Calibri"/>
      <family val="2"/>
      <scheme val="minor"/>
    </font>
    <font>
      <i/>
      <sz val="9.5"/>
      <color rgb="FFC00000"/>
      <name val="Calibri"/>
      <family val="2"/>
      <scheme val="minor"/>
    </font>
    <font>
      <b/>
      <sz val="11.5"/>
      <name val="Calibri"/>
      <family val="2"/>
      <scheme val="minor"/>
    </font>
    <font>
      <b/>
      <sz val="13.5"/>
      <name val="Calibri"/>
      <family val="2"/>
      <scheme val="minor"/>
    </font>
    <font>
      <sz val="9"/>
      <color rgb="FF002060"/>
      <name val="Calibri"/>
      <family val="2"/>
      <scheme val="minor"/>
    </font>
    <font>
      <b/>
      <sz val="9"/>
      <name val="Calibri"/>
      <family val="2"/>
      <scheme val="minor"/>
    </font>
    <font>
      <b/>
      <sz val="8"/>
      <name val="Calibri"/>
      <family val="2"/>
      <scheme val="minor"/>
    </font>
    <font>
      <sz val="6"/>
      <color rgb="FFC00000"/>
      <name val="Calibri"/>
      <family val="2"/>
      <scheme val="minor"/>
    </font>
    <font>
      <sz val="8"/>
      <color theme="4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6"/>
      <color rgb="FF002060"/>
      <name val="Calibri"/>
      <family val="2"/>
      <scheme val="minor"/>
    </font>
    <font>
      <sz val="14"/>
      <color rgb="FF002060"/>
      <name val="Calibri"/>
      <family val="2"/>
      <scheme val="minor"/>
    </font>
    <font>
      <sz val="8"/>
      <color rgb="FF002060"/>
      <name val="Calibri"/>
      <family val="2"/>
      <scheme val="minor"/>
    </font>
    <font>
      <b/>
      <sz val="8.5"/>
      <color rgb="FF00206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sz val="9.5"/>
      <color rgb="FF002060"/>
      <name val="Calibri"/>
      <family val="2"/>
      <scheme val="minor"/>
    </font>
    <font>
      <sz val="13"/>
      <color rgb="FF002060"/>
      <name val="Calibri"/>
      <family val="2"/>
      <scheme val="minor"/>
    </font>
    <font>
      <b/>
      <sz val="12.5"/>
      <color rgb="FF00206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5"/>
      <color rgb="FFC00000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sz val="8.5"/>
      <color theme="0"/>
      <name val="Calibri"/>
      <family val="2"/>
      <scheme val="minor"/>
    </font>
    <font>
      <sz val="9.5"/>
      <color theme="0"/>
      <name val="Calibri"/>
      <family val="2"/>
      <scheme val="minor"/>
    </font>
    <font>
      <i/>
      <sz val="8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9.5"/>
      <color rgb="FFA3A3A3"/>
      <name val="Calibri"/>
      <family val="2"/>
      <scheme val="minor"/>
    </font>
    <font>
      <sz val="9"/>
      <color rgb="FFA3A3A3"/>
      <name val="Calibri"/>
      <family val="2"/>
      <scheme val="minor"/>
    </font>
    <font>
      <sz val="11"/>
      <color rgb="FFA3A3A3"/>
      <name val="Calibri"/>
      <family val="2"/>
      <scheme val="minor"/>
    </font>
    <font>
      <b/>
      <sz val="11"/>
      <color rgb="FF0000FF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E8EFF6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EB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EFEFEF"/>
        <bgColor indexed="64"/>
      </patternFill>
    </fill>
    <fill>
      <patternFill patternType="solid">
        <fgColor rgb="FFFFFFE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2E5F4"/>
        <bgColor indexed="64"/>
      </patternFill>
    </fill>
  </fills>
  <borders count="71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/>
      <bottom/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hair">
        <color theme="0" tint="-0.14996795556505021"/>
      </bottom>
      <diagonal/>
    </border>
    <border>
      <left style="hair">
        <color theme="0" tint="-0.14996795556505021"/>
      </left>
      <right/>
      <top style="hair">
        <color theme="0" tint="-0.14996795556505021"/>
      </top>
      <bottom/>
      <diagonal/>
    </border>
    <border>
      <left style="thin">
        <color indexed="64"/>
      </left>
      <right/>
      <top style="hair">
        <color theme="0" tint="-0.14996795556505021"/>
      </top>
      <bottom style="hair">
        <color theme="0" tint="-0.14996795556505021"/>
      </bottom>
      <diagonal/>
    </border>
    <border>
      <left style="hair">
        <color theme="0" tint="-0.14990691854609822"/>
      </left>
      <right/>
      <top style="hair">
        <color theme="0" tint="-0.14990691854609822"/>
      </top>
      <bottom style="hair">
        <color theme="0" tint="-0.14993743705557422"/>
      </bottom>
      <diagonal/>
    </border>
    <border>
      <left style="hair">
        <color theme="0" tint="-0.14996795556505021"/>
      </left>
      <right/>
      <top style="thin">
        <color indexed="64"/>
      </top>
      <bottom style="hair">
        <color theme="0" tint="-0.14996795556505021"/>
      </bottom>
      <diagonal/>
    </border>
    <border>
      <left style="thin">
        <color rgb="FFA6A6A6"/>
      </left>
      <right/>
      <top style="thin">
        <color rgb="FFA6A6A6"/>
      </top>
      <bottom/>
      <diagonal/>
    </border>
    <border>
      <left/>
      <right/>
      <top style="thin">
        <color rgb="FFA6A6A6"/>
      </top>
      <bottom/>
      <diagonal/>
    </border>
    <border>
      <left/>
      <right style="thin">
        <color rgb="FFA6A6A6"/>
      </right>
      <top style="thin">
        <color rgb="FFA6A6A6"/>
      </top>
      <bottom/>
      <diagonal/>
    </border>
    <border>
      <left style="thin">
        <color rgb="FFA6A6A6"/>
      </left>
      <right/>
      <top/>
      <bottom/>
      <diagonal/>
    </border>
    <border>
      <left/>
      <right style="thin">
        <color rgb="FFA6A6A6"/>
      </right>
      <top/>
      <bottom/>
      <diagonal/>
    </border>
    <border>
      <left style="thin">
        <color rgb="FFA6A6A6"/>
      </left>
      <right/>
      <top/>
      <bottom style="thin">
        <color rgb="FFA6A6A6"/>
      </bottom>
      <diagonal/>
    </border>
    <border>
      <left/>
      <right/>
      <top/>
      <bottom style="thin">
        <color rgb="FFA6A6A6"/>
      </bottom>
      <diagonal/>
    </border>
    <border>
      <left/>
      <right style="thin">
        <color rgb="FFA6A6A6"/>
      </right>
      <top/>
      <bottom style="thin">
        <color rgb="FFA6A6A6"/>
      </bottom>
      <diagonal/>
    </border>
    <border>
      <left style="thin">
        <color indexed="64"/>
      </left>
      <right style="hair">
        <color rgb="FFD9D9D9"/>
      </right>
      <top style="thin">
        <color auto="1"/>
      </top>
      <bottom style="hair">
        <color rgb="FFD9D9D9"/>
      </bottom>
      <diagonal/>
    </border>
    <border>
      <left style="hair">
        <color rgb="FFD9D9D9"/>
      </left>
      <right style="hair">
        <color rgb="FFD9D9D9"/>
      </right>
      <top style="thin">
        <color auto="1"/>
      </top>
      <bottom style="hair">
        <color rgb="FFD9D9D9"/>
      </bottom>
      <diagonal/>
    </border>
    <border>
      <left style="hair">
        <color rgb="FFD9D9D9"/>
      </left>
      <right style="thin">
        <color indexed="64"/>
      </right>
      <top style="thin">
        <color auto="1"/>
      </top>
      <bottom style="hair">
        <color rgb="FFD9D9D9"/>
      </bottom>
      <diagonal/>
    </border>
    <border>
      <left style="thin">
        <color indexed="64"/>
      </left>
      <right style="hair">
        <color rgb="FFD9D9D9"/>
      </right>
      <top style="hair">
        <color rgb="FFD9D9D9"/>
      </top>
      <bottom style="hair">
        <color rgb="FFD9D9D9"/>
      </bottom>
      <diagonal/>
    </border>
    <border>
      <left style="hair">
        <color rgb="FFD9D9D9"/>
      </left>
      <right style="hair">
        <color rgb="FFD9D9D9"/>
      </right>
      <top style="hair">
        <color rgb="FFD9D9D9"/>
      </top>
      <bottom style="hair">
        <color rgb="FFD9D9D9"/>
      </bottom>
      <diagonal/>
    </border>
    <border>
      <left style="hair">
        <color rgb="FFD9D9D9"/>
      </left>
      <right style="thin">
        <color indexed="64"/>
      </right>
      <top style="hair">
        <color rgb="FFD9D9D9"/>
      </top>
      <bottom style="hair">
        <color rgb="FFD9D9D9"/>
      </bottom>
      <diagonal/>
    </border>
    <border>
      <left style="thin">
        <color indexed="64"/>
      </left>
      <right style="hair">
        <color rgb="FFD9D9D9"/>
      </right>
      <top style="hair">
        <color rgb="FFD9D9D9"/>
      </top>
      <bottom style="thin">
        <color indexed="64"/>
      </bottom>
      <diagonal/>
    </border>
    <border>
      <left style="hair">
        <color rgb="FFD9D9D9"/>
      </left>
      <right style="hair">
        <color rgb="FFD9D9D9"/>
      </right>
      <top style="hair">
        <color rgb="FFD9D9D9"/>
      </top>
      <bottom style="thin">
        <color indexed="64"/>
      </bottom>
      <diagonal/>
    </border>
    <border>
      <left style="hair">
        <color rgb="FFD9D9D9"/>
      </left>
      <right style="thin">
        <color indexed="64"/>
      </right>
      <top style="hair">
        <color rgb="FFD9D9D9"/>
      </top>
      <bottom style="thin">
        <color indexed="64"/>
      </bottom>
      <diagonal/>
    </border>
    <border>
      <left style="hair">
        <color theme="0" tint="-0.14996795556505021"/>
      </left>
      <right/>
      <top style="hair">
        <color theme="0" tint="-0.14996795556505021"/>
      </top>
      <bottom style="hair">
        <color theme="0" tint="-0.14996795556505021"/>
      </bottom>
      <diagonal/>
    </border>
    <border>
      <left style="hair">
        <color rgb="FFD9D9D9"/>
      </left>
      <right/>
      <top style="hair">
        <color rgb="FFD9D9D9"/>
      </top>
      <bottom style="hair">
        <color rgb="FFD9D9D9"/>
      </bottom>
      <diagonal/>
    </border>
    <border>
      <left style="hair">
        <color rgb="FF808080"/>
      </left>
      <right/>
      <top style="hair">
        <color theme="0" tint="-0.14996795556505021"/>
      </top>
      <bottom style="hair">
        <color theme="0" tint="-0.14996795556505021"/>
      </bottom>
      <diagonal/>
    </border>
    <border>
      <left style="hair">
        <color rgb="FF808080"/>
      </left>
      <right style="thin">
        <color indexed="64"/>
      </right>
      <top style="hair">
        <color rgb="FF808080"/>
      </top>
      <bottom style="hair">
        <color rgb="FFD9D9D9"/>
      </bottom>
      <diagonal/>
    </border>
    <border>
      <left style="hair">
        <color rgb="FF808080"/>
      </left>
      <right style="thin">
        <color indexed="64"/>
      </right>
      <top style="hair">
        <color rgb="FFD9D9D9"/>
      </top>
      <bottom style="hair">
        <color rgb="FFD9D9D9"/>
      </bottom>
      <diagonal/>
    </border>
    <border>
      <left style="hair">
        <color rgb="FF808080"/>
      </left>
      <right style="thin">
        <color indexed="64"/>
      </right>
      <top style="hair">
        <color rgb="FFD9D9D9"/>
      </top>
      <bottom style="hair">
        <color rgb="FF808080"/>
      </bottom>
      <diagonal/>
    </border>
    <border>
      <left style="hair">
        <color rgb="FF808080"/>
      </left>
      <right style="thin">
        <color indexed="64"/>
      </right>
      <top style="hair">
        <color rgb="FFD9D9D9"/>
      </top>
      <bottom style="thin">
        <color indexed="64"/>
      </bottom>
      <diagonal/>
    </border>
    <border>
      <left/>
      <right style="hair">
        <color rgb="FFD9D9D9"/>
      </right>
      <top style="thin">
        <color auto="1"/>
      </top>
      <bottom style="hair">
        <color rgb="FFD9D9D9"/>
      </bottom>
      <diagonal/>
    </border>
    <border>
      <left/>
      <right style="hair">
        <color rgb="FFD9D9D9"/>
      </right>
      <top style="hair">
        <color rgb="FFD9D9D9"/>
      </top>
      <bottom style="hair">
        <color rgb="FFD9D9D9"/>
      </bottom>
      <diagonal/>
    </border>
    <border>
      <left/>
      <right style="hair">
        <color rgb="FFD9D9D9"/>
      </right>
      <top style="hair">
        <color rgb="FFD9D9D9"/>
      </top>
      <bottom style="thin">
        <color indexed="64"/>
      </bottom>
      <diagonal/>
    </border>
    <border>
      <left style="hair">
        <color rgb="FFD9D9D9"/>
      </left>
      <right/>
      <top style="hair">
        <color rgb="FFD9D9D9"/>
      </top>
      <bottom style="thin">
        <color indexed="64"/>
      </bottom>
      <diagonal/>
    </border>
    <border>
      <left style="hair">
        <color rgb="FFD9D9D9"/>
      </left>
      <right/>
      <top style="thin">
        <color auto="1"/>
      </top>
      <bottom style="hair">
        <color rgb="FFD9D9D9"/>
      </bottom>
      <diagonal/>
    </border>
    <border>
      <left style="hair">
        <color rgb="FF808080"/>
      </left>
      <right style="hair">
        <color rgb="FFD9D9D9"/>
      </right>
      <top style="thin">
        <color auto="1"/>
      </top>
      <bottom style="hair">
        <color rgb="FFD9D9D9"/>
      </bottom>
      <diagonal/>
    </border>
    <border>
      <left style="hair">
        <color rgb="FF808080"/>
      </left>
      <right style="hair">
        <color rgb="FFD9D9D9"/>
      </right>
      <top style="hair">
        <color rgb="FFD9D9D9"/>
      </top>
      <bottom style="hair">
        <color rgb="FFD9D9D9"/>
      </bottom>
      <diagonal/>
    </border>
    <border>
      <left style="hair">
        <color rgb="FF808080"/>
      </left>
      <right style="hair">
        <color rgb="FFD9D9D9"/>
      </right>
      <top style="hair">
        <color rgb="FFD9D9D9"/>
      </top>
      <bottom style="thin">
        <color indexed="64"/>
      </bottom>
      <diagonal/>
    </border>
    <border>
      <left style="hair">
        <color rgb="FF808080"/>
      </left>
      <right style="hair">
        <color rgb="FF808080"/>
      </right>
      <top style="hair">
        <color rgb="FF808080"/>
      </top>
      <bottom style="hair">
        <color rgb="FFD9D9D9"/>
      </bottom>
      <diagonal/>
    </border>
    <border>
      <left style="hair">
        <color rgb="FF808080"/>
      </left>
      <right style="hair">
        <color rgb="FF808080"/>
      </right>
      <top style="hair">
        <color rgb="FFD9D9D9"/>
      </top>
      <bottom style="hair">
        <color rgb="FFD9D9D9"/>
      </bottom>
      <diagonal/>
    </border>
    <border>
      <left style="hair">
        <color rgb="FF808080"/>
      </left>
      <right style="hair">
        <color rgb="FF808080"/>
      </right>
      <top style="hair">
        <color rgb="FFD9D9D9"/>
      </top>
      <bottom style="thin">
        <color indexed="64"/>
      </bottom>
      <diagonal/>
    </border>
    <border>
      <left/>
      <right style="hair">
        <color rgb="FF808080"/>
      </right>
      <top/>
      <bottom/>
      <diagonal/>
    </border>
    <border>
      <left style="hair">
        <color rgb="FF808080"/>
      </left>
      <right/>
      <top/>
      <bottom/>
      <diagonal/>
    </border>
    <border>
      <left style="thin">
        <color indexed="64"/>
      </left>
      <right/>
      <top style="hair">
        <color theme="0" tint="-0.14996795556505021"/>
      </top>
      <bottom/>
      <diagonal/>
    </border>
    <border>
      <left style="hair">
        <color rgb="FF808080"/>
      </left>
      <right/>
      <top style="hair">
        <color theme="0" tint="-0.14996795556505021"/>
      </top>
      <bottom/>
      <diagonal/>
    </border>
    <border>
      <left style="hair">
        <color theme="0" tint="-0.14990691854609822"/>
      </left>
      <right/>
      <top style="hair">
        <color theme="0" tint="-0.14990691854609822"/>
      </top>
      <bottom/>
      <diagonal/>
    </border>
    <border>
      <left/>
      <right style="hair">
        <color rgb="FF808080"/>
      </right>
      <top/>
      <bottom style="thin">
        <color indexed="64"/>
      </bottom>
      <diagonal/>
    </border>
    <border>
      <left style="hair">
        <color rgb="FF808080"/>
      </left>
      <right/>
      <top/>
      <bottom style="thin">
        <color indexed="64"/>
      </bottom>
      <diagonal/>
    </border>
    <border>
      <left style="hair">
        <color rgb="FFD9D9D9"/>
      </left>
      <right style="hair">
        <color theme="0" tint="-0.14996795556505021"/>
      </right>
      <top style="hair">
        <color theme="0" tint="-0.14996795556505021"/>
      </top>
      <bottom style="thin">
        <color indexed="64"/>
      </bottom>
      <diagonal/>
    </border>
    <border>
      <left style="hair">
        <color rgb="FFD9D9D9"/>
      </left>
      <right style="hair">
        <color theme="0" tint="-0.14996795556505021"/>
      </right>
      <top style="hair">
        <color theme="0" tint="-0.14996795556505021"/>
      </top>
      <bottom style="hair">
        <color theme="0" tint="-0.14996795556505021"/>
      </bottom>
      <diagonal/>
    </border>
    <border>
      <left style="hair">
        <color rgb="FFD9D9D9"/>
      </left>
      <right style="hair">
        <color theme="0" tint="-0.14996795556505021"/>
      </right>
      <top style="thin">
        <color indexed="64"/>
      </top>
      <bottom style="hair">
        <color theme="0" tint="-0.14996795556505021"/>
      </bottom>
      <diagonal/>
    </border>
    <border>
      <left style="hair">
        <color rgb="FFD9D9D9"/>
      </left>
      <right/>
      <top style="hair">
        <color theme="0" tint="-0.14996795556505021"/>
      </top>
      <bottom style="hair">
        <color theme="0" tint="-0.14996795556505021"/>
      </bottom>
      <diagonal/>
    </border>
    <border>
      <left style="hair">
        <color rgb="FFD9D9D9"/>
      </left>
      <right/>
      <top style="hair">
        <color theme="0" tint="-0.1499679555650502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2">
    <xf numFmtId="0" fontId="0" fillId="0" borderId="0"/>
    <xf numFmtId="9" fontId="1" fillId="0" borderId="0" applyFont="0" applyFill="0" applyBorder="0" applyAlignment="0" applyProtection="0"/>
    <xf numFmtId="0" fontId="1" fillId="2" borderId="1" applyNumberFormat="0" applyFont="0" applyAlignment="0" applyProtection="0"/>
    <xf numFmtId="0" fontId="2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43" fontId="2" fillId="0" borderId="0" applyFont="0" applyFill="0" applyBorder="0" applyAlignment="0" applyProtection="0"/>
    <xf numFmtId="0" fontId="10" fillId="0" borderId="0"/>
    <xf numFmtId="0" fontId="61" fillId="0" borderId="0" applyNumberFormat="0" applyFill="0" applyBorder="0" applyAlignment="0" applyProtection="0"/>
    <xf numFmtId="43" fontId="1" fillId="0" borderId="0" applyFont="0" applyFill="0" applyBorder="0" applyAlignment="0" applyProtection="0"/>
  </cellStyleXfs>
  <cellXfs count="451">
    <xf numFmtId="0" fontId="0" fillId="0" borderId="0" xfId="0"/>
    <xf numFmtId="164" fontId="4" fillId="0" borderId="0" xfId="3" applyNumberFormat="1" applyFont="1" applyProtection="1">
      <protection hidden="1"/>
    </xf>
    <xf numFmtId="0" fontId="4" fillId="0" borderId="0" xfId="0" applyFont="1" applyProtection="1">
      <protection hidden="1"/>
    </xf>
    <xf numFmtId="164" fontId="4" fillId="0" borderId="0" xfId="0" applyNumberFormat="1" applyFont="1" applyProtection="1">
      <protection hidden="1"/>
    </xf>
    <xf numFmtId="0" fontId="4" fillId="0" borderId="4" xfId="0" applyFont="1" applyBorder="1" applyAlignment="1" applyProtection="1">
      <alignment horizontal="left"/>
      <protection hidden="1"/>
    </xf>
    <xf numFmtId="164" fontId="4" fillId="0" borderId="14" xfId="3" applyNumberFormat="1" applyFont="1" applyBorder="1" applyAlignment="1" applyProtection="1">
      <alignment horizontal="center"/>
      <protection hidden="1"/>
    </xf>
    <xf numFmtId="164" fontId="4" fillId="0" borderId="14" xfId="0" applyNumberFormat="1" applyFont="1" applyBorder="1" applyAlignment="1" applyProtection="1">
      <alignment vertical="center"/>
      <protection hidden="1"/>
    </xf>
    <xf numFmtId="164" fontId="4" fillId="0" borderId="14" xfId="0" applyNumberFormat="1" applyFont="1" applyBorder="1" applyAlignment="1" applyProtection="1">
      <alignment horizontal="center" vertical="center"/>
      <protection hidden="1"/>
    </xf>
    <xf numFmtId="0" fontId="26" fillId="0" borderId="0" xfId="0" applyFont="1" applyAlignment="1" applyProtection="1">
      <alignment horizontal="center"/>
      <protection hidden="1"/>
    </xf>
    <xf numFmtId="0" fontId="26" fillId="0" borderId="14" xfId="0" applyFont="1" applyBorder="1" applyAlignment="1" applyProtection="1">
      <alignment horizontal="center"/>
      <protection hidden="1"/>
    </xf>
    <xf numFmtId="164" fontId="14" fillId="0" borderId="0" xfId="0" applyNumberFormat="1" applyFont="1" applyProtection="1">
      <protection hidden="1"/>
    </xf>
    <xf numFmtId="164" fontId="14" fillId="0" borderId="0" xfId="0" applyNumberFormat="1" applyFont="1" applyAlignment="1" applyProtection="1">
      <alignment horizontal="center"/>
      <protection hidden="1"/>
    </xf>
    <xf numFmtId="0" fontId="14" fillId="0" borderId="0" xfId="0" applyFont="1" applyProtection="1">
      <protection hidden="1"/>
    </xf>
    <xf numFmtId="164" fontId="35" fillId="0" borderId="0" xfId="3" applyNumberFormat="1" applyFont="1" applyProtection="1">
      <protection hidden="1"/>
    </xf>
    <xf numFmtId="164" fontId="32" fillId="0" borderId="0" xfId="3" applyNumberFormat="1" applyFont="1" applyProtection="1">
      <protection hidden="1"/>
    </xf>
    <xf numFmtId="0" fontId="9" fillId="0" borderId="0" xfId="0" applyFont="1" applyProtection="1">
      <protection hidden="1"/>
    </xf>
    <xf numFmtId="0" fontId="4" fillId="7" borderId="0" xfId="0" applyFont="1" applyFill="1" applyAlignment="1" applyProtection="1">
      <alignment horizontal="left" vertical="center" indent="1"/>
      <protection hidden="1"/>
    </xf>
    <xf numFmtId="164" fontId="32" fillId="0" borderId="0" xfId="0" applyNumberFormat="1" applyFont="1" applyProtection="1">
      <protection hidden="1"/>
    </xf>
    <xf numFmtId="164" fontId="4" fillId="0" borderId="0" xfId="0" applyNumberFormat="1" applyFont="1" applyAlignment="1" applyProtection="1">
      <alignment horizontal="left" indent="1"/>
      <protection hidden="1"/>
    </xf>
    <xf numFmtId="0" fontId="6" fillId="0" borderId="0" xfId="0" applyFont="1" applyProtection="1">
      <protection hidden="1"/>
    </xf>
    <xf numFmtId="164" fontId="4" fillId="7" borderId="28" xfId="3" applyNumberFormat="1" applyFont="1" applyFill="1" applyBorder="1" applyAlignment="1" applyProtection="1">
      <alignment horizontal="left" indent="1"/>
      <protection hidden="1"/>
    </xf>
    <xf numFmtId="164" fontId="4" fillId="7" borderId="0" xfId="0" applyNumberFormat="1" applyFont="1" applyFill="1" applyAlignment="1" applyProtection="1">
      <alignment horizontal="left" indent="1"/>
      <protection hidden="1"/>
    </xf>
    <xf numFmtId="164" fontId="4" fillId="0" borderId="3" xfId="3" applyNumberFormat="1" applyFont="1" applyBorder="1" applyAlignment="1" applyProtection="1">
      <alignment horizontal="left" indent="1"/>
      <protection hidden="1"/>
    </xf>
    <xf numFmtId="164" fontId="14" fillId="0" borderId="0" xfId="3" applyNumberFormat="1" applyFont="1" applyProtection="1">
      <protection hidden="1"/>
    </xf>
    <xf numFmtId="0" fontId="44" fillId="0" borderId="0" xfId="0" applyFont="1" applyProtection="1">
      <protection hidden="1"/>
    </xf>
    <xf numFmtId="0" fontId="18" fillId="0" borderId="0" xfId="0" applyFont="1" applyProtection="1">
      <protection hidden="1"/>
    </xf>
    <xf numFmtId="0" fontId="45" fillId="0" borderId="0" xfId="0" applyFont="1" applyProtection="1">
      <protection hidden="1"/>
    </xf>
    <xf numFmtId="0" fontId="46" fillId="8" borderId="9" xfId="0" applyFont="1" applyFill="1" applyBorder="1" applyAlignment="1" applyProtection="1">
      <alignment horizontal="left" indent="1"/>
      <protection hidden="1"/>
    </xf>
    <xf numFmtId="0" fontId="3" fillId="8" borderId="10" xfId="0" applyFont="1" applyFill="1" applyBorder="1" applyAlignment="1" applyProtection="1">
      <alignment horizontal="left" vertical="center" indent="1"/>
      <protection hidden="1"/>
    </xf>
    <xf numFmtId="0" fontId="5" fillId="0" borderId="0" xfId="0" applyFont="1" applyAlignment="1" applyProtection="1">
      <alignment vertical="center"/>
      <protection hidden="1"/>
    </xf>
    <xf numFmtId="0" fontId="3" fillId="8" borderId="11" xfId="0" applyFont="1" applyFill="1" applyBorder="1" applyAlignment="1" applyProtection="1">
      <alignment horizontal="left" vertical="top" indent="1"/>
      <protection hidden="1"/>
    </xf>
    <xf numFmtId="0" fontId="45" fillId="0" borderId="0" xfId="0" applyFont="1" applyAlignment="1" applyProtection="1">
      <alignment vertical="center"/>
      <protection hidden="1"/>
    </xf>
    <xf numFmtId="0" fontId="48" fillId="0" borderId="0" xfId="0" applyFont="1" applyProtection="1">
      <protection hidden="1"/>
    </xf>
    <xf numFmtId="0" fontId="49" fillId="0" borderId="0" xfId="0" applyFont="1" applyProtection="1">
      <protection hidden="1"/>
    </xf>
    <xf numFmtId="0" fontId="50" fillId="8" borderId="9" xfId="0" applyFont="1" applyFill="1" applyBorder="1" applyAlignment="1" applyProtection="1">
      <alignment horizontal="left" indent="1"/>
      <protection hidden="1"/>
    </xf>
    <xf numFmtId="0" fontId="52" fillId="8" borderId="10" xfId="0" applyFont="1" applyFill="1" applyBorder="1" applyAlignment="1" applyProtection="1">
      <alignment horizontal="left" vertical="center" indent="1"/>
      <protection hidden="1"/>
    </xf>
    <xf numFmtId="0" fontId="5" fillId="8" borderId="10" xfId="0" applyFont="1" applyFill="1" applyBorder="1" applyAlignment="1" applyProtection="1">
      <alignment horizontal="left" vertical="center" indent="1"/>
      <protection hidden="1"/>
    </xf>
    <xf numFmtId="0" fontId="5" fillId="8" borderId="11" xfId="0" applyFont="1" applyFill="1" applyBorder="1" applyAlignment="1" applyProtection="1">
      <alignment horizontal="left" vertical="top" indent="1"/>
      <protection hidden="1"/>
    </xf>
    <xf numFmtId="0" fontId="54" fillId="8" borderId="10" xfId="0" applyFont="1" applyFill="1" applyBorder="1" applyAlignment="1" applyProtection="1">
      <alignment horizontal="left" vertical="center" indent="1"/>
      <protection hidden="1"/>
    </xf>
    <xf numFmtId="0" fontId="52" fillId="8" borderId="11" xfId="0" applyFont="1" applyFill="1" applyBorder="1" applyAlignment="1" applyProtection="1">
      <alignment horizontal="left" vertical="top" indent="1"/>
      <protection hidden="1"/>
    </xf>
    <xf numFmtId="0" fontId="31" fillId="8" borderId="9" xfId="0" applyFont="1" applyFill="1" applyBorder="1" applyAlignment="1" applyProtection="1">
      <alignment horizontal="center"/>
      <protection hidden="1"/>
    </xf>
    <xf numFmtId="0" fontId="18" fillId="0" borderId="0" xfId="0" applyFont="1" applyAlignment="1" applyProtection="1">
      <alignment vertical="center"/>
      <protection hidden="1"/>
    </xf>
    <xf numFmtId="0" fontId="4" fillId="8" borderId="10" xfId="10" applyFont="1" applyFill="1" applyBorder="1" applyAlignment="1" applyProtection="1">
      <alignment horizontal="center"/>
      <protection hidden="1"/>
    </xf>
    <xf numFmtId="0" fontId="6" fillId="8" borderId="11" xfId="0" applyFont="1" applyFill="1" applyBorder="1" applyAlignment="1" applyProtection="1">
      <alignment horizontal="center" vertical="top"/>
      <protection hidden="1"/>
    </xf>
    <xf numFmtId="0" fontId="62" fillId="0" borderId="0" xfId="0" applyFont="1" applyProtection="1">
      <protection hidden="1"/>
    </xf>
    <xf numFmtId="0" fontId="37" fillId="0" borderId="0" xfId="0" applyFont="1" applyProtection="1">
      <protection hidden="1"/>
    </xf>
    <xf numFmtId="164" fontId="36" fillId="0" borderId="0" xfId="3" applyNumberFormat="1" applyFont="1" applyProtection="1">
      <protection hidden="1"/>
    </xf>
    <xf numFmtId="164" fontId="4" fillId="0" borderId="0" xfId="3" applyNumberFormat="1" applyFont="1" applyAlignment="1" applyProtection="1">
      <alignment horizontal="right"/>
      <protection hidden="1"/>
    </xf>
    <xf numFmtId="164" fontId="26" fillId="0" borderId="0" xfId="3" applyNumberFormat="1" applyFont="1" applyAlignment="1" applyProtection="1">
      <alignment horizontal="left" vertical="center"/>
      <protection hidden="1"/>
    </xf>
    <xf numFmtId="164" fontId="26" fillId="0" borderId="0" xfId="3" applyNumberFormat="1" applyFont="1" applyAlignment="1" applyProtection="1">
      <alignment horizontal="center" vertical="center"/>
      <protection hidden="1"/>
    </xf>
    <xf numFmtId="164" fontId="26" fillId="0" borderId="0" xfId="3" applyNumberFormat="1" applyFont="1" applyAlignment="1" applyProtection="1">
      <alignment vertical="center"/>
      <protection hidden="1"/>
    </xf>
    <xf numFmtId="164" fontId="33" fillId="0" borderId="0" xfId="0" applyNumberFormat="1" applyFont="1" applyAlignment="1" applyProtection="1">
      <alignment horizontal="center" vertical="top"/>
      <protection hidden="1"/>
    </xf>
    <xf numFmtId="164" fontId="34" fillId="0" borderId="0" xfId="0" applyNumberFormat="1" applyFont="1" applyProtection="1">
      <protection hidden="1"/>
    </xf>
    <xf numFmtId="164" fontId="4" fillId="0" borderId="0" xfId="0" applyNumberFormat="1" applyFont="1" applyAlignment="1" applyProtection="1">
      <alignment horizontal="right"/>
      <protection hidden="1"/>
    </xf>
    <xf numFmtId="164" fontId="14" fillId="0" borderId="0" xfId="0" applyNumberFormat="1" applyFont="1" applyAlignment="1" applyProtection="1">
      <alignment horizontal="right"/>
      <protection hidden="1"/>
    </xf>
    <xf numFmtId="164" fontId="14" fillId="0" borderId="0" xfId="3" applyNumberFormat="1" applyFont="1" applyAlignment="1" applyProtection="1">
      <alignment horizontal="right"/>
      <protection hidden="1"/>
    </xf>
    <xf numFmtId="164" fontId="34" fillId="0" borderId="0" xfId="0" applyNumberFormat="1" applyFont="1" applyAlignment="1" applyProtection="1">
      <alignment horizontal="right"/>
      <protection hidden="1"/>
    </xf>
    <xf numFmtId="164" fontId="63" fillId="0" borderId="0" xfId="3" applyNumberFormat="1" applyFont="1" applyAlignment="1" applyProtection="1">
      <alignment horizontal="right"/>
      <protection hidden="1"/>
    </xf>
    <xf numFmtId="164" fontId="36" fillId="0" borderId="0" xfId="3" applyNumberFormat="1" applyFont="1" applyAlignment="1" applyProtection="1">
      <alignment horizontal="right"/>
      <protection hidden="1"/>
    </xf>
    <xf numFmtId="164" fontId="4" fillId="0" borderId="0" xfId="8" applyNumberFormat="1" applyFont="1" applyFill="1" applyBorder="1" applyAlignment="1" applyProtection="1">
      <alignment horizontal="right"/>
      <protection hidden="1"/>
    </xf>
    <xf numFmtId="164" fontId="4" fillId="7" borderId="0" xfId="0" applyNumberFormat="1" applyFont="1" applyFill="1" applyAlignment="1" applyProtection="1">
      <alignment horizontal="right"/>
      <protection hidden="1"/>
    </xf>
    <xf numFmtId="164" fontId="4" fillId="0" borderId="28" xfId="3" applyNumberFormat="1" applyFont="1" applyBorder="1" applyAlignment="1" applyProtection="1">
      <alignment horizontal="right"/>
      <protection hidden="1"/>
    </xf>
    <xf numFmtId="164" fontId="4" fillId="7" borderId="28" xfId="0" applyNumberFormat="1" applyFont="1" applyFill="1" applyBorder="1" applyAlignment="1" applyProtection="1">
      <alignment horizontal="right"/>
      <protection hidden="1"/>
    </xf>
    <xf numFmtId="164" fontId="32" fillId="0" borderId="0" xfId="0" applyNumberFormat="1" applyFont="1" applyAlignment="1" applyProtection="1">
      <alignment horizontal="right" vertical="top"/>
      <protection hidden="1"/>
    </xf>
    <xf numFmtId="164" fontId="33" fillId="0" borderId="0" xfId="0" applyNumberFormat="1" applyFont="1" applyAlignment="1" applyProtection="1">
      <alignment horizontal="right" vertical="top"/>
      <protection hidden="1"/>
    </xf>
    <xf numFmtId="164" fontId="7" fillId="0" borderId="0" xfId="3" applyNumberFormat="1" applyFont="1" applyAlignment="1" applyProtection="1">
      <alignment horizontal="right"/>
      <protection hidden="1"/>
    </xf>
    <xf numFmtId="164" fontId="4" fillId="0" borderId="3" xfId="3" applyNumberFormat="1" applyFont="1" applyBorder="1" applyAlignment="1" applyProtection="1">
      <alignment horizontal="right"/>
      <protection hidden="1"/>
    </xf>
    <xf numFmtId="164" fontId="7" fillId="0" borderId="0" xfId="0" applyNumberFormat="1" applyFont="1" applyAlignment="1" applyProtection="1">
      <alignment horizontal="right"/>
      <protection hidden="1"/>
    </xf>
    <xf numFmtId="164" fontId="32" fillId="0" borderId="0" xfId="3" applyNumberFormat="1" applyFont="1" applyAlignment="1" applyProtection="1">
      <alignment horizontal="right"/>
      <protection hidden="1"/>
    </xf>
    <xf numFmtId="164" fontId="35" fillId="0" borderId="0" xfId="0" applyNumberFormat="1" applyFont="1" applyAlignment="1" applyProtection="1">
      <alignment horizontal="right"/>
      <protection hidden="1"/>
    </xf>
    <xf numFmtId="164" fontId="32" fillId="0" borderId="0" xfId="0" applyNumberFormat="1" applyFont="1" applyAlignment="1" applyProtection="1">
      <alignment horizontal="right"/>
      <protection hidden="1"/>
    </xf>
    <xf numFmtId="164" fontId="7" fillId="0" borderId="3" xfId="0" applyNumberFormat="1" applyFont="1" applyBorder="1" applyAlignment="1" applyProtection="1">
      <alignment horizontal="right"/>
      <protection hidden="1"/>
    </xf>
    <xf numFmtId="168" fontId="4" fillId="7" borderId="0" xfId="1" applyNumberFormat="1" applyFont="1" applyFill="1" applyBorder="1" applyAlignment="1" applyProtection="1">
      <alignment horizontal="right"/>
      <protection hidden="1"/>
    </xf>
    <xf numFmtId="164" fontId="67" fillId="0" borderId="0" xfId="3" applyNumberFormat="1" applyFont="1" applyProtection="1">
      <protection hidden="1"/>
    </xf>
    <xf numFmtId="164" fontId="67" fillId="0" borderId="0" xfId="0" applyNumberFormat="1" applyFont="1" applyAlignment="1" applyProtection="1">
      <alignment horizontal="left"/>
      <protection hidden="1"/>
    </xf>
    <xf numFmtId="164" fontId="67" fillId="0" borderId="0" xfId="0" applyNumberFormat="1" applyFont="1" applyProtection="1">
      <protection hidden="1"/>
    </xf>
    <xf numFmtId="164" fontId="4" fillId="0" borderId="0" xfId="0" applyNumberFormat="1" applyFont="1" applyAlignment="1" applyProtection="1">
      <alignment horizontal="center"/>
      <protection hidden="1"/>
    </xf>
    <xf numFmtId="164" fontId="67" fillId="0" borderId="0" xfId="0" applyNumberFormat="1" applyFont="1" applyAlignment="1" applyProtection="1">
      <alignment horizontal="center"/>
      <protection hidden="1"/>
    </xf>
    <xf numFmtId="0" fontId="37" fillId="0" borderId="0" xfId="0" applyFont="1" applyAlignment="1" applyProtection="1">
      <alignment horizontal="right"/>
      <protection hidden="1"/>
    </xf>
    <xf numFmtId="0" fontId="4" fillId="0" borderId="0" xfId="0" applyFont="1" applyAlignment="1" applyProtection="1">
      <alignment horizontal="center"/>
      <protection hidden="1"/>
    </xf>
    <xf numFmtId="164" fontId="24" fillId="0" borderId="0" xfId="0" applyNumberFormat="1" applyFont="1" applyAlignment="1" applyProtection="1">
      <alignment horizontal="right"/>
      <protection hidden="1"/>
    </xf>
    <xf numFmtId="171" fontId="4" fillId="0" borderId="0" xfId="1" applyNumberFormat="1" applyFont="1" applyFill="1" applyBorder="1" applyAlignment="1" applyProtection="1">
      <alignment horizontal="left" vertical="center"/>
      <protection hidden="1"/>
    </xf>
    <xf numFmtId="171" fontId="4" fillId="0" borderId="0" xfId="1" applyNumberFormat="1" applyFont="1" applyFill="1" applyBorder="1" applyAlignment="1" applyProtection="1">
      <alignment horizontal="left"/>
      <protection hidden="1"/>
    </xf>
    <xf numFmtId="171" fontId="4" fillId="0" borderId="0" xfId="1" applyNumberFormat="1" applyFont="1" applyFill="1" applyAlignment="1" applyProtection="1">
      <alignment horizontal="center"/>
      <protection hidden="1"/>
    </xf>
    <xf numFmtId="171" fontId="67" fillId="0" borderId="0" xfId="0" applyNumberFormat="1" applyFont="1" applyAlignment="1" applyProtection="1">
      <alignment horizontal="center"/>
      <protection hidden="1"/>
    </xf>
    <xf numFmtId="171" fontId="4" fillId="0" borderId="0" xfId="1" applyNumberFormat="1" applyFont="1" applyFill="1" applyBorder="1" applyAlignment="1" applyProtection="1">
      <alignment horizontal="center"/>
      <protection hidden="1"/>
    </xf>
    <xf numFmtId="166" fontId="4" fillId="7" borderId="3" xfId="1" applyNumberFormat="1" applyFont="1" applyFill="1" applyBorder="1" applyAlignment="1" applyProtection="1">
      <alignment horizontal="right"/>
      <protection hidden="1"/>
    </xf>
    <xf numFmtId="0" fontId="72" fillId="0" borderId="0" xfId="0" applyFont="1" applyAlignment="1" applyProtection="1">
      <alignment horizontal="left" vertical="center"/>
      <protection hidden="1"/>
    </xf>
    <xf numFmtId="0" fontId="17" fillId="0" borderId="0" xfId="0" applyFont="1" applyAlignment="1" applyProtection="1">
      <alignment horizontal="center" vertical="center"/>
      <protection hidden="1"/>
    </xf>
    <xf numFmtId="0" fontId="17" fillId="6" borderId="22" xfId="0" applyFont="1" applyFill="1" applyBorder="1" applyAlignment="1" applyProtection="1">
      <alignment horizontal="left" vertical="center"/>
      <protection hidden="1"/>
    </xf>
    <xf numFmtId="164" fontId="17" fillId="6" borderId="23" xfId="0" applyNumberFormat="1" applyFont="1" applyFill="1" applyBorder="1" applyAlignment="1" applyProtection="1">
      <alignment vertical="center"/>
      <protection hidden="1"/>
    </xf>
    <xf numFmtId="164" fontId="17" fillId="6" borderId="24" xfId="0" applyNumberFormat="1" applyFont="1" applyFill="1" applyBorder="1" applyAlignment="1" applyProtection="1">
      <alignment vertical="center"/>
      <protection hidden="1"/>
    </xf>
    <xf numFmtId="0" fontId="17" fillId="6" borderId="27" xfId="0" applyFont="1" applyFill="1" applyBorder="1" applyAlignment="1" applyProtection="1">
      <alignment horizontal="left" vertical="center"/>
      <protection hidden="1"/>
    </xf>
    <xf numFmtId="164" fontId="17" fillId="6" borderId="28" xfId="0" applyNumberFormat="1" applyFont="1" applyFill="1" applyBorder="1" applyAlignment="1" applyProtection="1">
      <alignment vertical="center"/>
      <protection hidden="1"/>
    </xf>
    <xf numFmtId="164" fontId="17" fillId="6" borderId="29" xfId="0" applyNumberFormat="1" applyFont="1" applyFill="1" applyBorder="1" applyAlignment="1" applyProtection="1">
      <alignment vertical="center"/>
      <protection hidden="1"/>
    </xf>
    <xf numFmtId="164" fontId="17" fillId="0" borderId="0" xfId="0" applyNumberFormat="1" applyFont="1" applyAlignment="1" applyProtection="1">
      <alignment vertical="center"/>
      <protection hidden="1"/>
    </xf>
    <xf numFmtId="0" fontId="17" fillId="6" borderId="25" xfId="0" applyFont="1" applyFill="1" applyBorder="1" applyAlignment="1" applyProtection="1">
      <alignment horizontal="left" vertical="center"/>
      <protection hidden="1"/>
    </xf>
    <xf numFmtId="164" fontId="17" fillId="6" borderId="0" xfId="0" applyNumberFormat="1" applyFont="1" applyFill="1" applyAlignment="1" applyProtection="1">
      <alignment vertical="center"/>
      <protection hidden="1"/>
    </xf>
    <xf numFmtId="164" fontId="17" fillId="6" borderId="26" xfId="0" applyNumberFormat="1" applyFont="1" applyFill="1" applyBorder="1" applyAlignment="1" applyProtection="1">
      <alignment vertical="center"/>
      <protection hidden="1"/>
    </xf>
    <xf numFmtId="0" fontId="72" fillId="0" borderId="0" xfId="0" applyFont="1" applyAlignment="1" applyProtection="1">
      <alignment horizontal="left"/>
      <protection hidden="1"/>
    </xf>
    <xf numFmtId="164" fontId="72" fillId="0" borderId="0" xfId="0" applyNumberFormat="1" applyFont="1" applyAlignment="1" applyProtection="1">
      <alignment vertical="center"/>
      <protection hidden="1"/>
    </xf>
    <xf numFmtId="164" fontId="72" fillId="6" borderId="22" xfId="0" applyNumberFormat="1" applyFont="1" applyFill="1" applyBorder="1" applyAlignment="1" applyProtection="1">
      <alignment vertical="center"/>
      <protection hidden="1"/>
    </xf>
    <xf numFmtId="164" fontId="17" fillId="6" borderId="23" xfId="0" applyNumberFormat="1" applyFont="1" applyFill="1" applyBorder="1" applyAlignment="1" applyProtection="1">
      <alignment horizontal="left" vertical="center"/>
      <protection hidden="1"/>
    </xf>
    <xf numFmtId="164" fontId="17" fillId="6" borderId="23" xfId="0" applyNumberFormat="1" applyFont="1" applyFill="1" applyBorder="1" applyAlignment="1" applyProtection="1">
      <alignment horizontal="right" vertical="center" indent="1"/>
      <protection hidden="1"/>
    </xf>
    <xf numFmtId="164" fontId="17" fillId="6" borderId="24" xfId="0" applyNumberFormat="1" applyFont="1" applyFill="1" applyBorder="1" applyAlignment="1" applyProtection="1">
      <alignment horizontal="right" vertical="center" indent="1"/>
      <protection hidden="1"/>
    </xf>
    <xf numFmtId="164" fontId="72" fillId="6" borderId="27" xfId="0" applyNumberFormat="1" applyFont="1" applyFill="1" applyBorder="1" applyAlignment="1" applyProtection="1">
      <alignment vertical="center"/>
      <protection hidden="1"/>
    </xf>
    <xf numFmtId="164" fontId="17" fillId="6" borderId="28" xfId="0" applyNumberFormat="1" applyFont="1" applyFill="1" applyBorder="1" applyAlignment="1" applyProtection="1">
      <alignment horizontal="left" vertical="center"/>
      <protection hidden="1"/>
    </xf>
    <xf numFmtId="164" fontId="17" fillId="6" borderId="28" xfId="0" applyNumberFormat="1" applyFont="1" applyFill="1" applyBorder="1" applyAlignment="1" applyProtection="1">
      <alignment horizontal="right" vertical="center" indent="1"/>
      <protection hidden="1"/>
    </xf>
    <xf numFmtId="164" fontId="17" fillId="6" borderId="29" xfId="0" applyNumberFormat="1" applyFont="1" applyFill="1" applyBorder="1" applyAlignment="1" applyProtection="1">
      <alignment horizontal="right" vertical="center" indent="1"/>
      <protection hidden="1"/>
    </xf>
    <xf numFmtId="164" fontId="14" fillId="0" borderId="0" xfId="0" applyNumberFormat="1" applyFont="1" applyAlignment="1" applyProtection="1">
      <alignment horizontal="left"/>
      <protection hidden="1"/>
    </xf>
    <xf numFmtId="0" fontId="17" fillId="0" borderId="4" xfId="0" applyFont="1" applyBorder="1" applyProtection="1">
      <protection hidden="1"/>
    </xf>
    <xf numFmtId="0" fontId="17" fillId="0" borderId="15" xfId="0" applyFont="1" applyBorder="1" applyProtection="1">
      <protection hidden="1"/>
    </xf>
    <xf numFmtId="164" fontId="73" fillId="0" borderId="0" xfId="3" applyNumberFormat="1" applyFont="1" applyProtection="1">
      <protection hidden="1"/>
    </xf>
    <xf numFmtId="164" fontId="73" fillId="0" borderId="0" xfId="0" applyNumberFormat="1" applyFont="1" applyAlignment="1" applyProtection="1">
      <alignment horizontal="right"/>
      <protection hidden="1"/>
    </xf>
    <xf numFmtId="171" fontId="14" fillId="0" borderId="0" xfId="1" applyNumberFormat="1" applyFont="1" applyFill="1" applyAlignment="1" applyProtection="1">
      <alignment horizontal="center"/>
      <protection hidden="1"/>
    </xf>
    <xf numFmtId="171" fontId="14" fillId="0" borderId="0" xfId="1" applyNumberFormat="1" applyFont="1" applyProtection="1">
      <protection hidden="1"/>
    </xf>
    <xf numFmtId="164" fontId="73" fillId="0" borderId="0" xfId="0" applyNumberFormat="1" applyFont="1" applyProtection="1">
      <protection hidden="1"/>
    </xf>
    <xf numFmtId="167" fontId="75" fillId="0" borderId="0" xfId="3" applyNumberFormat="1" applyFont="1" applyProtection="1">
      <protection hidden="1"/>
    </xf>
    <xf numFmtId="164" fontId="32" fillId="0" borderId="0" xfId="0" applyNumberFormat="1" applyFont="1" applyAlignment="1" applyProtection="1">
      <alignment horizontal="center" vertical="top"/>
      <protection hidden="1"/>
    </xf>
    <xf numFmtId="174" fontId="37" fillId="0" borderId="0" xfId="0" applyNumberFormat="1" applyFont="1" applyAlignment="1" applyProtection="1">
      <alignment horizontal="right"/>
      <protection hidden="1"/>
    </xf>
    <xf numFmtId="174" fontId="66" fillId="0" borderId="0" xfId="0" applyNumberFormat="1" applyFont="1" applyAlignment="1" applyProtection="1">
      <alignment horizontal="right"/>
      <protection hidden="1"/>
    </xf>
    <xf numFmtId="174" fontId="37" fillId="0" borderId="0" xfId="0" applyNumberFormat="1" applyFont="1" applyAlignment="1" applyProtection="1">
      <alignment horizontal="right" vertical="center"/>
      <protection hidden="1"/>
    </xf>
    <xf numFmtId="175" fontId="4" fillId="0" borderId="0" xfId="0" applyNumberFormat="1" applyFont="1" applyAlignment="1" applyProtection="1">
      <alignment horizontal="center" vertical="center"/>
      <protection hidden="1"/>
    </xf>
    <xf numFmtId="175" fontId="4" fillId="0" borderId="0" xfId="0" applyNumberFormat="1" applyFont="1" applyAlignment="1" applyProtection="1">
      <alignment horizontal="center"/>
      <protection hidden="1"/>
    </xf>
    <xf numFmtId="164" fontId="4" fillId="0" borderId="0" xfId="3" applyNumberFormat="1" applyFont="1" applyAlignment="1" applyProtection="1">
      <alignment horizontal="left" indent="2"/>
      <protection hidden="1"/>
    </xf>
    <xf numFmtId="164" fontId="4" fillId="7" borderId="3" xfId="3" applyNumberFormat="1" applyFont="1" applyFill="1" applyBorder="1" applyAlignment="1" applyProtection="1">
      <alignment horizontal="left" indent="2"/>
      <protection hidden="1"/>
    </xf>
    <xf numFmtId="164" fontId="4" fillId="7" borderId="3" xfId="3" applyNumberFormat="1" applyFont="1" applyFill="1" applyBorder="1" applyAlignment="1" applyProtection="1">
      <alignment horizontal="right"/>
      <protection hidden="1"/>
    </xf>
    <xf numFmtId="164" fontId="8" fillId="7" borderId="0" xfId="0" applyNumberFormat="1" applyFont="1" applyFill="1" applyAlignment="1" applyProtection="1">
      <alignment horizontal="right" indent="1"/>
      <protection hidden="1"/>
    </xf>
    <xf numFmtId="164" fontId="4" fillId="7" borderId="0" xfId="3" applyNumberFormat="1" applyFont="1" applyFill="1" applyAlignment="1" applyProtection="1">
      <alignment horizontal="left" indent="1"/>
      <protection hidden="1"/>
    </xf>
    <xf numFmtId="164" fontId="4" fillId="7" borderId="3" xfId="0" applyNumberFormat="1" applyFont="1" applyFill="1" applyBorder="1" applyAlignment="1" applyProtection="1">
      <alignment horizontal="left" indent="1"/>
      <protection hidden="1"/>
    </xf>
    <xf numFmtId="164" fontId="7" fillId="0" borderId="3" xfId="0" applyNumberFormat="1" applyFont="1" applyBorder="1" applyProtection="1">
      <protection hidden="1"/>
    </xf>
    <xf numFmtId="164" fontId="7" fillId="0" borderId="3" xfId="3" applyNumberFormat="1" applyFont="1" applyBorder="1" applyAlignment="1" applyProtection="1">
      <alignment horizontal="right"/>
      <protection hidden="1"/>
    </xf>
    <xf numFmtId="0" fontId="17" fillId="6" borderId="27" xfId="0" applyFont="1" applyFill="1" applyBorder="1" applyAlignment="1" applyProtection="1">
      <alignment vertical="center"/>
      <protection hidden="1"/>
    </xf>
    <xf numFmtId="171" fontId="4" fillId="0" borderId="0" xfId="1" applyNumberFormat="1" applyFont="1" applyFill="1" applyBorder="1" applyAlignment="1" applyProtection="1">
      <alignment vertical="center"/>
      <protection hidden="1"/>
    </xf>
    <xf numFmtId="164" fontId="8" fillId="7" borderId="0" xfId="3" applyNumberFormat="1" applyFont="1" applyFill="1" applyAlignment="1" applyProtection="1">
      <alignment horizontal="left" indent="1"/>
      <protection hidden="1"/>
    </xf>
    <xf numFmtId="164" fontId="4" fillId="0" borderId="3" xfId="0" applyNumberFormat="1" applyFont="1" applyBorder="1" applyAlignment="1" applyProtection="1">
      <alignment horizontal="left" indent="1"/>
      <protection hidden="1"/>
    </xf>
    <xf numFmtId="164" fontId="7" fillId="7" borderId="3" xfId="3" applyNumberFormat="1" applyFont="1" applyFill="1" applyBorder="1" applyAlignment="1" applyProtection="1">
      <alignment horizontal="right"/>
      <protection hidden="1"/>
    </xf>
    <xf numFmtId="164" fontId="7" fillId="0" borderId="5" xfId="3" applyNumberFormat="1" applyFont="1" applyBorder="1" applyProtection="1">
      <protection hidden="1"/>
    </xf>
    <xf numFmtId="164" fontId="7" fillId="0" borderId="5" xfId="3" applyNumberFormat="1" applyFont="1" applyBorder="1" applyAlignment="1" applyProtection="1">
      <alignment horizontal="right"/>
      <protection hidden="1"/>
    </xf>
    <xf numFmtId="164" fontId="7" fillId="0" borderId="5" xfId="0" applyNumberFormat="1" applyFont="1" applyBorder="1" applyAlignment="1" applyProtection="1">
      <alignment horizontal="right"/>
      <protection hidden="1"/>
    </xf>
    <xf numFmtId="164" fontId="7" fillId="0" borderId="0" xfId="3" applyNumberFormat="1" applyFont="1" applyProtection="1">
      <protection hidden="1"/>
    </xf>
    <xf numFmtId="164" fontId="42" fillId="0" borderId="0" xfId="3" applyNumberFormat="1" applyFont="1" applyAlignment="1" applyProtection="1">
      <alignment horizontal="right"/>
      <protection hidden="1"/>
    </xf>
    <xf numFmtId="164" fontId="7" fillId="0" borderId="0" xfId="3" applyNumberFormat="1" applyFont="1" applyAlignment="1" applyProtection="1">
      <alignment horizontal="left"/>
      <protection hidden="1"/>
    </xf>
    <xf numFmtId="164" fontId="8" fillId="7" borderId="28" xfId="3" applyNumberFormat="1" applyFont="1" applyFill="1" applyBorder="1" applyAlignment="1" applyProtection="1">
      <alignment horizontal="left" indent="2"/>
      <protection hidden="1"/>
    </xf>
    <xf numFmtId="164" fontId="7" fillId="0" borderId="2" xfId="3" applyNumberFormat="1" applyFont="1" applyBorder="1" applyProtection="1">
      <protection hidden="1"/>
    </xf>
    <xf numFmtId="164" fontId="7" fillId="0" borderId="2" xfId="3" applyNumberFormat="1" applyFont="1" applyBorder="1" applyAlignment="1" applyProtection="1">
      <alignment horizontal="right"/>
      <protection hidden="1"/>
    </xf>
    <xf numFmtId="164" fontId="7" fillId="0" borderId="2" xfId="0" applyNumberFormat="1" applyFont="1" applyBorder="1" applyAlignment="1" applyProtection="1">
      <alignment horizontal="right"/>
      <protection hidden="1"/>
    </xf>
    <xf numFmtId="164" fontId="4" fillId="7" borderId="3" xfId="3" applyNumberFormat="1" applyFont="1" applyFill="1" applyBorder="1" applyAlignment="1" applyProtection="1">
      <alignment horizontal="left" indent="1"/>
      <protection hidden="1"/>
    </xf>
    <xf numFmtId="164" fontId="4" fillId="7" borderId="3" xfId="0" applyNumberFormat="1" applyFont="1" applyFill="1" applyBorder="1" applyAlignment="1" applyProtection="1">
      <alignment horizontal="right"/>
      <protection hidden="1"/>
    </xf>
    <xf numFmtId="164" fontId="4" fillId="7" borderId="0" xfId="3" applyNumberFormat="1" applyFont="1" applyFill="1" applyAlignment="1" applyProtection="1">
      <alignment horizontal="left" indent="2"/>
      <protection hidden="1"/>
    </xf>
    <xf numFmtId="164" fontId="4" fillId="7" borderId="28" xfId="3" applyNumberFormat="1" applyFont="1" applyFill="1" applyBorder="1" applyAlignment="1" applyProtection="1">
      <alignment horizontal="left" indent="2"/>
      <protection hidden="1"/>
    </xf>
    <xf numFmtId="164" fontId="4" fillId="0" borderId="3" xfId="0" applyNumberFormat="1" applyFont="1" applyBorder="1" applyAlignment="1" applyProtection="1">
      <alignment horizontal="right"/>
      <protection hidden="1"/>
    </xf>
    <xf numFmtId="164" fontId="4" fillId="0" borderId="0" xfId="0" applyNumberFormat="1" applyFont="1" applyAlignment="1" applyProtection="1">
      <alignment horizontal="right" indent="1"/>
      <protection hidden="1"/>
    </xf>
    <xf numFmtId="164" fontId="4" fillId="7" borderId="28" xfId="0" applyNumberFormat="1" applyFont="1" applyFill="1" applyBorder="1" applyAlignment="1" applyProtection="1">
      <alignment horizontal="left" indent="1"/>
      <protection hidden="1"/>
    </xf>
    <xf numFmtId="164" fontId="4" fillId="7" borderId="28" xfId="0" applyNumberFormat="1" applyFont="1" applyFill="1" applyBorder="1" applyAlignment="1" applyProtection="1">
      <alignment horizontal="left" indent="2"/>
      <protection hidden="1"/>
    </xf>
    <xf numFmtId="164" fontId="4" fillId="7" borderId="3" xfId="1" applyNumberFormat="1" applyFont="1" applyFill="1" applyBorder="1" applyAlignment="1" applyProtection="1">
      <alignment horizontal="right"/>
      <protection hidden="1"/>
    </xf>
    <xf numFmtId="164" fontId="4" fillId="6" borderId="0" xfId="0" quotePrefix="1" applyNumberFormat="1" applyFont="1" applyFill="1" applyAlignment="1" applyProtection="1">
      <alignment horizontal="left" indent="1"/>
      <protection hidden="1"/>
    </xf>
    <xf numFmtId="164" fontId="4" fillId="6" borderId="3" xfId="0" quotePrefix="1" applyNumberFormat="1" applyFont="1" applyFill="1" applyBorder="1" applyAlignment="1" applyProtection="1">
      <alignment horizontal="left" indent="1"/>
      <protection hidden="1"/>
    </xf>
    <xf numFmtId="164" fontId="35" fillId="0" borderId="0" xfId="3" applyNumberFormat="1" applyFont="1" applyAlignment="1" applyProtection="1">
      <alignment horizontal="right"/>
      <protection hidden="1"/>
    </xf>
    <xf numFmtId="164" fontId="4" fillId="6" borderId="0" xfId="3" applyNumberFormat="1" applyFont="1" applyFill="1" applyAlignment="1" applyProtection="1">
      <alignment horizontal="left" indent="1"/>
      <protection hidden="1"/>
    </xf>
    <xf numFmtId="164" fontId="32" fillId="0" borderId="0" xfId="1" applyNumberFormat="1" applyFont="1" applyAlignment="1" applyProtection="1">
      <alignment horizontal="right"/>
      <protection hidden="1"/>
    </xf>
    <xf numFmtId="164" fontId="76" fillId="0" borderId="0" xfId="3" applyNumberFormat="1" applyFont="1" applyAlignment="1" applyProtection="1">
      <alignment horizontal="center"/>
      <protection hidden="1"/>
    </xf>
    <xf numFmtId="164" fontId="76" fillId="0" borderId="0" xfId="3" applyNumberFormat="1" applyFont="1" applyProtection="1">
      <protection hidden="1"/>
    </xf>
    <xf numFmtId="164" fontId="78" fillId="0" borderId="0" xfId="3" applyNumberFormat="1" applyFont="1" applyAlignment="1" applyProtection="1">
      <alignment horizontal="center" vertical="center"/>
      <protection hidden="1"/>
    </xf>
    <xf numFmtId="164" fontId="76" fillId="0" borderId="0" xfId="3" applyNumberFormat="1" applyFont="1" applyAlignment="1" applyProtection="1">
      <alignment vertical="center"/>
      <protection hidden="1"/>
    </xf>
    <xf numFmtId="164" fontId="27" fillId="0" borderId="0" xfId="3" applyNumberFormat="1" applyFont="1" applyAlignment="1" applyProtection="1">
      <alignment vertical="center"/>
      <protection hidden="1"/>
    </xf>
    <xf numFmtId="164" fontId="80" fillId="0" borderId="0" xfId="3" applyNumberFormat="1" applyFont="1" applyProtection="1">
      <protection hidden="1"/>
    </xf>
    <xf numFmtId="164" fontId="79" fillId="0" borderId="0" xfId="3" applyNumberFormat="1" applyFont="1" applyAlignment="1" applyProtection="1">
      <alignment horizontal="center" vertical="center"/>
      <protection hidden="1"/>
    </xf>
    <xf numFmtId="170" fontId="81" fillId="0" borderId="0" xfId="3" applyNumberFormat="1" applyFont="1" applyAlignment="1" applyProtection="1">
      <alignment horizontal="center" vertical="center"/>
      <protection hidden="1"/>
    </xf>
    <xf numFmtId="170" fontId="81" fillId="0" borderId="0" xfId="3" applyNumberFormat="1" applyFont="1" applyAlignment="1" applyProtection="1">
      <alignment horizontal="right" vertical="center"/>
      <protection hidden="1"/>
    </xf>
    <xf numFmtId="170" fontId="82" fillId="0" borderId="0" xfId="3" applyNumberFormat="1" applyFont="1" applyAlignment="1" applyProtection="1">
      <alignment horizontal="center" vertical="center"/>
      <protection hidden="1"/>
    </xf>
    <xf numFmtId="171" fontId="82" fillId="0" borderId="0" xfId="3" applyNumberFormat="1" applyFont="1" applyAlignment="1" applyProtection="1">
      <alignment horizontal="center" vertical="center"/>
      <protection hidden="1"/>
    </xf>
    <xf numFmtId="170" fontId="78" fillId="0" borderId="0" xfId="3" applyNumberFormat="1" applyFont="1" applyAlignment="1" applyProtection="1">
      <alignment horizontal="center"/>
      <protection hidden="1"/>
    </xf>
    <xf numFmtId="164" fontId="82" fillId="0" borderId="0" xfId="3" applyNumberFormat="1" applyFont="1" applyAlignment="1" applyProtection="1">
      <alignment horizontal="center" vertical="center"/>
      <protection hidden="1"/>
    </xf>
    <xf numFmtId="164" fontId="76" fillId="0" borderId="0" xfId="3" applyNumberFormat="1" applyFont="1" applyAlignment="1" applyProtection="1">
      <alignment horizontal="center" vertical="center"/>
      <protection hidden="1"/>
    </xf>
    <xf numFmtId="164" fontId="27" fillId="0" borderId="0" xfId="3" applyNumberFormat="1" applyFont="1" applyAlignment="1" applyProtection="1">
      <alignment horizontal="center" vertical="center"/>
      <protection hidden="1"/>
    </xf>
    <xf numFmtId="164" fontId="76" fillId="0" borderId="0" xfId="3" applyNumberFormat="1" applyFont="1" applyAlignment="1" applyProtection="1">
      <alignment horizontal="left"/>
      <protection hidden="1"/>
    </xf>
    <xf numFmtId="170" fontId="19" fillId="0" borderId="0" xfId="3" applyNumberFormat="1" applyFont="1" applyAlignment="1" applyProtection="1">
      <alignment horizontal="center"/>
      <protection hidden="1"/>
    </xf>
    <xf numFmtId="164" fontId="37" fillId="0" borderId="0" xfId="0" applyNumberFormat="1" applyFont="1" applyAlignment="1" applyProtection="1">
      <alignment horizontal="right"/>
      <protection hidden="1"/>
    </xf>
    <xf numFmtId="164" fontId="66" fillId="0" borderId="0" xfId="0" applyNumberFormat="1" applyFont="1" applyAlignment="1" applyProtection="1">
      <alignment horizontal="right"/>
      <protection hidden="1"/>
    </xf>
    <xf numFmtId="164" fontId="24" fillId="0" borderId="0" xfId="0" applyNumberFormat="1" applyFont="1" applyProtection="1">
      <protection hidden="1"/>
    </xf>
    <xf numFmtId="164" fontId="7" fillId="0" borderId="0" xfId="0" applyNumberFormat="1" applyFont="1" applyProtection="1">
      <protection hidden="1"/>
    </xf>
    <xf numFmtId="164" fontId="37" fillId="0" borderId="0" xfId="0" applyNumberFormat="1" applyFont="1" applyProtection="1">
      <protection hidden="1"/>
    </xf>
    <xf numFmtId="164" fontId="7" fillId="0" borderId="0" xfId="0" applyNumberFormat="1" applyFont="1" applyAlignment="1" applyProtection="1">
      <alignment vertical="center"/>
      <protection hidden="1"/>
    </xf>
    <xf numFmtId="164" fontId="66" fillId="0" borderId="0" xfId="0" applyNumberFormat="1" applyFont="1" applyProtection="1">
      <protection hidden="1"/>
    </xf>
    <xf numFmtId="164" fontId="37" fillId="0" borderId="0" xfId="0" applyNumberFormat="1" applyFont="1" applyAlignment="1" applyProtection="1">
      <alignment vertical="center"/>
      <protection hidden="1"/>
    </xf>
    <xf numFmtId="164" fontId="67" fillId="0" borderId="0" xfId="0" applyNumberFormat="1" applyFont="1" applyAlignment="1" applyProtection="1">
      <alignment horizontal="right"/>
      <protection hidden="1"/>
    </xf>
    <xf numFmtId="164" fontId="7" fillId="0" borderId="0" xfId="0" applyNumberFormat="1" applyFont="1" applyAlignment="1" applyProtection="1">
      <alignment horizontal="right" vertical="center"/>
      <protection hidden="1"/>
    </xf>
    <xf numFmtId="175" fontId="7" fillId="0" borderId="0" xfId="0" applyNumberFormat="1" applyFont="1" applyAlignment="1" applyProtection="1">
      <alignment horizontal="right" vertical="center"/>
      <protection hidden="1"/>
    </xf>
    <xf numFmtId="175" fontId="7" fillId="0" borderId="0" xfId="0" applyNumberFormat="1" applyFont="1" applyAlignment="1" applyProtection="1">
      <alignment horizontal="right"/>
      <protection hidden="1"/>
    </xf>
    <xf numFmtId="176" fontId="7" fillId="0" borderId="0" xfId="0" applyNumberFormat="1" applyFont="1" applyAlignment="1" applyProtection="1">
      <alignment horizontal="right" vertical="center"/>
      <protection hidden="1"/>
    </xf>
    <xf numFmtId="175" fontId="4" fillId="0" borderId="0" xfId="0" applyNumberFormat="1" applyFont="1" applyAlignment="1" applyProtection="1">
      <alignment horizontal="right" vertical="center"/>
      <protection hidden="1"/>
    </xf>
    <xf numFmtId="177" fontId="3" fillId="9" borderId="69" xfId="1" applyNumberFormat="1" applyFont="1" applyFill="1" applyBorder="1" applyAlignment="1" applyProtection="1">
      <alignment horizontal="center" vertical="center"/>
      <protection hidden="1"/>
    </xf>
    <xf numFmtId="179" fontId="3" fillId="9" borderId="70" xfId="1" applyNumberFormat="1" applyFont="1" applyFill="1" applyBorder="1" applyAlignment="1" applyProtection="1">
      <alignment horizontal="center" vertical="center"/>
      <protection hidden="1"/>
    </xf>
    <xf numFmtId="164" fontId="3" fillId="0" borderId="0" xfId="9" applyNumberFormat="1" applyFont="1" applyAlignment="1" applyProtection="1">
      <alignment vertical="center"/>
      <protection hidden="1"/>
    </xf>
    <xf numFmtId="164" fontId="3" fillId="0" borderId="0" xfId="1" applyNumberFormat="1" applyFont="1" applyFill="1" applyBorder="1" applyAlignment="1" applyProtection="1">
      <alignment horizontal="center" vertical="center"/>
      <protection hidden="1"/>
    </xf>
    <xf numFmtId="177" fontId="3" fillId="0" borderId="0" xfId="1" applyNumberFormat="1" applyFont="1" applyFill="1" applyBorder="1" applyAlignment="1" applyProtection="1">
      <alignment horizontal="center" vertical="center"/>
      <protection hidden="1"/>
    </xf>
    <xf numFmtId="178" fontId="3" fillId="0" borderId="0" xfId="1" applyNumberFormat="1" applyFont="1" applyFill="1" applyBorder="1" applyAlignment="1" applyProtection="1">
      <alignment horizontal="center" vertical="center"/>
      <protection hidden="1"/>
    </xf>
    <xf numFmtId="164" fontId="87" fillId="0" borderId="0" xfId="9" applyNumberFormat="1" applyFont="1" applyAlignment="1" applyProtection="1">
      <alignment vertical="center"/>
      <protection hidden="1"/>
    </xf>
    <xf numFmtId="164" fontId="87" fillId="0" borderId="0" xfId="9" applyNumberFormat="1" applyFont="1" applyAlignment="1" applyProtection="1">
      <alignment horizontal="center" vertical="center"/>
      <protection hidden="1"/>
    </xf>
    <xf numFmtId="0" fontId="88" fillId="0" borderId="3" xfId="0" applyFont="1" applyBorder="1" applyProtection="1">
      <protection hidden="1"/>
    </xf>
    <xf numFmtId="0" fontId="63" fillId="0" borderId="3" xfId="0" applyFont="1" applyBorder="1" applyProtection="1">
      <protection hidden="1"/>
    </xf>
    <xf numFmtId="1" fontId="89" fillId="0" borderId="0" xfId="0" applyNumberFormat="1" applyFont="1" applyAlignment="1" applyProtection="1">
      <alignment horizontal="center"/>
      <protection hidden="1"/>
    </xf>
    <xf numFmtId="1" fontId="89" fillId="0" borderId="0" xfId="0" applyNumberFormat="1" applyFont="1" applyAlignment="1" applyProtection="1">
      <alignment horizontal="left"/>
      <protection hidden="1"/>
    </xf>
    <xf numFmtId="1" fontId="89" fillId="0" borderId="0" xfId="0" applyNumberFormat="1" applyFont="1" applyProtection="1">
      <protection hidden="1"/>
    </xf>
    <xf numFmtId="1" fontId="90" fillId="0" borderId="0" xfId="0" applyNumberFormat="1" applyFont="1" applyAlignment="1" applyProtection="1">
      <alignment horizontal="center"/>
      <protection hidden="1"/>
    </xf>
    <xf numFmtId="1" fontId="90" fillId="0" borderId="0" xfId="0" applyNumberFormat="1" applyFont="1" applyAlignment="1" applyProtection="1">
      <alignment horizontal="left"/>
      <protection hidden="1"/>
    </xf>
    <xf numFmtId="1" fontId="91" fillId="0" borderId="0" xfId="3" applyNumberFormat="1" applyFont="1" applyAlignment="1" applyProtection="1">
      <alignment horizontal="center" vertical="center"/>
      <protection hidden="1"/>
    </xf>
    <xf numFmtId="1" fontId="89" fillId="0" borderId="0" xfId="3" applyNumberFormat="1" applyFont="1" applyAlignment="1" applyProtection="1">
      <alignment horizontal="left" vertical="center"/>
      <protection hidden="1"/>
    </xf>
    <xf numFmtId="1" fontId="89" fillId="0" borderId="0" xfId="3" applyNumberFormat="1" applyFont="1" applyAlignment="1" applyProtection="1">
      <alignment horizontal="center" vertical="center"/>
      <protection hidden="1"/>
    </xf>
    <xf numFmtId="1" fontId="91" fillId="0" borderId="0" xfId="3" applyNumberFormat="1" applyFont="1" applyAlignment="1" applyProtection="1">
      <alignment horizontal="left" vertical="center"/>
      <protection hidden="1"/>
    </xf>
    <xf numFmtId="1" fontId="91" fillId="0" borderId="0" xfId="3" applyNumberFormat="1" applyFont="1" applyAlignment="1" applyProtection="1">
      <alignment horizontal="center"/>
      <protection hidden="1"/>
    </xf>
    <xf numFmtId="1" fontId="89" fillId="0" borderId="0" xfId="3" applyNumberFormat="1" applyFont="1" applyAlignment="1" applyProtection="1">
      <alignment vertical="center"/>
      <protection hidden="1"/>
    </xf>
    <xf numFmtId="1" fontId="85" fillId="0" borderId="0" xfId="0" applyNumberFormat="1" applyFont="1" applyAlignment="1" applyProtection="1">
      <alignment horizontal="center"/>
      <protection hidden="1"/>
    </xf>
    <xf numFmtId="1" fontId="85" fillId="0" borderId="0" xfId="0" applyNumberFormat="1" applyFont="1" applyAlignment="1" applyProtection="1">
      <alignment horizontal="left"/>
      <protection hidden="1"/>
    </xf>
    <xf numFmtId="1" fontId="91" fillId="0" borderId="0" xfId="0" applyNumberFormat="1" applyFont="1" applyAlignment="1" applyProtection="1">
      <alignment horizontal="center"/>
      <protection hidden="1"/>
    </xf>
    <xf numFmtId="1" fontId="91" fillId="0" borderId="0" xfId="0" applyNumberFormat="1" applyFont="1" applyAlignment="1" applyProtection="1">
      <alignment horizontal="left"/>
      <protection hidden="1"/>
    </xf>
    <xf numFmtId="1" fontId="91" fillId="0" borderId="0" xfId="0" applyNumberFormat="1" applyFont="1" applyProtection="1">
      <protection hidden="1"/>
    </xf>
    <xf numFmtId="1" fontId="92" fillId="0" borderId="0" xfId="0" applyNumberFormat="1" applyFont="1" applyAlignment="1" applyProtection="1">
      <alignment horizontal="center"/>
      <protection hidden="1"/>
    </xf>
    <xf numFmtId="164" fontId="89" fillId="0" borderId="0" xfId="0" applyNumberFormat="1" applyFont="1" applyAlignment="1" applyProtection="1">
      <alignment horizontal="center"/>
      <protection hidden="1"/>
    </xf>
    <xf numFmtId="1" fontId="92" fillId="0" borderId="0" xfId="0" applyNumberFormat="1" applyFont="1" applyAlignment="1" applyProtection="1">
      <alignment horizontal="left"/>
      <protection hidden="1"/>
    </xf>
    <xf numFmtId="1" fontId="92" fillId="0" borderId="0" xfId="0" applyNumberFormat="1" applyFont="1" applyAlignment="1" applyProtection="1">
      <alignment horizontal="center" wrapText="1"/>
      <protection hidden="1"/>
    </xf>
    <xf numFmtId="1" fontId="92" fillId="0" borderId="0" xfId="9" applyNumberFormat="1" applyFont="1" applyProtection="1">
      <protection hidden="1"/>
    </xf>
    <xf numFmtId="1" fontId="92" fillId="0" borderId="0" xfId="9" applyNumberFormat="1" applyFont="1" applyAlignment="1" applyProtection="1">
      <alignment horizontal="center"/>
      <protection hidden="1"/>
    </xf>
    <xf numFmtId="1" fontId="89" fillId="0" borderId="0" xfId="0" quotePrefix="1" applyNumberFormat="1" applyFont="1" applyAlignment="1" applyProtection="1">
      <alignment horizontal="center" vertical="center"/>
      <protection hidden="1"/>
    </xf>
    <xf numFmtId="1" fontId="89" fillId="0" borderId="0" xfId="0" quotePrefix="1" applyNumberFormat="1" applyFont="1" applyAlignment="1" applyProtection="1">
      <alignment vertical="center"/>
      <protection hidden="1"/>
    </xf>
    <xf numFmtId="1" fontId="89" fillId="0" borderId="0" xfId="0" quotePrefix="1" applyNumberFormat="1" applyFont="1" applyAlignment="1" applyProtection="1">
      <alignment horizontal="left" vertical="center"/>
      <protection hidden="1"/>
    </xf>
    <xf numFmtId="1" fontId="89" fillId="0" borderId="0" xfId="0" applyNumberFormat="1" applyFont="1" applyAlignment="1" applyProtection="1">
      <alignment horizontal="center" vertical="center"/>
      <protection hidden="1"/>
    </xf>
    <xf numFmtId="1" fontId="89" fillId="0" borderId="0" xfId="0" applyNumberFormat="1" applyFont="1" applyAlignment="1" applyProtection="1">
      <alignment horizontal="left" vertical="center"/>
      <protection hidden="1"/>
    </xf>
    <xf numFmtId="1" fontId="89" fillId="0" borderId="0" xfId="1" applyNumberFormat="1" applyFont="1" applyFill="1" applyBorder="1" applyAlignment="1" applyProtection="1">
      <alignment horizontal="center" vertical="center"/>
      <protection hidden="1"/>
    </xf>
    <xf numFmtId="9" fontId="89" fillId="0" borderId="0" xfId="1" applyFont="1" applyFill="1" applyBorder="1" applyAlignment="1" applyProtection="1">
      <alignment horizontal="center" vertical="center"/>
      <protection hidden="1"/>
    </xf>
    <xf numFmtId="2" fontId="89" fillId="0" borderId="0" xfId="1" applyNumberFormat="1" applyFont="1" applyFill="1" applyBorder="1" applyAlignment="1" applyProtection="1">
      <alignment horizontal="center" vertical="center"/>
      <protection hidden="1"/>
    </xf>
    <xf numFmtId="1" fontId="89" fillId="0" borderId="0" xfId="1" applyNumberFormat="1" applyFont="1" applyAlignment="1" applyProtection="1">
      <alignment horizontal="center" vertical="center"/>
      <protection hidden="1"/>
    </xf>
    <xf numFmtId="1" fontId="89" fillId="0" borderId="0" xfId="9" applyNumberFormat="1" applyFont="1" applyAlignment="1" applyProtection="1">
      <alignment horizontal="center" vertical="center"/>
      <protection hidden="1"/>
    </xf>
    <xf numFmtId="1" fontId="89" fillId="0" borderId="0" xfId="0" applyNumberFormat="1" applyFont="1" applyAlignment="1" applyProtection="1">
      <alignment vertical="center"/>
      <protection hidden="1"/>
    </xf>
    <xf numFmtId="1" fontId="89" fillId="0" borderId="0" xfId="1" applyNumberFormat="1" applyFont="1" applyFill="1" applyAlignment="1" applyProtection="1">
      <alignment horizontal="center"/>
      <protection hidden="1"/>
    </xf>
    <xf numFmtId="1" fontId="89" fillId="0" borderId="0" xfId="1" applyNumberFormat="1" applyFont="1" applyBorder="1" applyAlignment="1" applyProtection="1">
      <alignment horizontal="center" vertical="center"/>
      <protection hidden="1"/>
    </xf>
    <xf numFmtId="9" fontId="89" fillId="0" borderId="0" xfId="1" applyFont="1" applyBorder="1" applyAlignment="1" applyProtection="1">
      <alignment horizontal="center" vertical="center"/>
      <protection hidden="1"/>
    </xf>
    <xf numFmtId="1" fontId="89" fillId="0" borderId="0" xfId="0" quotePrefix="1" applyNumberFormat="1" applyFont="1" applyAlignment="1" applyProtection="1">
      <alignment horizontal="left" vertical="top"/>
      <protection hidden="1"/>
    </xf>
    <xf numFmtId="1" fontId="89" fillId="0" borderId="0" xfId="0" quotePrefix="1" applyNumberFormat="1" applyFont="1" applyAlignment="1" applyProtection="1">
      <alignment horizontal="center" vertical="top"/>
      <protection hidden="1"/>
    </xf>
    <xf numFmtId="1" fontId="89" fillId="0" borderId="0" xfId="1" applyNumberFormat="1" applyFont="1" applyFill="1" applyBorder="1" applyAlignment="1" applyProtection="1">
      <alignment horizontal="left" vertical="center"/>
      <protection hidden="1"/>
    </xf>
    <xf numFmtId="1" fontId="89" fillId="0" borderId="0" xfId="0" quotePrefix="1" applyNumberFormat="1" applyFont="1" applyAlignment="1" applyProtection="1">
      <alignment horizontal="left"/>
      <protection hidden="1"/>
    </xf>
    <xf numFmtId="1" fontId="89" fillId="0" borderId="0" xfId="1" quotePrefix="1" applyNumberFormat="1" applyFont="1" applyBorder="1" applyAlignment="1" applyProtection="1">
      <alignment horizontal="center"/>
      <protection hidden="1"/>
    </xf>
    <xf numFmtId="1" fontId="89" fillId="0" borderId="0" xfId="0" quotePrefix="1" applyNumberFormat="1" applyFont="1" applyAlignment="1" applyProtection="1">
      <alignment horizontal="center"/>
      <protection hidden="1"/>
    </xf>
    <xf numFmtId="1" fontId="89" fillId="0" borderId="0" xfId="11" applyNumberFormat="1" applyFont="1" applyFill="1" applyBorder="1" applyAlignment="1" applyProtection="1">
      <alignment horizontal="center" vertical="center"/>
      <protection hidden="1"/>
    </xf>
    <xf numFmtId="164" fontId="89" fillId="0" borderId="0" xfId="0" applyNumberFormat="1" applyFont="1" applyAlignment="1" applyProtection="1">
      <alignment horizontal="center" vertical="center"/>
      <protection hidden="1"/>
    </xf>
    <xf numFmtId="1" fontId="89" fillId="0" borderId="0" xfId="9" applyNumberFormat="1" applyFont="1" applyAlignment="1" applyProtection="1">
      <alignment horizontal="left" vertical="center"/>
      <protection hidden="1"/>
    </xf>
    <xf numFmtId="1" fontId="89" fillId="0" borderId="0" xfId="9" applyNumberFormat="1" applyFont="1" applyAlignment="1" applyProtection="1">
      <alignment horizontal="left"/>
      <protection hidden="1"/>
    </xf>
    <xf numFmtId="1" fontId="89" fillId="0" borderId="0" xfId="1" applyNumberFormat="1" applyFont="1" applyAlignment="1" applyProtection="1">
      <alignment horizontal="center"/>
      <protection hidden="1"/>
    </xf>
    <xf numFmtId="1" fontId="89" fillId="0" borderId="0" xfId="9" applyNumberFormat="1" applyFont="1" applyAlignment="1" applyProtection="1">
      <alignment horizontal="center"/>
      <protection hidden="1"/>
    </xf>
    <xf numFmtId="1" fontId="93" fillId="0" borderId="0" xfId="0" applyNumberFormat="1" applyFont="1" applyAlignment="1" applyProtection="1">
      <alignment horizontal="left"/>
      <protection hidden="1"/>
    </xf>
    <xf numFmtId="1" fontId="93" fillId="0" borderId="0" xfId="0" applyNumberFormat="1" applyFont="1" applyAlignment="1" applyProtection="1">
      <alignment horizontal="center"/>
      <protection hidden="1"/>
    </xf>
    <xf numFmtId="172" fontId="89" fillId="0" borderId="0" xfId="0" applyNumberFormat="1" applyFont="1" applyAlignment="1" applyProtection="1">
      <alignment horizontal="center" vertical="center"/>
      <protection hidden="1"/>
    </xf>
    <xf numFmtId="172" fontId="89" fillId="0" borderId="0" xfId="0" applyNumberFormat="1" applyFont="1" applyAlignment="1" applyProtection="1">
      <alignment horizontal="left" vertical="center"/>
      <protection hidden="1"/>
    </xf>
    <xf numFmtId="164" fontId="26" fillId="0" borderId="0" xfId="3" applyNumberFormat="1" applyFont="1" applyAlignment="1" applyProtection="1">
      <alignment horizontal="right"/>
      <protection hidden="1"/>
    </xf>
    <xf numFmtId="164" fontId="4" fillId="7" borderId="28" xfId="0" applyNumberFormat="1" applyFont="1" applyFill="1" applyBorder="1" applyProtection="1">
      <protection hidden="1"/>
    </xf>
    <xf numFmtId="164" fontId="17" fillId="0" borderId="0" xfId="3" applyNumberFormat="1" applyFont="1" applyAlignment="1" applyProtection="1">
      <alignment horizontal="center"/>
      <protection hidden="1"/>
    </xf>
    <xf numFmtId="164" fontId="4" fillId="0" borderId="28" xfId="3" applyNumberFormat="1" applyFont="1" applyBorder="1" applyProtection="1">
      <protection hidden="1"/>
    </xf>
    <xf numFmtId="164" fontId="4" fillId="0" borderId="0" xfId="3" applyNumberFormat="1" applyFont="1" applyAlignment="1" applyProtection="1">
      <alignment horizontal="center"/>
      <protection hidden="1"/>
    </xf>
    <xf numFmtId="0" fontId="84" fillId="0" borderId="0" xfId="0" applyFont="1" applyAlignment="1" applyProtection="1">
      <alignment vertical="top"/>
      <protection hidden="1"/>
    </xf>
    <xf numFmtId="170" fontId="27" fillId="0" borderId="0" xfId="3" applyNumberFormat="1" applyFont="1" applyAlignment="1" applyProtection="1">
      <alignment horizontal="center"/>
      <protection hidden="1"/>
    </xf>
    <xf numFmtId="170" fontId="71" fillId="0" borderId="0" xfId="3" applyNumberFormat="1" applyFont="1" applyAlignment="1" applyProtection="1">
      <alignment horizontal="center"/>
      <protection hidden="1"/>
    </xf>
    <xf numFmtId="0" fontId="17" fillId="0" borderId="0" xfId="3" applyFont="1" applyAlignment="1" applyProtection="1">
      <alignment vertical="center"/>
      <protection hidden="1"/>
    </xf>
    <xf numFmtId="0" fontId="7" fillId="0" borderId="0" xfId="3" applyFont="1" applyAlignment="1" applyProtection="1">
      <alignment vertical="center"/>
      <protection hidden="1"/>
    </xf>
    <xf numFmtId="0" fontId="4" fillId="0" borderId="0" xfId="3" applyFont="1" applyAlignment="1" applyProtection="1">
      <alignment vertical="center"/>
      <protection hidden="1"/>
    </xf>
    <xf numFmtId="0" fontId="4" fillId="0" borderId="0" xfId="3" applyFont="1" applyProtection="1">
      <protection hidden="1"/>
    </xf>
    <xf numFmtId="0" fontId="17" fillId="0" borderId="4" xfId="0" applyFont="1" applyBorder="1" applyAlignment="1" applyProtection="1">
      <alignment horizontal="center"/>
      <protection hidden="1"/>
    </xf>
    <xf numFmtId="0" fontId="25" fillId="0" borderId="0" xfId="0" applyFont="1" applyAlignment="1" applyProtection="1">
      <alignment horizontal="center"/>
      <protection hidden="1"/>
    </xf>
    <xf numFmtId="0" fontId="25" fillId="0" borderId="4" xfId="0" applyFont="1" applyBorder="1" applyProtection="1">
      <protection hidden="1"/>
    </xf>
    <xf numFmtId="0" fontId="4" fillId="0" borderId="14" xfId="3" applyFont="1" applyBorder="1" applyProtection="1">
      <protection hidden="1"/>
    </xf>
    <xf numFmtId="164" fontId="26" fillId="0" borderId="15" xfId="3" applyNumberFormat="1" applyFont="1" applyBorder="1" applyProtection="1">
      <protection hidden="1"/>
    </xf>
    <xf numFmtId="165" fontId="26" fillId="0" borderId="3" xfId="3" applyNumberFormat="1" applyFont="1" applyBorder="1" applyAlignment="1" applyProtection="1">
      <alignment horizontal="center"/>
      <protection hidden="1"/>
    </xf>
    <xf numFmtId="165" fontId="26" fillId="0" borderId="16" xfId="3" applyNumberFormat="1" applyFont="1" applyBorder="1" applyAlignment="1" applyProtection="1">
      <alignment horizontal="center"/>
      <protection hidden="1"/>
    </xf>
    <xf numFmtId="0" fontId="17" fillId="0" borderId="0" xfId="3" applyFont="1" applyProtection="1">
      <protection hidden="1"/>
    </xf>
    <xf numFmtId="164" fontId="26" fillId="0" borderId="15" xfId="3" applyNumberFormat="1" applyFont="1" applyBorder="1" applyAlignment="1" applyProtection="1">
      <alignment horizontal="center"/>
      <protection hidden="1"/>
    </xf>
    <xf numFmtId="164" fontId="26" fillId="0" borderId="3" xfId="0" applyNumberFormat="1" applyFont="1" applyBorder="1" applyAlignment="1" applyProtection="1">
      <alignment horizontal="center"/>
      <protection hidden="1"/>
    </xf>
    <xf numFmtId="0" fontId="26" fillId="0" borderId="3" xfId="3" applyFont="1" applyBorder="1" applyAlignment="1" applyProtection="1">
      <alignment horizontal="center"/>
      <protection hidden="1"/>
    </xf>
    <xf numFmtId="165" fontId="17" fillId="0" borderId="4" xfId="3" applyNumberFormat="1" applyFont="1" applyBorder="1" applyProtection="1">
      <protection hidden="1"/>
    </xf>
    <xf numFmtId="0" fontId="4" fillId="0" borderId="4" xfId="3" applyFont="1" applyBorder="1" applyProtection="1">
      <protection hidden="1"/>
    </xf>
    <xf numFmtId="0" fontId="4" fillId="0" borderId="4" xfId="0" applyFont="1" applyBorder="1" applyProtection="1">
      <protection hidden="1"/>
    </xf>
    <xf numFmtId="0" fontId="4" fillId="0" borderId="0" xfId="3" applyFont="1" applyAlignment="1" applyProtection="1">
      <alignment vertical="top"/>
      <protection hidden="1"/>
    </xf>
    <xf numFmtId="0" fontId="7" fillId="0" borderId="0" xfId="3" applyFont="1" applyAlignment="1" applyProtection="1">
      <alignment vertical="top"/>
      <protection hidden="1"/>
    </xf>
    <xf numFmtId="0" fontId="7" fillId="0" borderId="4" xfId="3" applyFont="1" applyBorder="1" applyAlignment="1" applyProtection="1">
      <alignment vertical="top"/>
      <protection hidden="1"/>
    </xf>
    <xf numFmtId="0" fontId="17" fillId="0" borderId="0" xfId="0" applyFont="1" applyProtection="1">
      <protection hidden="1"/>
    </xf>
    <xf numFmtId="165" fontId="17" fillId="0" borderId="15" xfId="3" applyNumberFormat="1" applyFont="1" applyBorder="1" applyProtection="1">
      <protection hidden="1"/>
    </xf>
    <xf numFmtId="165" fontId="25" fillId="0" borderId="4" xfId="3" applyNumberFormat="1" applyFont="1" applyBorder="1" applyProtection="1">
      <protection hidden="1"/>
    </xf>
    <xf numFmtId="0" fontId="17" fillId="0" borderId="14" xfId="3" applyFont="1" applyBorder="1" applyAlignment="1" applyProtection="1">
      <alignment vertical="center"/>
      <protection hidden="1"/>
    </xf>
    <xf numFmtId="0" fontId="17" fillId="6" borderId="25" xfId="0" applyFont="1" applyFill="1" applyBorder="1" applyProtection="1">
      <protection hidden="1"/>
    </xf>
    <xf numFmtId="0" fontId="17" fillId="6" borderId="27" xfId="0" applyFont="1" applyFill="1" applyBorder="1" applyProtection="1">
      <protection hidden="1"/>
    </xf>
    <xf numFmtId="0" fontId="4" fillId="0" borderId="14" xfId="0" applyFont="1" applyBorder="1" applyProtection="1">
      <protection hidden="1"/>
    </xf>
    <xf numFmtId="165" fontId="17" fillId="0" borderId="4" xfId="3" applyNumberFormat="1" applyFont="1" applyBorder="1" applyAlignment="1" applyProtection="1">
      <alignment vertical="center"/>
      <protection hidden="1"/>
    </xf>
    <xf numFmtId="164" fontId="6" fillId="0" borderId="0" xfId="0" applyNumberFormat="1" applyFont="1" applyAlignment="1" applyProtection="1">
      <alignment horizontal="right"/>
      <protection hidden="1"/>
    </xf>
    <xf numFmtId="0" fontId="4" fillId="0" borderId="15" xfId="0" applyFont="1" applyBorder="1" applyProtection="1">
      <protection hidden="1"/>
    </xf>
    <xf numFmtId="0" fontId="17" fillId="0" borderId="3" xfId="0" applyFont="1" applyBorder="1" applyProtection="1">
      <protection hidden="1"/>
    </xf>
    <xf numFmtId="0" fontId="4" fillId="0" borderId="16" xfId="0" applyFont="1" applyBorder="1" applyProtection="1">
      <protection hidden="1"/>
    </xf>
    <xf numFmtId="0" fontId="6" fillId="0" borderId="0" xfId="0" applyFont="1" applyAlignment="1" applyProtection="1">
      <alignment horizontal="center"/>
      <protection hidden="1"/>
    </xf>
    <xf numFmtId="164" fontId="17" fillId="0" borderId="0" xfId="0" applyNumberFormat="1" applyFont="1" applyProtection="1">
      <protection hidden="1"/>
    </xf>
    <xf numFmtId="173" fontId="4" fillId="0" borderId="0" xfId="11" applyNumberFormat="1" applyFont="1" applyProtection="1">
      <protection hidden="1"/>
    </xf>
    <xf numFmtId="164" fontId="9" fillId="0" borderId="0" xfId="0" applyNumberFormat="1" applyFont="1" applyAlignment="1" applyProtection="1">
      <alignment horizontal="right"/>
      <protection hidden="1"/>
    </xf>
    <xf numFmtId="164" fontId="68" fillId="0" borderId="0" xfId="3" applyNumberFormat="1" applyFont="1" applyProtection="1">
      <protection hidden="1"/>
    </xf>
    <xf numFmtId="164" fontId="31" fillId="0" borderId="0" xfId="0" applyNumberFormat="1" applyFont="1" applyAlignment="1" applyProtection="1">
      <alignment horizontal="right"/>
      <protection hidden="1"/>
    </xf>
    <xf numFmtId="0" fontId="89" fillId="0" borderId="0" xfId="0" applyFont="1" applyAlignment="1" applyProtection="1">
      <alignment horizontal="center"/>
      <protection hidden="1"/>
    </xf>
    <xf numFmtId="164" fontId="5" fillId="0" borderId="0" xfId="0" applyNumberFormat="1" applyFont="1" applyAlignment="1" applyProtection="1">
      <alignment horizontal="center"/>
      <protection hidden="1"/>
    </xf>
    <xf numFmtId="164" fontId="5" fillId="0" borderId="0" xfId="0" applyNumberFormat="1" applyFont="1" applyProtection="1">
      <protection hidden="1"/>
    </xf>
    <xf numFmtId="164" fontId="1" fillId="0" borderId="3" xfId="0" applyNumberFormat="1" applyFont="1" applyBorder="1" applyAlignment="1" applyProtection="1">
      <alignment horizontal="center"/>
      <protection hidden="1"/>
    </xf>
    <xf numFmtId="164" fontId="1" fillId="0" borderId="0" xfId="0" applyNumberFormat="1" applyFont="1" applyAlignment="1" applyProtection="1">
      <alignment horizontal="center"/>
      <protection hidden="1"/>
    </xf>
    <xf numFmtId="164" fontId="1" fillId="0" borderId="0" xfId="0" applyNumberFormat="1" applyFont="1" applyProtection="1">
      <protection hidden="1"/>
    </xf>
    <xf numFmtId="164" fontId="6" fillId="0" borderId="0" xfId="0" applyNumberFormat="1" applyFont="1" applyAlignment="1" applyProtection="1">
      <alignment horizontal="center"/>
      <protection hidden="1"/>
    </xf>
    <xf numFmtId="164" fontId="6" fillId="0" borderId="0" xfId="0" applyNumberFormat="1" applyFont="1" applyProtection="1">
      <protection hidden="1"/>
    </xf>
    <xf numFmtId="164" fontId="5" fillId="0" borderId="3" xfId="0" applyNumberFormat="1" applyFont="1" applyBorder="1" applyAlignment="1" applyProtection="1">
      <alignment horizontal="center"/>
      <protection hidden="1"/>
    </xf>
    <xf numFmtId="164" fontId="0" fillId="0" borderId="0" xfId="0" applyNumberFormat="1" applyAlignment="1" applyProtection="1">
      <alignment horizontal="right"/>
      <protection hidden="1"/>
    </xf>
    <xf numFmtId="164" fontId="4" fillId="0" borderId="0" xfId="3" applyNumberFormat="1" applyFont="1" applyAlignment="1" applyProtection="1">
      <alignment horizontal="left" indent="1"/>
      <protection hidden="1"/>
    </xf>
    <xf numFmtId="164" fontId="6" fillId="0" borderId="0" xfId="1" applyNumberFormat="1" applyFont="1" applyAlignment="1" applyProtection="1">
      <alignment horizontal="right"/>
      <protection hidden="1"/>
    </xf>
    <xf numFmtId="164" fontId="6" fillId="0" borderId="0" xfId="0" applyNumberFormat="1" applyFont="1" applyAlignment="1" applyProtection="1">
      <alignment horizontal="left"/>
      <protection hidden="1"/>
    </xf>
    <xf numFmtId="169" fontId="19" fillId="0" borderId="0" xfId="3" applyNumberFormat="1" applyFont="1" applyAlignment="1" applyProtection="1">
      <alignment horizontal="center"/>
      <protection hidden="1"/>
    </xf>
    <xf numFmtId="164" fontId="38" fillId="0" borderId="0" xfId="0" applyNumberFormat="1" applyFont="1" applyAlignment="1" applyProtection="1">
      <alignment horizontal="center"/>
      <protection hidden="1"/>
    </xf>
    <xf numFmtId="164" fontId="39" fillId="0" borderId="0" xfId="3" applyNumberFormat="1" applyFont="1" applyAlignment="1" applyProtection="1">
      <alignment horizontal="center"/>
      <protection hidden="1"/>
    </xf>
    <xf numFmtId="164" fontId="40" fillId="0" borderId="0" xfId="3" applyNumberFormat="1" applyFont="1" applyAlignment="1" applyProtection="1">
      <alignment horizontal="center"/>
      <protection hidden="1"/>
    </xf>
    <xf numFmtId="164" fontId="41" fillId="0" borderId="0" xfId="3" applyNumberFormat="1" applyFont="1" applyAlignment="1" applyProtection="1">
      <alignment horizontal="center"/>
      <protection hidden="1"/>
    </xf>
    <xf numFmtId="164" fontId="18" fillId="0" borderId="0" xfId="0" applyNumberFormat="1" applyFont="1" applyAlignment="1" applyProtection="1">
      <alignment horizontal="center"/>
      <protection hidden="1"/>
    </xf>
    <xf numFmtId="164" fontId="6" fillId="0" borderId="0" xfId="0" applyNumberFormat="1" applyFont="1" applyAlignment="1" applyProtection="1">
      <alignment horizontal="left" indent="1"/>
      <protection hidden="1"/>
    </xf>
    <xf numFmtId="164" fontId="4" fillId="0" borderId="0" xfId="0" applyNumberFormat="1" applyFont="1" applyAlignment="1" applyProtection="1">
      <alignment horizontal="left"/>
      <protection hidden="1"/>
    </xf>
    <xf numFmtId="164" fontId="4" fillId="0" borderId="0" xfId="0" applyNumberFormat="1" applyFont="1" applyAlignment="1" applyProtection="1">
      <alignment horizontal="right" vertical="top"/>
      <protection hidden="1"/>
    </xf>
    <xf numFmtId="164" fontId="11" fillId="0" borderId="0" xfId="3" applyNumberFormat="1" applyFont="1" applyProtection="1">
      <protection hidden="1"/>
    </xf>
    <xf numFmtId="164" fontId="11" fillId="0" borderId="0" xfId="3" applyNumberFormat="1" applyFont="1" applyAlignment="1" applyProtection="1">
      <alignment horizontal="left"/>
      <protection hidden="1"/>
    </xf>
    <xf numFmtId="164" fontId="43" fillId="0" borderId="0" xfId="0" applyNumberFormat="1" applyFont="1" applyAlignment="1" applyProtection="1">
      <alignment horizontal="right"/>
      <protection hidden="1"/>
    </xf>
    <xf numFmtId="164" fontId="8" fillId="0" borderId="0" xfId="0" applyNumberFormat="1" applyFont="1" applyAlignment="1" applyProtection="1">
      <alignment horizontal="right"/>
      <protection hidden="1"/>
    </xf>
    <xf numFmtId="170" fontId="4" fillId="0" borderId="0" xfId="3" applyNumberFormat="1" applyFont="1" applyAlignment="1" applyProtection="1">
      <alignment horizontal="right"/>
      <protection hidden="1"/>
    </xf>
    <xf numFmtId="170" fontId="7" fillId="0" borderId="0" xfId="3" applyNumberFormat="1" applyFont="1" applyAlignment="1" applyProtection="1">
      <alignment horizontal="left"/>
      <protection hidden="1"/>
    </xf>
    <xf numFmtId="170" fontId="4" fillId="0" borderId="4" xfId="3" applyNumberFormat="1" applyFont="1" applyBorder="1" applyAlignment="1" applyProtection="1">
      <alignment horizontal="right"/>
      <protection hidden="1"/>
    </xf>
    <xf numFmtId="170" fontId="6" fillId="0" borderId="0" xfId="0" applyNumberFormat="1" applyFont="1" applyAlignment="1" applyProtection="1">
      <alignment horizontal="right"/>
      <protection hidden="1"/>
    </xf>
    <xf numFmtId="164" fontId="4" fillId="3" borderId="6" xfId="3" applyNumberFormat="1" applyFont="1" applyFill="1" applyBorder="1" applyAlignment="1" applyProtection="1">
      <alignment horizontal="left" indent="1"/>
      <protection hidden="1"/>
    </xf>
    <xf numFmtId="164" fontId="4" fillId="0" borderId="4" xfId="3" applyNumberFormat="1" applyFont="1" applyBorder="1" applyAlignment="1" applyProtection="1">
      <alignment horizontal="right"/>
      <protection hidden="1"/>
    </xf>
    <xf numFmtId="164" fontId="4" fillId="3" borderId="7" xfId="3" applyNumberFormat="1" applyFont="1" applyFill="1" applyBorder="1" applyAlignment="1" applyProtection="1">
      <alignment horizontal="left" indent="1"/>
      <protection hidden="1"/>
    </xf>
    <xf numFmtId="164" fontId="4" fillId="4" borderId="7" xfId="3" applyNumberFormat="1" applyFont="1" applyFill="1" applyBorder="1" applyAlignment="1" applyProtection="1">
      <alignment horizontal="left" indent="1"/>
      <protection hidden="1"/>
    </xf>
    <xf numFmtId="164" fontId="4" fillId="0" borderId="4" xfId="1" applyNumberFormat="1" applyFont="1" applyBorder="1" applyAlignment="1" applyProtection="1">
      <alignment horizontal="right"/>
      <protection hidden="1"/>
    </xf>
    <xf numFmtId="164" fontId="4" fillId="0" borderId="0" xfId="1" applyNumberFormat="1" applyFont="1" applyAlignment="1" applyProtection="1">
      <alignment horizontal="right"/>
      <protection hidden="1"/>
    </xf>
    <xf numFmtId="164" fontId="4" fillId="4" borderId="8" xfId="3" applyNumberFormat="1" applyFont="1" applyFill="1" applyBorder="1" applyAlignment="1" applyProtection="1">
      <alignment horizontal="left" indent="1"/>
      <protection hidden="1"/>
    </xf>
    <xf numFmtId="165" fontId="95" fillId="0" borderId="14" xfId="3" applyNumberFormat="1" applyFont="1" applyBorder="1" applyAlignment="1" applyProtection="1">
      <alignment horizontal="center"/>
      <protection hidden="1"/>
    </xf>
    <xf numFmtId="0" fontId="96" fillId="0" borderId="14" xfId="3" applyFont="1" applyBorder="1" applyAlignment="1" applyProtection="1">
      <alignment vertical="top"/>
      <protection hidden="1"/>
    </xf>
    <xf numFmtId="0" fontId="94" fillId="0" borderId="14" xfId="0" applyFont="1" applyBorder="1" applyProtection="1">
      <protection hidden="1"/>
    </xf>
    <xf numFmtId="164" fontId="4" fillId="10" borderId="21" xfId="2" applyNumberFormat="1" applyFont="1" applyFill="1" applyBorder="1" applyAlignment="1" applyProtection="1">
      <alignment horizontal="center"/>
      <protection locked="0" hidden="1"/>
    </xf>
    <xf numFmtId="9" fontId="4" fillId="10" borderId="42" xfId="1" applyFont="1" applyFill="1" applyBorder="1" applyAlignment="1" applyProtection="1">
      <alignment horizontal="center"/>
      <protection locked="0" hidden="1"/>
    </xf>
    <xf numFmtId="168" fontId="4" fillId="10" borderId="45" xfId="1" applyNumberFormat="1" applyFont="1" applyFill="1" applyBorder="1" applyAlignment="1" applyProtection="1">
      <alignment horizontal="center"/>
      <protection locked="0" hidden="1"/>
    </xf>
    <xf numFmtId="166" fontId="4" fillId="10" borderId="44" xfId="1" applyNumberFormat="1" applyFont="1" applyFill="1" applyBorder="1" applyAlignment="1" applyProtection="1">
      <alignment horizontal="center"/>
      <protection locked="0" hidden="1"/>
    </xf>
    <xf numFmtId="164" fontId="4" fillId="10" borderId="50" xfId="2" applyNumberFormat="1" applyFont="1" applyFill="1" applyBorder="1" applyAlignment="1" applyProtection="1">
      <alignment horizontal="left"/>
      <protection locked="0" hidden="1"/>
    </xf>
    <xf numFmtId="164" fontId="4" fillId="10" borderId="51" xfId="2" applyNumberFormat="1" applyFont="1" applyFill="1" applyBorder="1" applyAlignment="1" applyProtection="1">
      <alignment horizontal="center"/>
      <protection locked="0" hidden="1"/>
    </xf>
    <xf numFmtId="164" fontId="4" fillId="10" borderId="31" xfId="2" applyNumberFormat="1" applyFont="1" applyFill="1" applyBorder="1" applyAlignment="1" applyProtection="1">
      <alignment horizontal="center"/>
      <protection locked="0" hidden="1"/>
    </xf>
    <xf numFmtId="164" fontId="4" fillId="10" borderId="50" xfId="2" applyNumberFormat="1" applyFont="1" applyFill="1" applyBorder="1" applyAlignment="1" applyProtection="1">
      <alignment horizontal="center"/>
      <protection locked="0" hidden="1"/>
    </xf>
    <xf numFmtId="38" fontId="4" fillId="10" borderId="30" xfId="2" applyNumberFormat="1" applyFont="1" applyFill="1" applyBorder="1" applyAlignment="1" applyProtection="1">
      <protection locked="0" hidden="1"/>
    </xf>
    <xf numFmtId="166" fontId="4" fillId="10" borderId="32" xfId="1" applyNumberFormat="1" applyFont="1" applyFill="1" applyBorder="1" applyAlignment="1" applyProtection="1">
      <alignment horizontal="center"/>
      <protection locked="0" hidden="1"/>
    </xf>
    <xf numFmtId="164" fontId="4" fillId="10" borderId="30" xfId="2" applyNumberFormat="1" applyFont="1" applyFill="1" applyBorder="1" applyAlignment="1" applyProtection="1">
      <protection locked="0" hidden="1"/>
    </xf>
    <xf numFmtId="9" fontId="4" fillId="10" borderId="51" xfId="1" applyFont="1" applyFill="1" applyBorder="1" applyAlignment="1" applyProtection="1">
      <alignment horizontal="center"/>
      <protection locked="0" hidden="1"/>
    </xf>
    <xf numFmtId="164" fontId="4" fillId="10" borderId="55" xfId="2" applyNumberFormat="1" applyFont="1" applyFill="1" applyBorder="1" applyAlignment="1" applyProtection="1">
      <alignment horizontal="center"/>
      <protection locked="0" hidden="1"/>
    </xf>
    <xf numFmtId="10" fontId="4" fillId="10" borderId="56" xfId="1" applyNumberFormat="1" applyFont="1" applyFill="1" applyBorder="1" applyAlignment="1" applyProtection="1">
      <alignment horizontal="center"/>
      <protection locked="0" hidden="1"/>
    </xf>
    <xf numFmtId="166" fontId="4" fillId="10" borderId="43" xfId="1" applyNumberFormat="1" applyFont="1" applyFill="1" applyBorder="1" applyAlignment="1" applyProtection="1">
      <alignment horizontal="center"/>
      <protection locked="0" hidden="1"/>
    </xf>
    <xf numFmtId="164" fontId="4" fillId="10" borderId="42" xfId="2" applyNumberFormat="1" applyFont="1" applyFill="1" applyBorder="1" applyAlignment="1" applyProtection="1">
      <alignment horizontal="center"/>
      <protection locked="0" hidden="1"/>
    </xf>
    <xf numFmtId="164" fontId="94" fillId="5" borderId="31" xfId="2" applyNumberFormat="1" applyFont="1" applyFill="1" applyBorder="1" applyAlignment="1" applyProtection="1">
      <alignment horizontal="center"/>
      <protection hidden="1"/>
    </xf>
    <xf numFmtId="166" fontId="94" fillId="5" borderId="32" xfId="1" applyNumberFormat="1" applyFont="1" applyFill="1" applyBorder="1" applyAlignment="1" applyProtection="1">
      <alignment horizontal="center"/>
      <protection hidden="1"/>
    </xf>
    <xf numFmtId="164" fontId="94" fillId="5" borderId="66" xfId="2" applyNumberFormat="1" applyFont="1" applyFill="1" applyBorder="1" applyAlignment="1" applyProtection="1">
      <alignment horizontal="center"/>
      <protection hidden="1"/>
    </xf>
    <xf numFmtId="164" fontId="94" fillId="5" borderId="43" xfId="2" applyNumberFormat="1" applyFont="1" applyFill="1" applyBorder="1" applyAlignment="1" applyProtection="1">
      <alignment horizontal="center"/>
      <protection hidden="1"/>
    </xf>
    <xf numFmtId="164" fontId="94" fillId="5" borderId="46" xfId="2" applyNumberFormat="1" applyFont="1" applyFill="1" applyBorder="1" applyAlignment="1" applyProtection="1">
      <protection hidden="1"/>
    </xf>
    <xf numFmtId="38" fontId="94" fillId="5" borderId="33" xfId="2" applyNumberFormat="1" applyFont="1" applyFill="1" applyBorder="1" applyAlignment="1" applyProtection="1">
      <protection hidden="1"/>
    </xf>
    <xf numFmtId="164" fontId="94" fillId="5" borderId="34" xfId="2" applyNumberFormat="1" applyFont="1" applyFill="1" applyBorder="1" applyAlignment="1" applyProtection="1">
      <alignment horizontal="center"/>
      <protection hidden="1"/>
    </xf>
    <xf numFmtId="166" fontId="94" fillId="5" borderId="35" xfId="1" applyNumberFormat="1" applyFont="1" applyFill="1" applyBorder="1" applyAlignment="1" applyProtection="1">
      <alignment horizontal="center"/>
      <protection hidden="1"/>
    </xf>
    <xf numFmtId="164" fontId="94" fillId="5" borderId="33" xfId="2" applyNumberFormat="1" applyFont="1" applyFill="1" applyBorder="1" applyAlignment="1" applyProtection="1">
      <protection hidden="1"/>
    </xf>
    <xf numFmtId="164" fontId="94" fillId="5" borderId="40" xfId="2" applyNumberFormat="1" applyFont="1" applyFill="1" applyBorder="1" applyAlignment="1" applyProtection="1">
      <alignment horizontal="center"/>
      <protection hidden="1"/>
    </xf>
    <xf numFmtId="9" fontId="94" fillId="5" borderId="52" xfId="1" applyFont="1" applyFill="1" applyBorder="1" applyAlignment="1" applyProtection="1">
      <alignment horizontal="center"/>
      <protection hidden="1"/>
    </xf>
    <xf numFmtId="164" fontId="94" fillId="5" borderId="17" xfId="2" applyNumberFormat="1" applyFont="1" applyFill="1" applyBorder="1" applyAlignment="1" applyProtection="1">
      <alignment horizontal="center"/>
      <protection hidden="1"/>
    </xf>
    <xf numFmtId="164" fontId="94" fillId="5" borderId="65" xfId="2" applyNumberFormat="1" applyFont="1" applyFill="1" applyBorder="1" applyAlignment="1" applyProtection="1">
      <alignment horizontal="center"/>
      <protection hidden="1"/>
    </xf>
    <xf numFmtId="164" fontId="94" fillId="5" borderId="39" xfId="2" applyNumberFormat="1" applyFont="1" applyFill="1" applyBorder="1" applyAlignment="1" applyProtection="1">
      <alignment horizontal="center"/>
      <protection hidden="1"/>
    </xf>
    <xf numFmtId="164" fontId="94" fillId="5" borderId="18" xfId="2" applyNumberFormat="1" applyFont="1" applyFill="1" applyBorder="1" applyAlignment="1" applyProtection="1">
      <alignment horizontal="center"/>
      <protection hidden="1"/>
    </xf>
    <xf numFmtId="166" fontId="94" fillId="5" borderId="44" xfId="1" applyNumberFormat="1" applyFont="1" applyFill="1" applyBorder="1" applyAlignment="1" applyProtection="1">
      <alignment horizontal="center"/>
      <protection hidden="1"/>
    </xf>
    <xf numFmtId="164" fontId="94" fillId="5" borderId="47" xfId="2" applyNumberFormat="1" applyFont="1" applyFill="1" applyBorder="1" applyAlignment="1" applyProtection="1">
      <protection hidden="1"/>
    </xf>
    <xf numFmtId="164" fontId="94" fillId="5" borderId="40" xfId="2" applyNumberFormat="1" applyFont="1" applyFill="1" applyBorder="1" applyAlignment="1" applyProtection="1">
      <alignment horizontal="left"/>
      <protection hidden="1"/>
    </xf>
    <xf numFmtId="164" fontId="94" fillId="5" borderId="52" xfId="2" applyNumberFormat="1" applyFont="1" applyFill="1" applyBorder="1" applyAlignment="1" applyProtection="1">
      <alignment horizontal="center"/>
      <protection hidden="1"/>
    </xf>
    <xf numFmtId="164" fontId="94" fillId="5" borderId="35" xfId="2" applyNumberFormat="1" applyFont="1" applyFill="1" applyBorder="1" applyAlignment="1" applyProtection="1">
      <alignment horizontal="center"/>
      <protection hidden="1"/>
    </xf>
    <xf numFmtId="164" fontId="94" fillId="5" borderId="19" xfId="2" applyNumberFormat="1" applyFont="1" applyFill="1" applyBorder="1" applyAlignment="1" applyProtection="1">
      <alignment horizontal="center"/>
      <protection hidden="1"/>
    </xf>
    <xf numFmtId="164" fontId="94" fillId="5" borderId="67" xfId="2" applyNumberFormat="1" applyFont="1" applyFill="1" applyBorder="1" applyAlignment="1" applyProtection="1">
      <alignment horizontal="center"/>
      <protection hidden="1"/>
    </xf>
    <xf numFmtId="164" fontId="94" fillId="5" borderId="20" xfId="2" applyNumberFormat="1" applyFont="1" applyFill="1" applyBorder="1" applyAlignment="1" applyProtection="1">
      <alignment horizontal="center"/>
      <protection hidden="1"/>
    </xf>
    <xf numFmtId="9" fontId="94" fillId="5" borderId="41" xfId="1" applyFont="1" applyFill="1" applyBorder="1" applyAlignment="1" applyProtection="1">
      <alignment horizontal="center"/>
      <protection hidden="1"/>
    </xf>
    <xf numFmtId="164" fontId="94" fillId="5" borderId="40" xfId="1" applyNumberFormat="1" applyFont="1" applyFill="1" applyBorder="1" applyAlignment="1" applyProtection="1">
      <alignment horizontal="center"/>
      <protection hidden="1"/>
    </xf>
    <xf numFmtId="166" fontId="94" fillId="5" borderId="42" xfId="1" applyNumberFormat="1" applyFont="1" applyFill="1" applyBorder="1" applyAlignment="1" applyProtection="1">
      <alignment horizontal="center"/>
      <protection hidden="1"/>
    </xf>
    <xf numFmtId="164" fontId="94" fillId="5" borderId="44" xfId="1" applyNumberFormat="1" applyFont="1" applyFill="1" applyBorder="1" applyAlignment="1" applyProtection="1">
      <alignment horizontal="center"/>
      <protection hidden="1"/>
    </xf>
    <xf numFmtId="166" fontId="94" fillId="5" borderId="43" xfId="1" applyNumberFormat="1" applyFont="1" applyFill="1" applyBorder="1" applyAlignment="1" applyProtection="1">
      <alignment horizontal="center"/>
      <protection hidden="1"/>
    </xf>
    <xf numFmtId="9" fontId="94" fillId="5" borderId="43" xfId="1" applyFont="1" applyFill="1" applyBorder="1" applyAlignment="1" applyProtection="1">
      <alignment horizontal="center"/>
      <protection hidden="1"/>
    </xf>
    <xf numFmtId="9" fontId="94" fillId="5" borderId="45" xfId="1" applyFont="1" applyFill="1" applyBorder="1" applyAlignment="1" applyProtection="1">
      <alignment horizontal="center"/>
      <protection hidden="1"/>
    </xf>
    <xf numFmtId="164" fontId="94" fillId="5" borderId="59" xfId="2" applyNumberFormat="1" applyFont="1" applyFill="1" applyBorder="1" applyAlignment="1" applyProtection="1">
      <alignment horizontal="center"/>
      <protection hidden="1"/>
    </xf>
    <xf numFmtId="164" fontId="94" fillId="5" borderId="64" xfId="2" applyNumberFormat="1" applyFont="1" applyFill="1" applyBorder="1" applyAlignment="1" applyProtection="1">
      <alignment horizontal="center"/>
      <protection hidden="1"/>
    </xf>
    <xf numFmtId="164" fontId="94" fillId="5" borderId="68" xfId="2" applyNumberFormat="1" applyFont="1" applyFill="1" applyBorder="1" applyAlignment="1" applyProtection="1">
      <alignment horizontal="center"/>
      <protection hidden="1"/>
    </xf>
    <xf numFmtId="164" fontId="94" fillId="5" borderId="61" xfId="2" applyNumberFormat="1" applyFont="1" applyFill="1" applyBorder="1" applyAlignment="1" applyProtection="1">
      <alignment horizontal="center"/>
      <protection hidden="1"/>
    </xf>
    <xf numFmtId="9" fontId="94" fillId="5" borderId="60" xfId="1" applyFont="1" applyFill="1" applyBorder="1" applyAlignment="1" applyProtection="1">
      <alignment horizontal="center"/>
      <protection hidden="1"/>
    </xf>
    <xf numFmtId="164" fontId="94" fillId="5" borderId="55" xfId="2" applyNumberFormat="1" applyFont="1" applyFill="1" applyBorder="1" applyAlignment="1" applyProtection="1">
      <alignment horizontal="center"/>
      <protection hidden="1"/>
    </xf>
    <xf numFmtId="164" fontId="94" fillId="5" borderId="43" xfId="1" applyNumberFormat="1" applyFont="1" applyFill="1" applyBorder="1" applyAlignment="1" applyProtection="1">
      <alignment horizontal="center"/>
      <protection hidden="1"/>
    </xf>
    <xf numFmtId="168" fontId="94" fillId="5" borderId="43" xfId="1" applyNumberFormat="1" applyFont="1" applyFill="1" applyBorder="1" applyAlignment="1" applyProtection="1">
      <alignment horizontal="center"/>
      <protection hidden="1"/>
    </xf>
    <xf numFmtId="164" fontId="94" fillId="5" borderId="45" xfId="2" applyNumberFormat="1" applyFont="1" applyFill="1" applyBorder="1" applyAlignment="1" applyProtection="1">
      <alignment horizontal="center"/>
      <protection hidden="1"/>
    </xf>
    <xf numFmtId="164" fontId="94" fillId="5" borderId="48" xfId="2" applyNumberFormat="1" applyFont="1" applyFill="1" applyBorder="1" applyAlignment="1" applyProtection="1">
      <protection hidden="1"/>
    </xf>
    <xf numFmtId="164" fontId="94" fillId="5" borderId="49" xfId="2" applyNumberFormat="1" applyFont="1" applyFill="1" applyBorder="1" applyAlignment="1" applyProtection="1">
      <alignment horizontal="left"/>
      <protection hidden="1"/>
    </xf>
    <xf numFmtId="164" fontId="94" fillId="5" borderId="53" xfId="2" applyNumberFormat="1" applyFont="1" applyFill="1" applyBorder="1" applyAlignment="1" applyProtection="1">
      <alignment horizontal="center"/>
      <protection hidden="1"/>
    </xf>
    <xf numFmtId="164" fontId="94" fillId="5" borderId="37" xfId="2" applyNumberFormat="1" applyFont="1" applyFill="1" applyBorder="1" applyAlignment="1" applyProtection="1">
      <alignment horizontal="center"/>
      <protection hidden="1"/>
    </xf>
    <xf numFmtId="164" fontId="94" fillId="5" borderId="49" xfId="2" applyNumberFormat="1" applyFont="1" applyFill="1" applyBorder="1" applyAlignment="1" applyProtection="1">
      <alignment horizontal="center"/>
      <protection hidden="1"/>
    </xf>
    <xf numFmtId="164" fontId="94" fillId="5" borderId="38" xfId="2" applyNumberFormat="1" applyFont="1" applyFill="1" applyBorder="1" applyAlignment="1" applyProtection="1">
      <alignment horizontal="center"/>
      <protection hidden="1"/>
    </xf>
    <xf numFmtId="38" fontId="94" fillId="5" borderId="36" xfId="2" applyNumberFormat="1" applyFont="1" applyFill="1" applyBorder="1" applyAlignment="1" applyProtection="1">
      <protection hidden="1"/>
    </xf>
    <xf numFmtId="166" fontId="94" fillId="5" borderId="38" xfId="1" applyNumberFormat="1" applyFont="1" applyFill="1" applyBorder="1" applyAlignment="1" applyProtection="1">
      <alignment horizontal="center"/>
      <protection hidden="1"/>
    </xf>
    <xf numFmtId="164" fontId="94" fillId="5" borderId="49" xfId="1" applyNumberFormat="1" applyFont="1" applyFill="1" applyBorder="1" applyAlignment="1" applyProtection="1">
      <alignment horizontal="center"/>
      <protection hidden="1"/>
    </xf>
    <xf numFmtId="9" fontId="94" fillId="5" borderId="53" xfId="1" applyFont="1" applyFill="1" applyBorder="1" applyAlignment="1" applyProtection="1">
      <alignment horizontal="center"/>
      <protection hidden="1"/>
    </xf>
    <xf numFmtId="164" fontId="4" fillId="10" borderId="19" xfId="2" applyNumberFormat="1" applyFont="1" applyFill="1" applyBorder="1" applyAlignment="1" applyProtection="1">
      <alignment horizontal="center"/>
      <protection locked="0" hidden="1"/>
    </xf>
    <xf numFmtId="164" fontId="4" fillId="10" borderId="54" xfId="2" applyNumberFormat="1" applyFont="1" applyFill="1" applyBorder="1" applyAlignment="1" applyProtection="1">
      <alignment horizontal="center"/>
      <protection locked="0" hidden="1"/>
    </xf>
    <xf numFmtId="164" fontId="4" fillId="10" borderId="65" xfId="2" applyNumberFormat="1" applyFont="1" applyFill="1" applyBorder="1" applyAlignment="1" applyProtection="1">
      <alignment horizontal="center"/>
      <protection locked="0" hidden="1"/>
    </xf>
    <xf numFmtId="164" fontId="94" fillId="5" borderId="21" xfId="2" applyNumberFormat="1" applyFont="1" applyFill="1" applyBorder="1" applyAlignment="1" applyProtection="1">
      <alignment horizontal="center"/>
      <protection hidden="1"/>
    </xf>
    <xf numFmtId="164" fontId="4" fillId="10" borderId="18" xfId="2" applyNumberFormat="1" applyFont="1" applyFill="1" applyBorder="1" applyAlignment="1" applyProtection="1">
      <alignment horizontal="center"/>
      <protection locked="0" hidden="1"/>
    </xf>
    <xf numFmtId="164" fontId="4" fillId="10" borderId="17" xfId="2" applyNumberFormat="1" applyFont="1" applyFill="1" applyBorder="1" applyAlignment="1" applyProtection="1">
      <alignment horizontal="center"/>
      <protection locked="0" hidden="1"/>
    </xf>
    <xf numFmtId="9" fontId="4" fillId="10" borderId="65" xfId="1" applyFont="1" applyFill="1" applyBorder="1" applyAlignment="1" applyProtection="1">
      <alignment horizontal="center"/>
      <protection locked="0" hidden="1"/>
    </xf>
    <xf numFmtId="164" fontId="94" fillId="5" borderId="32" xfId="2" applyNumberFormat="1" applyFont="1" applyFill="1" applyBorder="1" applyAlignment="1" applyProtection="1">
      <alignment horizontal="center"/>
      <protection hidden="1"/>
    </xf>
    <xf numFmtId="0" fontId="4" fillId="0" borderId="63" xfId="0" applyFont="1" applyBorder="1" applyAlignment="1" applyProtection="1">
      <alignment horizontal="left" indent="3"/>
      <protection hidden="1"/>
    </xf>
    <xf numFmtId="0" fontId="4" fillId="0" borderId="3" xfId="0" applyFont="1" applyBorder="1" applyAlignment="1" applyProtection="1">
      <alignment horizontal="left" indent="3"/>
      <protection hidden="1"/>
    </xf>
    <xf numFmtId="0" fontId="4" fillId="0" borderId="62" xfId="0" applyFont="1" applyBorder="1" applyAlignment="1" applyProtection="1">
      <alignment horizontal="left" indent="3"/>
      <protection hidden="1"/>
    </xf>
    <xf numFmtId="165" fontId="25" fillId="0" borderId="0" xfId="3" applyNumberFormat="1" applyFont="1" applyAlignment="1" applyProtection="1">
      <alignment horizontal="left" indent="3"/>
      <protection hidden="1"/>
    </xf>
    <xf numFmtId="165" fontId="4" fillId="0" borderId="15" xfId="3" applyNumberFormat="1" applyFont="1" applyBorder="1" applyProtection="1">
      <protection hidden="1"/>
    </xf>
    <xf numFmtId="165" fontId="4" fillId="0" borderId="62" xfId="3" applyNumberFormat="1" applyFont="1" applyBorder="1" applyProtection="1">
      <protection hidden="1"/>
    </xf>
    <xf numFmtId="0" fontId="69" fillId="0" borderId="12" xfId="0" applyFont="1" applyBorder="1" applyAlignment="1" applyProtection="1">
      <alignment horizontal="center" vertical="top"/>
      <protection hidden="1"/>
    </xf>
    <xf numFmtId="0" fontId="69" fillId="0" borderId="13" xfId="0" applyFont="1" applyBorder="1" applyAlignment="1" applyProtection="1">
      <alignment horizontal="center" vertical="top"/>
      <protection hidden="1"/>
    </xf>
    <xf numFmtId="0" fontId="69" fillId="0" borderId="12" xfId="0" applyFont="1" applyBorder="1" applyAlignment="1" applyProtection="1">
      <alignment horizontal="center" vertical="center"/>
      <protection hidden="1"/>
    </xf>
    <xf numFmtId="0" fontId="69" fillId="0" borderId="2" xfId="0" applyFont="1" applyBorder="1" applyAlignment="1" applyProtection="1">
      <alignment horizontal="center" vertical="center"/>
      <protection hidden="1"/>
    </xf>
    <xf numFmtId="0" fontId="69" fillId="0" borderId="13" xfId="0" applyFont="1" applyBorder="1" applyAlignment="1" applyProtection="1">
      <alignment horizontal="center" vertical="center"/>
      <protection hidden="1"/>
    </xf>
    <xf numFmtId="165" fontId="4" fillId="0" borderId="4" xfId="3" applyNumberFormat="1" applyFont="1" applyBorder="1" applyProtection="1">
      <protection hidden="1"/>
    </xf>
    <xf numFmtId="165" fontId="4" fillId="0" borderId="57" xfId="3" applyNumberFormat="1" applyFont="1" applyBorder="1" applyProtection="1">
      <protection hidden="1"/>
    </xf>
    <xf numFmtId="165" fontId="25" fillId="0" borderId="4" xfId="3" applyNumberFormat="1" applyFont="1" applyBorder="1" applyAlignment="1" applyProtection="1">
      <alignment horizontal="left"/>
      <protection hidden="1"/>
    </xf>
    <xf numFmtId="165" fontId="25" fillId="0" borderId="0" xfId="3" applyNumberFormat="1" applyFont="1" applyAlignment="1" applyProtection="1">
      <alignment horizontal="left"/>
      <protection hidden="1"/>
    </xf>
    <xf numFmtId="165" fontId="4" fillId="0" borderId="58" xfId="3" applyNumberFormat="1" applyFont="1" applyBorder="1" applyAlignment="1" applyProtection="1">
      <alignment horizontal="left" indent="3"/>
      <protection hidden="1"/>
    </xf>
    <xf numFmtId="165" fontId="4" fillId="0" borderId="0" xfId="3" applyNumberFormat="1" applyFont="1" applyAlignment="1" applyProtection="1">
      <alignment horizontal="left" indent="3"/>
      <protection hidden="1"/>
    </xf>
    <xf numFmtId="165" fontId="4" fillId="0" borderId="57" xfId="3" applyNumberFormat="1" applyFont="1" applyBorder="1" applyAlignment="1" applyProtection="1">
      <alignment horizontal="left" indent="3"/>
      <protection hidden="1"/>
    </xf>
    <xf numFmtId="164" fontId="76" fillId="0" borderId="0" xfId="3" applyNumberFormat="1" applyFont="1" applyAlignment="1" applyProtection="1">
      <alignment horizontal="left"/>
      <protection hidden="1"/>
    </xf>
    <xf numFmtId="0" fontId="24" fillId="0" borderId="12" xfId="3" applyFont="1" applyBorder="1" applyAlignment="1" applyProtection="1">
      <alignment horizontal="center" vertical="center"/>
      <protection hidden="1"/>
    </xf>
    <xf numFmtId="0" fontId="24" fillId="0" borderId="2" xfId="3" applyFont="1" applyBorder="1" applyAlignment="1" applyProtection="1">
      <alignment horizontal="center" vertical="center"/>
      <protection hidden="1"/>
    </xf>
    <xf numFmtId="0" fontId="24" fillId="0" borderId="13" xfId="3" applyFont="1" applyBorder="1" applyAlignment="1" applyProtection="1">
      <alignment horizontal="center" vertical="center"/>
      <protection hidden="1"/>
    </xf>
    <xf numFmtId="0" fontId="25" fillId="0" borderId="0" xfId="0" applyFont="1" applyAlignment="1" applyProtection="1">
      <alignment horizontal="center" vertical="center"/>
      <protection hidden="1"/>
    </xf>
    <xf numFmtId="164" fontId="25" fillId="0" borderId="0" xfId="3" applyNumberFormat="1" applyFont="1" applyAlignment="1" applyProtection="1">
      <alignment horizontal="center" vertical="center"/>
      <protection hidden="1"/>
    </xf>
    <xf numFmtId="164" fontId="25" fillId="0" borderId="14" xfId="3" applyNumberFormat="1" applyFont="1" applyBorder="1" applyAlignment="1" applyProtection="1">
      <alignment horizontal="center" vertical="center"/>
      <protection hidden="1"/>
    </xf>
    <xf numFmtId="164" fontId="23" fillId="0" borderId="2" xfId="3" applyNumberFormat="1" applyFont="1" applyBorder="1" applyAlignment="1" applyProtection="1">
      <alignment horizontal="center" vertical="center"/>
      <protection hidden="1"/>
    </xf>
    <xf numFmtId="164" fontId="23" fillId="0" borderId="13" xfId="3" applyNumberFormat="1" applyFont="1" applyBorder="1" applyAlignment="1" applyProtection="1">
      <alignment horizontal="center" vertical="center"/>
      <protection hidden="1"/>
    </xf>
    <xf numFmtId="0" fontId="24" fillId="0" borderId="12" xfId="3" applyFont="1" applyBorder="1" applyAlignment="1" applyProtection="1">
      <alignment horizontal="center" vertical="top"/>
      <protection hidden="1"/>
    </xf>
    <xf numFmtId="0" fontId="24" fillId="0" borderId="2" xfId="3" applyFont="1" applyBorder="1" applyAlignment="1" applyProtection="1">
      <alignment horizontal="center" vertical="top"/>
      <protection hidden="1"/>
    </xf>
    <xf numFmtId="0" fontId="24" fillId="0" borderId="13" xfId="3" applyFont="1" applyBorder="1" applyAlignment="1" applyProtection="1">
      <alignment horizontal="center" vertical="top"/>
      <protection hidden="1"/>
    </xf>
    <xf numFmtId="0" fontId="24" fillId="0" borderId="12" xfId="0" applyFont="1" applyBorder="1" applyAlignment="1" applyProtection="1">
      <alignment horizontal="center" vertical="top"/>
      <protection hidden="1"/>
    </xf>
    <xf numFmtId="0" fontId="24" fillId="0" borderId="2" xfId="0" applyFont="1" applyBorder="1" applyAlignment="1" applyProtection="1">
      <alignment horizontal="center" vertical="top"/>
      <protection hidden="1"/>
    </xf>
    <xf numFmtId="0" fontId="24" fillId="0" borderId="13" xfId="0" applyFont="1" applyBorder="1" applyAlignment="1" applyProtection="1">
      <alignment horizontal="center" vertical="top"/>
      <protection hidden="1"/>
    </xf>
    <xf numFmtId="0" fontId="69" fillId="0" borderId="12" xfId="3" applyFont="1" applyBorder="1" applyAlignment="1" applyProtection="1">
      <alignment horizontal="center" vertical="top"/>
      <protection hidden="1"/>
    </xf>
    <xf numFmtId="0" fontId="69" fillId="0" borderId="2" xfId="3" applyFont="1" applyBorder="1" applyAlignment="1" applyProtection="1">
      <alignment horizontal="center" vertical="top"/>
      <protection hidden="1"/>
    </xf>
    <xf numFmtId="0" fontId="25" fillId="0" borderId="0" xfId="0" applyFont="1" applyAlignment="1" applyProtection="1">
      <alignment horizontal="center"/>
      <protection hidden="1"/>
    </xf>
    <xf numFmtId="0" fontId="25" fillId="0" borderId="14" xfId="0" applyFont="1" applyBorder="1" applyAlignment="1" applyProtection="1">
      <alignment horizontal="center"/>
      <protection hidden="1"/>
    </xf>
  </cellXfs>
  <cellStyles count="12">
    <cellStyle name="Comma" xfId="11" builtinId="3"/>
    <cellStyle name="Comma 2" xfId="8" xr:uid="{4EFAA642-43FF-4D7A-A31D-260523F9D2BD}"/>
    <cellStyle name="Hyperlink" xfId="10" builtinId="8"/>
    <cellStyle name="Normal" xfId="0" builtinId="0"/>
    <cellStyle name="Normal 2 2" xfId="3" xr:uid="{9C370183-C09F-4A73-9CCA-59AF5732BCC1}"/>
    <cellStyle name="Normal 3" xfId="6" xr:uid="{CCD5E3DE-26A8-4695-A402-B7E27BEC600D}"/>
    <cellStyle name="Normal 3 2" xfId="9" xr:uid="{5E7817DC-6881-47C1-9D34-4063D30E7B14}"/>
    <cellStyle name="Normal 6" xfId="5" xr:uid="{C727927C-A336-4217-84A6-BE3C8A8AF0A0}"/>
    <cellStyle name="Normal 6 2" xfId="7" xr:uid="{7F9EF523-44FF-4DCC-B3C2-E37FAC926B9D}"/>
    <cellStyle name="Normal 9" xfId="4" xr:uid="{E9A1A141-BB05-4B90-A100-E50718F3F6A5}"/>
    <cellStyle name="Note" xfId="2" builtinId="10"/>
    <cellStyle name="Percent" xfId="1" builtinId="5"/>
  </cellStyles>
  <dxfs count="26"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border>
        <bottom style="thin">
          <color auto="1"/>
        </bottom>
        <vertical/>
        <horizontal/>
      </border>
    </dxf>
    <dxf>
      <fill>
        <patternFill>
          <bgColor rgb="FFD3DFED"/>
        </patternFill>
      </fill>
    </dxf>
    <dxf>
      <border>
        <left style="thin">
          <color auto="1"/>
        </left>
        <vertical/>
        <horizontal/>
      </border>
    </dxf>
    <dxf>
      <fill>
        <patternFill>
          <bgColor rgb="FFD3DFED"/>
        </patternFill>
      </fill>
    </dxf>
    <dxf>
      <border>
        <left style="thin">
          <color auto="1"/>
        </left>
        <vertical/>
        <horizontal/>
      </border>
    </dxf>
    <dxf>
      <fill>
        <patternFill>
          <bgColor rgb="FFE8EFF6"/>
        </patternFill>
      </fill>
    </dxf>
    <dxf>
      <border>
        <left style="thin">
          <color auto="1"/>
        </left>
        <vertical/>
        <horizontal/>
      </border>
    </dxf>
    <dxf>
      <fill>
        <patternFill>
          <bgColor rgb="FFE8EFF6"/>
        </patternFill>
      </fill>
    </dxf>
    <dxf>
      <border>
        <left style="thin">
          <color auto="1"/>
        </left>
        <vertical/>
        <horizontal/>
      </border>
    </dxf>
    <dxf>
      <fill>
        <patternFill>
          <bgColor rgb="FFD3DFED"/>
        </patternFill>
      </fill>
    </dxf>
    <dxf>
      <border>
        <left style="thin">
          <color auto="1"/>
        </left>
        <vertical/>
        <horizontal/>
      </border>
    </dxf>
    <dxf>
      <border>
        <top style="thin">
          <color auto="1"/>
        </top>
        <bottom style="dotted">
          <color auto="1"/>
        </bottom>
        <vertical/>
        <horizontal/>
      </border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D2E5F4"/>
      <color rgb="FFF5F5F5"/>
      <color rgb="FFD9D9D9"/>
      <color rgb="FFA3A3A3"/>
      <color rgb="FFFFFFEB"/>
      <color rgb="FFDDEBF7"/>
      <color rgb="FF999999"/>
      <color rgb="FF8F8F8F"/>
      <color rgb="FF808080"/>
      <color rgb="FF82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1159515926986399E-2"/>
          <c:y val="0.20317472325922223"/>
          <c:w val="0.97510644088523024"/>
          <c:h val="0.68364572634942367"/>
        </c:manualLayout>
      </c:layout>
      <c:barChart>
        <c:barDir val="col"/>
        <c:grouping val="percentStacked"/>
        <c:varyColors val="0"/>
        <c:ser>
          <c:idx val="4"/>
          <c:order val="0"/>
          <c:tx>
            <c:strRef>
              <c:f>Summary!$X$41</c:f>
              <c:strCache>
                <c:ptCount val="1"/>
                <c:pt idx="0">
                  <c:v>Common</c:v>
                </c:pt>
              </c:strCache>
            </c:strRef>
          </c:tx>
          <c:spPr>
            <a:solidFill>
              <a:srgbClr val="E1E5EB"/>
            </a:solidFill>
            <a:ln w="6350">
              <a:solidFill>
                <a:srgbClr val="808080"/>
              </a:solidFill>
              <a:prstDash val="solid"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 w="6350">
                <a:noFill/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1-8B48-4101-82E4-6F83DA11630B}"/>
              </c:ext>
            </c:extLst>
          </c:dPt>
          <c:dPt>
            <c:idx val="4"/>
            <c:invertIfNegative val="0"/>
            <c:bubble3D val="0"/>
            <c:spPr>
              <a:noFill/>
              <a:ln w="6350">
                <a:noFill/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3-8B48-4101-82E4-6F83DA11630B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48-4101-82E4-6F83DA11630B}"/>
                </c:ext>
              </c:extLst>
            </c:dLbl>
            <c:dLbl>
              <c:idx val="1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3749999999999986E-2"/>
                      <c:h val="7.142857142857142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D-8B48-4101-82E4-6F83DA11630B}"/>
                </c:ext>
              </c:extLst>
            </c:dLbl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3749999999999986E-2"/>
                      <c:h val="7.142857142857142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E-8B48-4101-82E4-6F83DA11630B}"/>
                </c:ext>
              </c:extLst>
            </c:dLbl>
            <c:dLbl>
              <c:idx val="3"/>
              <c:numFmt formatCode="0%" sourceLinked="0"/>
              <c:spPr>
                <a:solidFill>
                  <a:srgbClr val="E1E5EB"/>
                </a:solidFill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3749999999999986E-2"/>
                      <c:h val="7.142857142857142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F-8B48-4101-82E4-6F83DA11630B}"/>
                </c:ext>
              </c:extLst>
            </c:dLbl>
            <c:dLbl>
              <c:idx val="4"/>
              <c:numFmt formatCode="0.0%" sourceLinked="0"/>
              <c:spPr>
                <a:solidFill>
                  <a:srgbClr val="E1E5EB"/>
                </a:solidFill>
                <a:ln>
                  <a:solidFill>
                    <a:srgbClr val="808080"/>
                  </a:solidFill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2916666666666668"/>
                      <c:h val="9.523809523809523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8B48-4101-82E4-6F83DA11630B}"/>
                </c:ext>
              </c:extLst>
            </c:dLbl>
            <c:numFmt formatCode="0.0%" sourceLinked="0"/>
            <c:spPr>
              <a:solidFill>
                <a:srgbClr val="E1E5EB"/>
              </a:solidFill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Summary!$Y$39:$AC$39</c:f>
              <c:strCache>
                <c:ptCount val="4"/>
                <c:pt idx="0">
                  <c:v>WACC </c:v>
                </c:pt>
                <c:pt idx="1">
                  <c:v>Weighted
cost</c:v>
                </c:pt>
                <c:pt idx="2">
                  <c:v>Cost of
capital</c:v>
                </c:pt>
                <c:pt idx="3">
                  <c:v>Percent of
capital</c:v>
                </c:pt>
              </c:strCache>
            </c:strRef>
          </c:cat>
          <c:val>
            <c:numRef>
              <c:f>Summary!$Y$41:$AC$41</c:f>
              <c:numCache>
                <c:formatCode>0%</c:formatCode>
                <c:ptCount val="5"/>
                <c:pt idx="0" formatCode="0">
                  <c:v>2</c:v>
                </c:pt>
                <c:pt idx="1">
                  <c:v>4.0909090909090902E-2</c:v>
                </c:pt>
                <c:pt idx="2">
                  <c:v>0.15</c:v>
                </c:pt>
                <c:pt idx="3" formatCode="0.00">
                  <c:v>0.27272727272727271</c:v>
                </c:pt>
                <c:pt idx="4" formatCode="0">
                  <c:v>0.27272727272727271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48-4101-82E4-6F83DA11630B}"/>
            </c:ext>
          </c:extLst>
        </c:ser>
        <c:ser>
          <c:idx val="3"/>
          <c:order val="1"/>
          <c:tx>
            <c:strRef>
              <c:f>Summary!$X$42</c:f>
              <c:strCache>
                <c:ptCount val="1"/>
                <c:pt idx="0">
                  <c:v>Preferred</c:v>
                </c:pt>
              </c:strCache>
            </c:strRef>
          </c:tx>
          <c:spPr>
            <a:solidFill>
              <a:srgbClr val="F2F3F6"/>
            </a:solidFill>
            <a:ln w="6350">
              <a:solidFill>
                <a:srgbClr val="808080"/>
              </a:solidFill>
              <a:prstDash val="solid"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 w="6350">
                <a:noFill/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6-8B48-4101-82E4-6F83DA11630B}"/>
              </c:ext>
            </c:extLst>
          </c:dPt>
          <c:dPt>
            <c:idx val="4"/>
            <c:invertIfNegative val="0"/>
            <c:bubble3D val="0"/>
            <c:spPr>
              <a:noFill/>
              <a:ln w="6350">
                <a:noFill/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8-8B48-4101-82E4-6F83DA11630B}"/>
              </c:ext>
            </c:extLst>
          </c:dPt>
          <c:dLbls>
            <c:dLbl>
              <c:idx val="0"/>
              <c:layout>
                <c:manualLayout>
                  <c:x val="3.3447843007630043E-6"/>
                  <c:y val="-0.28674448264389485"/>
                </c:manualLayout>
              </c:layout>
              <c:numFmt formatCode="0.0%" sourceLinked="0"/>
              <c:spPr>
                <a:noFill/>
                <a:ln>
                  <a:solidFill>
                    <a:schemeClr val="tx1"/>
                  </a:solidFill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0787106446776612"/>
                      <c:h val="0.1244427193079738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8B48-4101-82E4-6F83DA11630B}"/>
                </c:ext>
              </c:extLst>
            </c:dLbl>
            <c:dLbl>
              <c:idx val="1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3749999999999986E-2"/>
                      <c:h val="7.142857142857142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A-8B48-4101-82E4-6F83DA11630B}"/>
                </c:ext>
              </c:extLst>
            </c:dLbl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3749999999999986E-2"/>
                      <c:h val="7.142857142857142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B-8B48-4101-82E4-6F83DA11630B}"/>
                </c:ext>
              </c:extLst>
            </c:dLbl>
            <c:dLbl>
              <c:idx val="3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3749999999999986E-2"/>
                      <c:h val="7.142857142857142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C-8B48-4101-82E4-6F83DA11630B}"/>
                </c:ext>
              </c:extLst>
            </c:dLbl>
            <c:dLbl>
              <c:idx val="4"/>
              <c:numFmt formatCode="0%" sourceLinked="0"/>
              <c:spPr>
                <a:solidFill>
                  <a:srgbClr val="F2F3F6"/>
                </a:solidFill>
                <a:ln>
                  <a:solidFill>
                    <a:srgbClr val="808080"/>
                  </a:solidFill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2977430555555555"/>
                      <c:h val="9.523809523809523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8B48-4101-82E4-6F83DA11630B}"/>
                </c:ext>
              </c:extLst>
            </c:dLbl>
            <c:numFmt formatCode="0%" sourceLinked="0"/>
            <c:spPr>
              <a:solidFill>
                <a:srgbClr val="F2F3F6"/>
              </a:solidFill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Summary!$Y$39:$AC$39</c:f>
              <c:strCache>
                <c:ptCount val="4"/>
                <c:pt idx="0">
                  <c:v>WACC </c:v>
                </c:pt>
                <c:pt idx="1">
                  <c:v>Weighted
cost</c:v>
                </c:pt>
                <c:pt idx="2">
                  <c:v>Cost of
capital</c:v>
                </c:pt>
                <c:pt idx="3">
                  <c:v>Percent of
capital</c:v>
                </c:pt>
              </c:strCache>
            </c:strRef>
          </c:cat>
          <c:val>
            <c:numRef>
              <c:f>Summary!$Y$42:$AC$42</c:f>
              <c:numCache>
                <c:formatCode>0%</c:formatCode>
                <c:ptCount val="5"/>
                <c:pt idx="0" formatCode="0">
                  <c:v>9.9001663893510811E-2</c:v>
                </c:pt>
                <c:pt idx="1">
                  <c:v>1.6363636363636361E-2</c:v>
                </c:pt>
                <c:pt idx="2">
                  <c:v>0.12</c:v>
                </c:pt>
                <c:pt idx="3" formatCode="0.00">
                  <c:v>0.13636363636363635</c:v>
                </c:pt>
                <c:pt idx="4" formatCode="0">
                  <c:v>0.13636363636363635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B48-4101-82E4-6F83DA11630B}"/>
            </c:ext>
          </c:extLst>
        </c:ser>
        <c:ser>
          <c:idx val="1"/>
          <c:order val="2"/>
          <c:tx>
            <c:strRef>
              <c:f>Summary!$X$43</c:f>
              <c:strCache>
                <c:ptCount val="1"/>
                <c:pt idx="0">
                  <c:v>L/T Debt</c:v>
                </c:pt>
              </c:strCache>
            </c:strRef>
          </c:tx>
          <c:spPr>
            <a:solidFill>
              <a:srgbClr val="E1E5EB"/>
            </a:solidFill>
            <a:ln w="3175">
              <a:solidFill>
                <a:schemeClr val="tx1"/>
              </a:solidFill>
              <a:prstDash val="solid"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 w="3175">
                <a:noFill/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B-8B48-4101-82E4-6F83DA11630B}"/>
              </c:ext>
            </c:extLst>
          </c:dPt>
          <c:dPt>
            <c:idx val="4"/>
            <c:invertIfNegative val="0"/>
            <c:bubble3D val="0"/>
            <c:spPr>
              <a:noFill/>
              <a:ln w="3175">
                <a:noFill/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D-8B48-4101-82E4-6F83DA11630B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48-4101-82E4-6F83DA11630B}"/>
                </c:ext>
              </c:extLst>
            </c:dLbl>
            <c:dLbl>
              <c:idx val="1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3749999999999986E-2"/>
                      <c:h val="7.142857142857142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7-8B48-4101-82E4-6F83DA11630B}"/>
                </c:ext>
              </c:extLst>
            </c:dLbl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3749999999999986E-2"/>
                      <c:h val="7.142857142857142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8-8B48-4101-82E4-6F83DA11630B}"/>
                </c:ext>
              </c:extLst>
            </c:dLbl>
            <c:dLbl>
              <c:idx val="3"/>
              <c:numFmt formatCode="0%" sourceLinked="0"/>
              <c:spPr>
                <a:solidFill>
                  <a:srgbClr val="E1E5EB"/>
                </a:solidFill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3749999999999986E-2"/>
                      <c:h val="7.142857142857142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9-8B48-4101-82E4-6F83DA11630B}"/>
                </c:ext>
              </c:extLst>
            </c:dLbl>
            <c:dLbl>
              <c:idx val="4"/>
              <c:numFmt formatCode="0.0%" sourceLinked="0"/>
              <c:spPr>
                <a:solidFill>
                  <a:srgbClr val="E1E5EB"/>
                </a:solidFill>
                <a:ln>
                  <a:solidFill>
                    <a:srgbClr val="808080"/>
                  </a:solidFill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2916666666666668"/>
                      <c:h val="9.523809523809523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8B48-4101-82E4-6F83DA11630B}"/>
                </c:ext>
              </c:extLst>
            </c:dLbl>
            <c:numFmt formatCode="0.0%" sourceLinked="0"/>
            <c:spPr>
              <a:solidFill>
                <a:srgbClr val="E1E5EB"/>
              </a:solidFill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Summary!$Y$39:$AC$39</c:f>
              <c:strCache>
                <c:ptCount val="4"/>
                <c:pt idx="0">
                  <c:v>WACC </c:v>
                </c:pt>
                <c:pt idx="1">
                  <c:v>Weighted
cost</c:v>
                </c:pt>
                <c:pt idx="2">
                  <c:v>Cost of
capital</c:v>
                </c:pt>
                <c:pt idx="3">
                  <c:v>Percent of
capital</c:v>
                </c:pt>
              </c:strCache>
            </c:strRef>
          </c:cat>
          <c:val>
            <c:numRef>
              <c:f>Summary!$Y$43:$AC$43</c:f>
              <c:numCache>
                <c:formatCode>0%</c:formatCode>
                <c:ptCount val="5"/>
                <c:pt idx="0" formatCode="0">
                  <c:v>1</c:v>
                </c:pt>
                <c:pt idx="1">
                  <c:v>3.0227272727272731E-2</c:v>
                </c:pt>
                <c:pt idx="2">
                  <c:v>7.0000000000000007E-2</c:v>
                </c:pt>
                <c:pt idx="3" formatCode="0.00">
                  <c:v>0.43181818181818182</c:v>
                </c:pt>
                <c:pt idx="4" formatCode="0">
                  <c:v>0.43181818181818182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B48-4101-82E4-6F83DA11630B}"/>
            </c:ext>
          </c:extLst>
        </c:ser>
        <c:ser>
          <c:idx val="0"/>
          <c:order val="3"/>
          <c:tx>
            <c:strRef>
              <c:f>Summary!$X$44</c:f>
              <c:strCache>
                <c:ptCount val="1"/>
                <c:pt idx="0">
                  <c:v>S/T Debt</c:v>
                </c:pt>
              </c:strCache>
            </c:strRef>
          </c:tx>
          <c:spPr>
            <a:solidFill>
              <a:srgbClr val="F2F3F6"/>
            </a:solidFill>
            <a:ln w="6350">
              <a:solidFill>
                <a:srgbClr val="808080"/>
              </a:solidFill>
              <a:prstDash val="solid"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 w="6350">
                <a:noFill/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10-8B48-4101-82E4-6F83DA11630B}"/>
              </c:ext>
            </c:extLst>
          </c:dPt>
          <c:dPt>
            <c:idx val="4"/>
            <c:invertIfNegative val="0"/>
            <c:bubble3D val="0"/>
            <c:spPr>
              <a:noFill/>
              <a:ln w="6350">
                <a:noFill/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12-8B48-4101-82E4-6F83DA11630B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B48-4101-82E4-6F83DA11630B}"/>
                </c:ext>
              </c:extLst>
            </c:dLbl>
            <c:dLbl>
              <c:idx val="1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3749999999999986E-2"/>
                      <c:h val="7.142857142857142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6-8B48-4101-82E4-6F83DA11630B}"/>
                </c:ext>
              </c:extLst>
            </c:dLbl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3749999999999986E-2"/>
                      <c:h val="7.142857142857142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8B48-4101-82E4-6F83DA11630B}"/>
                </c:ext>
              </c:extLst>
            </c:dLbl>
            <c:dLbl>
              <c:idx val="3"/>
              <c:numFmt formatCode="0%" sourceLinked="0"/>
              <c:spPr>
                <a:solidFill>
                  <a:srgbClr val="F2F3F6"/>
                </a:solidFill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3749999999999986E-2"/>
                      <c:h val="7.142857142857142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8B48-4101-82E4-6F83DA11630B}"/>
                </c:ext>
              </c:extLst>
            </c:dLbl>
            <c:dLbl>
              <c:idx val="4"/>
              <c:numFmt formatCode="0.0%" sourceLinked="0"/>
              <c:spPr>
                <a:solidFill>
                  <a:srgbClr val="F2F3F6"/>
                </a:solidFill>
                <a:ln>
                  <a:solidFill>
                    <a:srgbClr val="808080"/>
                  </a:solidFill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2916666666666668"/>
                      <c:h val="9.523809523809523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8B48-4101-82E4-6F83DA11630B}"/>
                </c:ext>
              </c:extLst>
            </c:dLbl>
            <c:numFmt formatCode="0.0%" sourceLinked="0"/>
            <c:spPr>
              <a:solidFill>
                <a:srgbClr val="F2F3F6"/>
              </a:solidFill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Summary!$Y$39:$AC$39</c:f>
              <c:strCache>
                <c:ptCount val="4"/>
                <c:pt idx="0">
                  <c:v>WACC </c:v>
                </c:pt>
                <c:pt idx="1">
                  <c:v>Weighted
cost</c:v>
                </c:pt>
                <c:pt idx="2">
                  <c:v>Cost of
capital</c:v>
                </c:pt>
                <c:pt idx="3">
                  <c:v>Percent of
capital</c:v>
                </c:pt>
              </c:strCache>
            </c:strRef>
          </c:cat>
          <c:val>
            <c:numRef>
              <c:f>Summary!$Y$44:$AC$44</c:f>
              <c:numCache>
                <c:formatCode>0%</c:formatCode>
                <c:ptCount val="5"/>
                <c:pt idx="0" formatCode="0">
                  <c:v>1</c:v>
                </c:pt>
                <c:pt idx="1">
                  <c:v>9.5454545454545445E-3</c:v>
                </c:pt>
                <c:pt idx="2">
                  <c:v>0.06</c:v>
                </c:pt>
                <c:pt idx="3" formatCode="0.00">
                  <c:v>0.15909090909090909</c:v>
                </c:pt>
                <c:pt idx="4" formatCode="0">
                  <c:v>0.15909090909090909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8B48-4101-82E4-6F83DA116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63418831"/>
        <c:axId val="363416911"/>
      </c:barChart>
      <c:catAx>
        <c:axId val="363418831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high"/>
        <c:spPr>
          <a:noFill/>
          <a:ln>
            <a:noFill/>
          </a:ln>
        </c:spPr>
        <c:txPr>
          <a:bodyPr/>
          <a:lstStyle/>
          <a:p>
            <a:pPr>
              <a:defRPr sz="950">
                <a:solidFill>
                  <a:srgbClr val="C00000"/>
                </a:solidFill>
              </a:defRPr>
            </a:pPr>
            <a:endParaRPr lang="en-US"/>
          </a:p>
        </c:txPr>
        <c:crossAx val="363416911"/>
        <c:crosses val="autoZero"/>
        <c:auto val="1"/>
        <c:lblAlgn val="ctr"/>
        <c:lblOffset val="100"/>
        <c:noMultiLvlLbl val="0"/>
      </c:catAx>
      <c:valAx>
        <c:axId val="363416911"/>
        <c:scaling>
          <c:orientation val="minMax"/>
        </c:scaling>
        <c:delete val="1"/>
        <c:axPos val="r"/>
        <c:numFmt formatCode="0%" sourceLinked="1"/>
        <c:majorTickMark val="none"/>
        <c:minorTickMark val="none"/>
        <c:tickLblPos val="nextTo"/>
        <c:crossAx val="363418831"/>
        <c:crosses val="autoZero"/>
        <c:crossBetween val="between"/>
      </c:valAx>
      <c:spPr>
        <a:noFill/>
        <a:ln w="9525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0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+mn-lt"/>
          <a:cs typeface="Segoe UI Semibold" panose="020B0702040204020203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667667285902342"/>
          <c:y val="1.6317021769283489E-2"/>
          <c:w val="0.74734874857520461"/>
          <c:h val="0.89156408103309948"/>
        </c:manualLayout>
      </c:layout>
      <c:barChart>
        <c:barDir val="bar"/>
        <c:grouping val="clustered"/>
        <c:varyColors val="0"/>
        <c:ser>
          <c:idx val="0"/>
          <c:order val="0"/>
          <c:spPr>
            <a:noFill/>
            <a:ln>
              <a:noFill/>
            </a:ln>
            <a:effectLst/>
          </c:spPr>
          <c:invertIfNegative val="0"/>
          <c:dLbls>
            <c:numFmt formatCode="0%;[Red]0%" sourceLinked="0"/>
            <c:spPr>
              <a:noFill/>
              <a:ln w="3175">
                <a:noFill/>
                <a:prstDash val="sysDash"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Summary!$BG$41:$BG$53</c:f>
              <c:strCache>
                <c:ptCount val="13"/>
                <c:pt idx="0">
                  <c:v>Sales Premium</c:v>
                </c:pt>
                <c:pt idx="1">
                  <c:v>Interest rate</c:v>
                </c:pt>
                <c:pt idx="2">
                  <c:v>Origination fee</c:v>
                </c:pt>
                <c:pt idx="3">
                  <c:v>Servicing fee</c:v>
                </c:pt>
                <c:pt idx="4">
                  <c:v>Application fee</c:v>
                </c:pt>
                <c:pt idx="5">
                  <c:v>Loans/m</c:v>
                </c:pt>
                <c:pt idx="6">
                  <c:v>Amount</c:v>
                </c:pt>
                <c:pt idx="7">
                  <c:v>Loans/m growth</c:v>
                </c:pt>
                <c:pt idx="8">
                  <c:v>Referral fee</c:v>
                </c:pt>
                <c:pt idx="9">
                  <c:v>Overhead</c:v>
                </c:pt>
                <c:pt idx="10">
                  <c:v>Processing fee</c:v>
                </c:pt>
                <c:pt idx="11">
                  <c:v>Payroll</c:v>
                </c:pt>
                <c:pt idx="12">
                  <c:v>Commissions</c:v>
                </c:pt>
              </c:strCache>
            </c:strRef>
          </c:cat>
          <c:val>
            <c:numRef>
              <c:f>Summary!$BH$41:$BH$53</c:f>
              <c:numCache>
                <c:formatCode>0</c:formatCode>
                <c:ptCount val="13"/>
                <c:pt idx="0">
                  <c:v>0.84869531170340129</c:v>
                </c:pt>
                <c:pt idx="1">
                  <c:v>0.83473277671809643</c:v>
                </c:pt>
                <c:pt idx="2">
                  <c:v>0.31038959734635552</c:v>
                </c:pt>
                <c:pt idx="3">
                  <c:v>0.17146903230948987</c:v>
                </c:pt>
                <c:pt idx="4">
                  <c:v>0.13544624247841011</c:v>
                </c:pt>
                <c:pt idx="5">
                  <c:v>5.0790715929403957E-2</c:v>
                </c:pt>
                <c:pt idx="6">
                  <c:v>2.8219508849668864E-2</c:v>
                </c:pt>
                <c:pt idx="7">
                  <c:v>3.2999543792752695E-3</c:v>
                </c:pt>
                <c:pt idx="8">
                  <c:v>-4.5145114159469847E-2</c:v>
                </c:pt>
                <c:pt idx="9">
                  <c:v>-6.4339328044795141E-2</c:v>
                </c:pt>
                <c:pt idx="10">
                  <c:v>-6.7718121239204718E-2</c:v>
                </c:pt>
                <c:pt idx="11">
                  <c:v>-0.2580648866233477</c:v>
                </c:pt>
                <c:pt idx="12">
                  <c:v>-0.2821636884966866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EE-42A8-91ED-73C958458CD8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strRef>
              <c:f>Summary!$BG$41:$BG$53</c:f>
              <c:strCache>
                <c:ptCount val="13"/>
                <c:pt idx="0">
                  <c:v>Sales Premium</c:v>
                </c:pt>
                <c:pt idx="1">
                  <c:v>Interest rate</c:v>
                </c:pt>
                <c:pt idx="2">
                  <c:v>Origination fee</c:v>
                </c:pt>
                <c:pt idx="3">
                  <c:v>Servicing fee</c:v>
                </c:pt>
                <c:pt idx="4">
                  <c:v>Application fee</c:v>
                </c:pt>
                <c:pt idx="5">
                  <c:v>Loans/m</c:v>
                </c:pt>
                <c:pt idx="6">
                  <c:v>Amount</c:v>
                </c:pt>
                <c:pt idx="7">
                  <c:v>Loans/m growth</c:v>
                </c:pt>
                <c:pt idx="8">
                  <c:v>Referral fee</c:v>
                </c:pt>
                <c:pt idx="9">
                  <c:v>Overhead</c:v>
                </c:pt>
                <c:pt idx="10">
                  <c:v>Processing fee</c:v>
                </c:pt>
                <c:pt idx="11">
                  <c:v>Payroll</c:v>
                </c:pt>
                <c:pt idx="12">
                  <c:v>Commissions</c:v>
                </c:pt>
              </c:strCache>
            </c:strRef>
          </c:cat>
          <c:val>
            <c:numRef>
              <c:f>Summary!#REF!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EE-42A8-91ED-73C958458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24499392"/>
        <c:axId val="1024502272"/>
      </c:barChart>
      <c:catAx>
        <c:axId val="1024499392"/>
        <c:scaling>
          <c:orientation val="maxMin"/>
        </c:scaling>
        <c:delete val="0"/>
        <c:axPos val="r"/>
        <c:majorGridlines>
          <c:spPr>
            <a:ln w="9525" cap="flat" cmpd="sng" algn="ctr">
              <a:solidFill>
                <a:srgbClr val="D9D9D9"/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rgbClr val="C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4502272"/>
        <c:crossesAt val="0"/>
        <c:auto val="1"/>
        <c:lblAlgn val="ctr"/>
        <c:lblOffset val="400"/>
        <c:noMultiLvlLbl val="0"/>
      </c:catAx>
      <c:valAx>
        <c:axId val="1024502272"/>
        <c:scaling>
          <c:orientation val="maxMin"/>
        </c:scaling>
        <c:delete val="1"/>
        <c:axPos val="t"/>
        <c:numFmt formatCode="0" sourceLinked="1"/>
        <c:majorTickMark val="none"/>
        <c:minorTickMark val="none"/>
        <c:tickLblPos val="high"/>
        <c:crossAx val="1024499392"/>
        <c:crossesAt val="10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mailto:info@ExcelModels.com" TargetMode="External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image" Target="../media/image16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12" Type="http://schemas.openxmlformats.org/officeDocument/2006/relationships/image" Target="../media/image15.png"/><Relationship Id="rId2" Type="http://schemas.openxmlformats.org/officeDocument/2006/relationships/image" Target="../media/image5.png"/><Relationship Id="rId1" Type="http://schemas.openxmlformats.org/officeDocument/2006/relationships/image" Target="../media/image4.emf"/><Relationship Id="rId6" Type="http://schemas.openxmlformats.org/officeDocument/2006/relationships/image" Target="../media/image9.png"/><Relationship Id="rId11" Type="http://schemas.openxmlformats.org/officeDocument/2006/relationships/image" Target="../media/image14.png"/><Relationship Id="rId5" Type="http://schemas.openxmlformats.org/officeDocument/2006/relationships/image" Target="../media/image8.png"/><Relationship Id="rId10" Type="http://schemas.openxmlformats.org/officeDocument/2006/relationships/image" Target="../media/image13.png"/><Relationship Id="rId4" Type="http://schemas.openxmlformats.org/officeDocument/2006/relationships/image" Target="../media/image7.png"/><Relationship Id="rId9" Type="http://schemas.openxmlformats.org/officeDocument/2006/relationships/image" Target="../media/image12.png"/><Relationship Id="rId14" Type="http://schemas.openxmlformats.org/officeDocument/2006/relationships/image" Target="../media/image17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358140</xdr:colOff>
      <xdr:row>1</xdr:row>
      <xdr:rowOff>80317</xdr:rowOff>
    </xdr:from>
    <xdr:to>
      <xdr:col>34</xdr:col>
      <xdr:colOff>48368</xdr:colOff>
      <xdr:row>3</xdr:row>
      <xdr:rowOff>45645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1935E3FF-1E86-4767-8645-EE19565CFEE5}"/>
            </a:ext>
          </a:extLst>
        </xdr:cNvPr>
        <xdr:cNvGrpSpPr>
          <a:grpSpLocks noChangeAspect="1"/>
        </xdr:cNvGrpSpPr>
      </xdr:nvGrpSpPr>
      <xdr:grpSpPr>
        <a:xfrm>
          <a:off x="12733020" y="133657"/>
          <a:ext cx="1313288" cy="376808"/>
          <a:chOff x="1851209" y="7072045"/>
          <a:chExt cx="8054791" cy="2300562"/>
        </a:xfrm>
      </xdr:grpSpPr>
      <xdr:pic>
        <xdr:nvPicPr>
          <xdr:cNvPr id="6" name="Picture 5">
            <a:extLst>
              <a:ext uri="{FF2B5EF4-FFF2-40B4-BE49-F238E27FC236}">
                <a16:creationId xmlns:a16="http://schemas.microsoft.com/office/drawing/2014/main" id="{8C215B53-7333-5264-AFF9-D5BB5B03B572}"/>
              </a:ext>
            </a:extLst>
          </xdr:cNvPr>
          <xdr:cNvPicPr preferRelativeResize="0"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851209" y="7072045"/>
            <a:ext cx="8054791" cy="230056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7" name="Picture 6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5CB04C93-4D62-2912-B160-F2EF8B3004C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8284397" y="8617390"/>
            <a:ext cx="1621603" cy="469692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45720</xdr:colOff>
      <xdr:row>13</xdr:row>
      <xdr:rowOff>18221</xdr:rowOff>
    </xdr:from>
    <xdr:to>
      <xdr:col>5</xdr:col>
      <xdr:colOff>289560</xdr:colOff>
      <xdr:row>24</xdr:row>
      <xdr:rowOff>152399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456EDE2-0330-4570-A3F7-311C77B74E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5</xdr:col>
      <xdr:colOff>525780</xdr:colOff>
      <xdr:row>5</xdr:row>
      <xdr:rowOff>7620</xdr:rowOff>
    </xdr:from>
    <xdr:to>
      <xdr:col>8</xdr:col>
      <xdr:colOff>22860</xdr:colOff>
      <xdr:row>24</xdr:row>
      <xdr:rowOff>167640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F7167F4-0481-4E8B-861A-CD4FAF794E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0.04231</cdr:x>
      <cdr:y>0.92391</cdr:y>
    </cdr:from>
    <cdr:to>
      <cdr:x>0.98731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8B178E0C-D8B3-D311-40F1-78089B476722}"/>
            </a:ext>
          </a:extLst>
        </cdr:cNvPr>
        <cdr:cNvSpPr txBox="1"/>
      </cdr:nvSpPr>
      <cdr:spPr>
        <a:xfrm xmlns:a="http://schemas.openxmlformats.org/drawingml/2006/main">
          <a:off x="228600" y="1943100"/>
          <a:ext cx="5105438" cy="1600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/>
        <a:lstStyle xmlns:a="http://schemas.openxmlformats.org/drawingml/2006/main"/>
        <a:p xmlns:a="http://schemas.openxmlformats.org/drawingml/2006/main">
          <a:pPr algn="l"/>
          <a:r>
            <a:rPr lang="en-US" sz="950" i="1" kern="1200"/>
            <a:t>Note: Calculation excludes cost of operational funding provided by credit facility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0.94888</cdr:y>
    </cdr:from>
    <cdr:to>
      <cdr:x>0.41554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A84A726-48EF-9ACA-B491-6A1414AF7B7B}"/>
            </a:ext>
          </a:extLst>
        </cdr:cNvPr>
        <cdr:cNvSpPr txBox="1"/>
      </cdr:nvSpPr>
      <cdr:spPr>
        <a:xfrm xmlns:a="http://schemas.openxmlformats.org/drawingml/2006/main">
          <a:off x="0" y="3535680"/>
          <a:ext cx="1469096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950" i="1" kern="1200"/>
            <a:t>Note: Calculations </a:t>
          </a:r>
          <a:r>
            <a:rPr lang="en-US" sz="950" i="1" kern="1200" baseline="0"/>
            <a:t>based on y1 totals</a:t>
          </a:r>
          <a:endParaRPr lang="en-US" sz="950" i="1" kern="12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640528</xdr:colOff>
      <xdr:row>1</xdr:row>
      <xdr:rowOff>34962</xdr:rowOff>
    </xdr:from>
    <xdr:to>
      <xdr:col>3</xdr:col>
      <xdr:colOff>198568</xdr:colOff>
      <xdr:row>2</xdr:row>
      <xdr:rowOff>316902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BFAC338A-057C-408F-B750-333A39F3F3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4388" y="255942"/>
          <a:ext cx="5623560" cy="769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1544161</xdr:colOff>
      <xdr:row>21</xdr:row>
      <xdr:rowOff>58923</xdr:rowOff>
    </xdr:from>
    <xdr:to>
      <xdr:col>1</xdr:col>
      <xdr:colOff>1544161</xdr:colOff>
      <xdr:row>28</xdr:row>
      <xdr:rowOff>19497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4BD41F05-72B7-470D-9882-0BBCB656F1DB}"/>
            </a:ext>
          </a:extLst>
        </xdr:cNvPr>
        <xdr:cNvCxnSpPr>
          <a:cxnSpLocks noChangeAspect="1"/>
        </xdr:cNvCxnSpPr>
      </xdr:nvCxnSpPr>
      <xdr:spPr>
        <a:xfrm>
          <a:off x="1948021" y="4333743"/>
          <a:ext cx="0" cy="1187394"/>
        </a:xfrm>
        <a:prstGeom prst="line">
          <a:avLst/>
        </a:prstGeom>
        <a:ln w="0">
          <a:solidFill>
            <a:srgbClr val="C00000"/>
          </a:solidFill>
          <a:tailEnd type="triangle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twoCellAnchor editAs="absolute">
    <xdr:from>
      <xdr:col>1</xdr:col>
      <xdr:colOff>1624771</xdr:colOff>
      <xdr:row>6</xdr:row>
      <xdr:rowOff>48902</xdr:rowOff>
    </xdr:from>
    <xdr:to>
      <xdr:col>1</xdr:col>
      <xdr:colOff>2609779</xdr:colOff>
      <xdr:row>28</xdr:row>
      <xdr:rowOff>19497</xdr:rowOff>
    </xdr:to>
    <xdr:cxnSp macro="">
      <xdr:nvCxnSpPr>
        <xdr:cNvPr id="9" name="Connector: Elbow 8">
          <a:extLst>
            <a:ext uri="{FF2B5EF4-FFF2-40B4-BE49-F238E27FC236}">
              <a16:creationId xmlns:a16="http://schemas.microsoft.com/office/drawing/2014/main" id="{A7AF4193-ACC0-4CF5-8A01-100DA498A5A2}"/>
            </a:ext>
          </a:extLst>
        </xdr:cNvPr>
        <xdr:cNvCxnSpPr>
          <a:cxnSpLocks noChangeAspect="1"/>
        </xdr:cNvCxnSpPr>
      </xdr:nvCxnSpPr>
      <xdr:spPr>
        <a:xfrm rot="16200000" flipH="1">
          <a:off x="646077" y="3153576"/>
          <a:ext cx="3750115" cy="985008"/>
        </a:xfrm>
        <a:prstGeom prst="bentConnector3">
          <a:avLst>
            <a:gd name="adj1" fmla="val 113"/>
          </a:avLst>
        </a:prstGeom>
        <a:ln w="0">
          <a:solidFill>
            <a:srgbClr val="C00000"/>
          </a:solidFill>
          <a:tailEnd type="triangle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twoCellAnchor editAs="absolute">
    <xdr:from>
      <xdr:col>1</xdr:col>
      <xdr:colOff>642432</xdr:colOff>
      <xdr:row>2</xdr:row>
      <xdr:rowOff>447315</xdr:rowOff>
    </xdr:from>
    <xdr:to>
      <xdr:col>1</xdr:col>
      <xdr:colOff>2196912</xdr:colOff>
      <xdr:row>10</xdr:row>
      <xdr:rowOff>165375</xdr:rowOff>
    </xdr:to>
    <xdr:grpSp>
      <xdr:nvGrpSpPr>
        <xdr:cNvPr id="17" name="Group 16">
          <a:extLst>
            <a:ext uri="{FF2B5EF4-FFF2-40B4-BE49-F238E27FC236}">
              <a16:creationId xmlns:a16="http://schemas.microsoft.com/office/drawing/2014/main" id="{F415321A-6081-42DE-8672-0E48C4F89480}"/>
            </a:ext>
          </a:extLst>
        </xdr:cNvPr>
        <xdr:cNvGrpSpPr>
          <a:grpSpLocks noChangeAspect="1"/>
        </xdr:cNvGrpSpPr>
      </xdr:nvGrpSpPr>
      <xdr:grpSpPr>
        <a:xfrm>
          <a:off x="1046292" y="1155975"/>
          <a:ext cx="1554480" cy="1363980"/>
          <a:chOff x="521854" y="2561585"/>
          <a:chExt cx="1554480" cy="1371600"/>
        </a:xfrm>
      </xdr:grpSpPr>
      <xdr:pic>
        <xdr:nvPicPr>
          <xdr:cNvPr id="18" name="Picture 17">
            <a:extLst>
              <a:ext uri="{FF2B5EF4-FFF2-40B4-BE49-F238E27FC236}">
                <a16:creationId xmlns:a16="http://schemas.microsoft.com/office/drawing/2014/main" id="{3A3ABC0B-A6CC-C04A-04BB-2577655952F1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521854" y="2561585"/>
            <a:ext cx="1554480" cy="1371600"/>
          </a:xfrm>
          <a:prstGeom prst="rect">
            <a:avLst/>
          </a:prstGeom>
        </xdr:spPr>
      </xdr:pic>
      <xdr:pic>
        <xdr:nvPicPr>
          <xdr:cNvPr id="19" name="Picture 18">
            <a:extLst>
              <a:ext uri="{FF2B5EF4-FFF2-40B4-BE49-F238E27FC236}">
                <a16:creationId xmlns:a16="http://schemas.microsoft.com/office/drawing/2014/main" id="{316AEF76-DDF2-DEDD-3B26-575494E68689}"/>
              </a:ext>
            </a:extLst>
          </xdr:cNvPr>
          <xdr:cNvPicPr preferRelativeResize="0">
            <a:picLocks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590434" y="3192224"/>
            <a:ext cx="1417320" cy="685800"/>
          </a:xfrm>
          <a:prstGeom prst="rect">
            <a:avLst/>
          </a:prstGeom>
          <a:ln w="6350">
            <a:noFill/>
          </a:ln>
        </xdr:spPr>
      </xdr:pic>
      <xdr:sp macro="" textlink="">
        <xdr:nvSpPr>
          <xdr:cNvPr id="20" name="TextBox 19">
            <a:extLst>
              <a:ext uri="{FF2B5EF4-FFF2-40B4-BE49-F238E27FC236}">
                <a16:creationId xmlns:a16="http://schemas.microsoft.com/office/drawing/2014/main" id="{1EA9F122-0DBF-699E-FFED-B1CD7D33D9D2}"/>
              </a:ext>
            </a:extLst>
          </xdr:cNvPr>
          <xdr:cNvSpPr txBox="1">
            <a:spLocks/>
          </xdr:cNvSpPr>
        </xdr:nvSpPr>
        <xdr:spPr>
          <a:xfrm>
            <a:off x="909415" y="2607429"/>
            <a:ext cx="779358" cy="27432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r>
              <a:rPr lang="en-US" sz="2100" b="0">
                <a:solidFill>
                  <a:schemeClr val="bg1"/>
                </a:solidFill>
              </a:rPr>
              <a:t>C</a:t>
            </a:r>
            <a:r>
              <a:rPr lang="en-US" sz="1600" b="0">
                <a:solidFill>
                  <a:schemeClr val="bg1"/>
                </a:solidFill>
              </a:rPr>
              <a:t>AP</a:t>
            </a:r>
            <a:r>
              <a:rPr lang="en-US" sz="2000" b="0">
                <a:solidFill>
                  <a:schemeClr val="bg1"/>
                </a:solidFill>
              </a:rPr>
              <a:t>E</a:t>
            </a:r>
            <a:r>
              <a:rPr lang="en-US" sz="1600" b="0">
                <a:solidFill>
                  <a:schemeClr val="bg1"/>
                </a:solidFill>
              </a:rPr>
              <a:t>X</a:t>
            </a:r>
          </a:p>
        </xdr:txBody>
      </xdr:sp>
      <xdr:sp macro="" textlink="">
        <xdr:nvSpPr>
          <xdr:cNvPr id="21" name="TextBox 20">
            <a:extLst>
              <a:ext uri="{FF2B5EF4-FFF2-40B4-BE49-F238E27FC236}">
                <a16:creationId xmlns:a16="http://schemas.microsoft.com/office/drawing/2014/main" id="{C57C0936-7A7B-FBF5-CA68-756C47FD2835}"/>
              </a:ext>
            </a:extLst>
          </xdr:cNvPr>
          <xdr:cNvSpPr txBox="1">
            <a:spLocks/>
          </xdr:cNvSpPr>
        </xdr:nvSpPr>
        <xdr:spPr>
          <a:xfrm>
            <a:off x="521854" y="2929059"/>
            <a:ext cx="1554480" cy="26401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50" b="1"/>
              <a:t>Long-term investments</a:t>
            </a:r>
          </a:p>
        </xdr:txBody>
      </xdr:sp>
    </xdr:grpSp>
    <xdr:clientData/>
  </xdr:twoCellAnchor>
  <xdr:twoCellAnchor editAs="absolute">
    <xdr:from>
      <xdr:col>1</xdr:col>
      <xdr:colOff>642432</xdr:colOff>
      <xdr:row>19</xdr:row>
      <xdr:rowOff>85018</xdr:rowOff>
    </xdr:from>
    <xdr:to>
      <xdr:col>1</xdr:col>
      <xdr:colOff>2196912</xdr:colOff>
      <xdr:row>27</xdr:row>
      <xdr:rowOff>46918</xdr:rowOff>
    </xdr:to>
    <xdr:grpSp>
      <xdr:nvGrpSpPr>
        <xdr:cNvPr id="58" name="Group 57">
          <a:extLst>
            <a:ext uri="{FF2B5EF4-FFF2-40B4-BE49-F238E27FC236}">
              <a16:creationId xmlns:a16="http://schemas.microsoft.com/office/drawing/2014/main" id="{5D8ADF81-9443-4F55-B6D2-1085C54B042A}"/>
            </a:ext>
          </a:extLst>
        </xdr:cNvPr>
        <xdr:cNvGrpSpPr/>
      </xdr:nvGrpSpPr>
      <xdr:grpSpPr>
        <a:xfrm>
          <a:off x="1046292" y="4009318"/>
          <a:ext cx="1554480" cy="1363980"/>
          <a:chOff x="0" y="0"/>
          <a:chExt cx="1554480" cy="1363980"/>
        </a:xfrm>
      </xdr:grpSpPr>
      <xdr:pic>
        <xdr:nvPicPr>
          <xdr:cNvPr id="59" name="Picture 58">
            <a:extLst>
              <a:ext uri="{FF2B5EF4-FFF2-40B4-BE49-F238E27FC236}">
                <a16:creationId xmlns:a16="http://schemas.microsoft.com/office/drawing/2014/main" id="{B567E061-1206-1D5A-0423-2E0D1882ADDF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0" y="0"/>
            <a:ext cx="1554480" cy="1363980"/>
          </a:xfrm>
          <a:prstGeom prst="rect">
            <a:avLst/>
          </a:prstGeom>
        </xdr:spPr>
      </xdr:pic>
      <xdr:pic>
        <xdr:nvPicPr>
          <xdr:cNvPr id="60" name="Picture 59">
            <a:extLst>
              <a:ext uri="{FF2B5EF4-FFF2-40B4-BE49-F238E27FC236}">
                <a16:creationId xmlns:a16="http://schemas.microsoft.com/office/drawing/2014/main" id="{A6588D3F-349B-14A7-ABAA-138B53323082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68580" y="627135"/>
            <a:ext cx="1417320" cy="685800"/>
          </a:xfrm>
          <a:prstGeom prst="rect">
            <a:avLst/>
          </a:prstGeom>
        </xdr:spPr>
      </xdr:pic>
      <xdr:sp macro="" textlink="">
        <xdr:nvSpPr>
          <xdr:cNvPr id="61" name="TextBox 60">
            <a:extLst>
              <a:ext uri="{FF2B5EF4-FFF2-40B4-BE49-F238E27FC236}">
                <a16:creationId xmlns:a16="http://schemas.microsoft.com/office/drawing/2014/main" id="{60D7665B-F655-40F2-A503-718B1D19ABD2}"/>
              </a:ext>
            </a:extLst>
          </xdr:cNvPr>
          <xdr:cNvSpPr txBox="1">
            <a:spLocks/>
          </xdr:cNvSpPr>
        </xdr:nvSpPr>
        <xdr:spPr>
          <a:xfrm>
            <a:off x="387561" y="45589"/>
            <a:ext cx="779358" cy="27279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r>
              <a:rPr lang="en-US" sz="2100" b="0">
                <a:solidFill>
                  <a:schemeClr val="bg1"/>
                </a:solidFill>
              </a:rPr>
              <a:t>L</a:t>
            </a:r>
            <a:r>
              <a:rPr lang="en-US" sz="1600" b="0">
                <a:solidFill>
                  <a:schemeClr val="bg1"/>
                </a:solidFill>
              </a:rPr>
              <a:t>OANS</a:t>
            </a:r>
          </a:p>
        </xdr:txBody>
      </xdr:sp>
      <xdr:sp macro="" textlink="">
        <xdr:nvSpPr>
          <xdr:cNvPr id="66" name="TextBox 65">
            <a:extLst>
              <a:ext uri="{FF2B5EF4-FFF2-40B4-BE49-F238E27FC236}">
                <a16:creationId xmlns:a16="http://schemas.microsoft.com/office/drawing/2014/main" id="{F82A812C-57E5-4E12-E7E7-8FA07CD271B8}"/>
              </a:ext>
            </a:extLst>
          </xdr:cNvPr>
          <xdr:cNvSpPr txBox="1">
            <a:spLocks/>
          </xdr:cNvSpPr>
        </xdr:nvSpPr>
        <xdr:spPr>
          <a:xfrm>
            <a:off x="0" y="365431"/>
            <a:ext cx="1554480" cy="2625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150" b="1"/>
              <a:t>Lending,</a:t>
            </a:r>
            <a:r>
              <a:rPr lang="en-US" sz="1150" b="1" baseline="0"/>
              <a:t> sales, yield</a:t>
            </a:r>
            <a:endParaRPr lang="en-US" sz="1150" b="1"/>
          </a:p>
        </xdr:txBody>
      </xdr:sp>
    </xdr:grpSp>
    <xdr:clientData/>
  </xdr:twoCellAnchor>
  <xdr:twoCellAnchor editAs="absolute">
    <xdr:from>
      <xdr:col>2</xdr:col>
      <xdr:colOff>896458</xdr:colOff>
      <xdr:row>21</xdr:row>
      <xdr:rowOff>58923</xdr:rowOff>
    </xdr:from>
    <xdr:to>
      <xdr:col>2</xdr:col>
      <xdr:colOff>896458</xdr:colOff>
      <xdr:row>28</xdr:row>
      <xdr:rowOff>19497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id="{932DC6E6-DAEF-409A-8559-AE594B092B37}"/>
            </a:ext>
          </a:extLst>
        </xdr:cNvPr>
        <xdr:cNvCxnSpPr>
          <a:cxnSpLocks noChangeAspect="1"/>
        </xdr:cNvCxnSpPr>
      </xdr:nvCxnSpPr>
      <xdr:spPr>
        <a:xfrm>
          <a:off x="5803738" y="4333743"/>
          <a:ext cx="0" cy="1187394"/>
        </a:xfrm>
        <a:prstGeom prst="line">
          <a:avLst/>
        </a:prstGeom>
        <a:noFill/>
        <a:ln w="0">
          <a:solidFill>
            <a:srgbClr val="007600"/>
          </a:solidFill>
          <a:prstDash val="solid"/>
          <a:headEnd type="none"/>
          <a:tailEnd type="triangle" w="lg" len="med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cxnSp>
    <xdr:clientData fPrintsWithSheet="0"/>
  </xdr:twoCellAnchor>
  <xdr:twoCellAnchor editAs="absolute">
    <xdr:from>
      <xdr:col>1</xdr:col>
      <xdr:colOff>3418678</xdr:colOff>
      <xdr:row>21</xdr:row>
      <xdr:rowOff>58923</xdr:rowOff>
    </xdr:from>
    <xdr:to>
      <xdr:col>1</xdr:col>
      <xdr:colOff>3418678</xdr:colOff>
      <xdr:row>28</xdr:row>
      <xdr:rowOff>19497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D399C993-BFF3-4754-B3E4-84D358C3F0FE}"/>
            </a:ext>
          </a:extLst>
        </xdr:cNvPr>
        <xdr:cNvCxnSpPr>
          <a:cxnSpLocks noChangeAspect="1"/>
        </xdr:cNvCxnSpPr>
      </xdr:nvCxnSpPr>
      <xdr:spPr>
        <a:xfrm>
          <a:off x="3822538" y="4333743"/>
          <a:ext cx="0" cy="1187394"/>
        </a:xfrm>
        <a:prstGeom prst="line">
          <a:avLst/>
        </a:prstGeom>
        <a:noFill/>
        <a:ln w="0">
          <a:solidFill>
            <a:srgbClr val="0033CC"/>
          </a:solidFill>
          <a:prstDash val="solid"/>
          <a:headEnd type="none"/>
          <a:tailEnd type="triangle" w="lg" len="med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cxnSp>
    <xdr:clientData fPrintsWithSheet="0"/>
  </xdr:twoCellAnchor>
  <xdr:twoCellAnchor editAs="absolute">
    <xdr:from>
      <xdr:col>1</xdr:col>
      <xdr:colOff>1283271</xdr:colOff>
      <xdr:row>14</xdr:row>
      <xdr:rowOff>177724</xdr:rowOff>
    </xdr:from>
    <xdr:to>
      <xdr:col>1</xdr:col>
      <xdr:colOff>2268279</xdr:colOff>
      <xdr:row>28</xdr:row>
      <xdr:rowOff>19497</xdr:rowOff>
    </xdr:to>
    <xdr:cxnSp macro="">
      <xdr:nvCxnSpPr>
        <xdr:cNvPr id="6" name="Connector: Elbow 5">
          <a:extLst>
            <a:ext uri="{FF2B5EF4-FFF2-40B4-BE49-F238E27FC236}">
              <a16:creationId xmlns:a16="http://schemas.microsoft.com/office/drawing/2014/main" id="{41395727-C2D0-46E0-BBDD-143CE406947B}"/>
            </a:ext>
          </a:extLst>
        </xdr:cNvPr>
        <xdr:cNvCxnSpPr>
          <a:cxnSpLocks noChangeAspect="1"/>
        </xdr:cNvCxnSpPr>
      </xdr:nvCxnSpPr>
      <xdr:spPr>
        <a:xfrm rot="16200000" flipH="1">
          <a:off x="1012878" y="3861877"/>
          <a:ext cx="2333513" cy="985008"/>
        </a:xfrm>
        <a:prstGeom prst="bentConnector3">
          <a:avLst>
            <a:gd name="adj1" fmla="val 113"/>
          </a:avLst>
        </a:prstGeom>
        <a:ln w="0">
          <a:solidFill>
            <a:srgbClr val="C00000"/>
          </a:solidFill>
          <a:tailEnd type="triangle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twoCellAnchor editAs="absolute">
    <xdr:from>
      <xdr:col>1</xdr:col>
      <xdr:colOff>3324256</xdr:colOff>
      <xdr:row>14</xdr:row>
      <xdr:rowOff>177724</xdr:rowOff>
    </xdr:from>
    <xdr:to>
      <xdr:col>1</xdr:col>
      <xdr:colOff>4309262</xdr:colOff>
      <xdr:row>28</xdr:row>
      <xdr:rowOff>19497</xdr:rowOff>
    </xdr:to>
    <xdr:cxnSp macro="">
      <xdr:nvCxnSpPr>
        <xdr:cNvPr id="7" name="Connector: Elbow 6">
          <a:extLst>
            <a:ext uri="{FF2B5EF4-FFF2-40B4-BE49-F238E27FC236}">
              <a16:creationId xmlns:a16="http://schemas.microsoft.com/office/drawing/2014/main" id="{47275E9F-CFBD-4E65-BCD1-9137957B42E4}"/>
            </a:ext>
          </a:extLst>
        </xdr:cNvPr>
        <xdr:cNvCxnSpPr>
          <a:cxnSpLocks noChangeAspect="1"/>
        </xdr:cNvCxnSpPr>
      </xdr:nvCxnSpPr>
      <xdr:spPr>
        <a:xfrm rot="16200000" flipH="1">
          <a:off x="3053862" y="3861878"/>
          <a:ext cx="2333513" cy="985006"/>
        </a:xfrm>
        <a:prstGeom prst="bentConnector3">
          <a:avLst>
            <a:gd name="adj1" fmla="val 113"/>
          </a:avLst>
        </a:prstGeom>
        <a:ln w="0">
          <a:solidFill>
            <a:srgbClr val="0033CC"/>
          </a:solidFill>
          <a:tailEnd type="triangle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twoCellAnchor editAs="absolute">
    <xdr:from>
      <xdr:col>2</xdr:col>
      <xdr:colOff>863004</xdr:colOff>
      <xdr:row>14</xdr:row>
      <xdr:rowOff>177724</xdr:rowOff>
    </xdr:from>
    <xdr:to>
      <xdr:col>3</xdr:col>
      <xdr:colOff>278529</xdr:colOff>
      <xdr:row>28</xdr:row>
      <xdr:rowOff>19497</xdr:rowOff>
    </xdr:to>
    <xdr:cxnSp macro="">
      <xdr:nvCxnSpPr>
        <xdr:cNvPr id="8" name="Connector: Elbow 7">
          <a:extLst>
            <a:ext uri="{FF2B5EF4-FFF2-40B4-BE49-F238E27FC236}">
              <a16:creationId xmlns:a16="http://schemas.microsoft.com/office/drawing/2014/main" id="{18F16616-5BE3-486B-B003-10C202F2EE65}"/>
            </a:ext>
          </a:extLst>
        </xdr:cNvPr>
        <xdr:cNvCxnSpPr>
          <a:cxnSpLocks noChangeAspect="1"/>
        </xdr:cNvCxnSpPr>
      </xdr:nvCxnSpPr>
      <xdr:spPr>
        <a:xfrm rot="16200000" flipH="1">
          <a:off x="5092340" y="3865568"/>
          <a:ext cx="2333513" cy="977625"/>
        </a:xfrm>
        <a:prstGeom prst="bentConnector3">
          <a:avLst>
            <a:gd name="adj1" fmla="val 113"/>
          </a:avLst>
        </a:prstGeom>
        <a:ln w="0">
          <a:solidFill>
            <a:srgbClr val="007600"/>
          </a:solidFill>
          <a:tailEnd type="triangle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twoCellAnchor editAs="absolute">
    <xdr:from>
      <xdr:col>1</xdr:col>
      <xdr:colOff>3665752</xdr:colOff>
      <xdr:row>6</xdr:row>
      <xdr:rowOff>48902</xdr:rowOff>
    </xdr:from>
    <xdr:to>
      <xdr:col>2</xdr:col>
      <xdr:colOff>147339</xdr:colOff>
      <xdr:row>28</xdr:row>
      <xdr:rowOff>19497</xdr:rowOff>
    </xdr:to>
    <xdr:cxnSp macro="">
      <xdr:nvCxnSpPr>
        <xdr:cNvPr id="10" name="Connector: Elbow 9">
          <a:extLst>
            <a:ext uri="{FF2B5EF4-FFF2-40B4-BE49-F238E27FC236}">
              <a16:creationId xmlns:a16="http://schemas.microsoft.com/office/drawing/2014/main" id="{5392C26C-0F28-4E05-A496-83B44F5429DA}"/>
            </a:ext>
          </a:extLst>
        </xdr:cNvPr>
        <xdr:cNvCxnSpPr>
          <a:cxnSpLocks noChangeAspect="1"/>
        </xdr:cNvCxnSpPr>
      </xdr:nvCxnSpPr>
      <xdr:spPr>
        <a:xfrm rot="16200000" flipH="1">
          <a:off x="2687058" y="3153576"/>
          <a:ext cx="3750115" cy="985007"/>
        </a:xfrm>
        <a:prstGeom prst="bentConnector3">
          <a:avLst>
            <a:gd name="adj1" fmla="val 113"/>
          </a:avLst>
        </a:prstGeom>
        <a:ln w="0">
          <a:solidFill>
            <a:srgbClr val="0033CC"/>
          </a:solidFill>
          <a:tailEnd type="triangle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twoCellAnchor editAs="absolute">
    <xdr:from>
      <xdr:col>2</xdr:col>
      <xdr:colOff>1203401</xdr:colOff>
      <xdr:row>6</xdr:row>
      <xdr:rowOff>48902</xdr:rowOff>
    </xdr:from>
    <xdr:to>
      <xdr:col>4</xdr:col>
      <xdr:colOff>250770</xdr:colOff>
      <xdr:row>28</xdr:row>
      <xdr:rowOff>19497</xdr:rowOff>
    </xdr:to>
    <xdr:cxnSp macro="">
      <xdr:nvCxnSpPr>
        <xdr:cNvPr id="11" name="Connector: Elbow 10">
          <a:extLst>
            <a:ext uri="{FF2B5EF4-FFF2-40B4-BE49-F238E27FC236}">
              <a16:creationId xmlns:a16="http://schemas.microsoft.com/office/drawing/2014/main" id="{9C73BCB6-6967-4724-97B2-2DC7FF19A27B}"/>
            </a:ext>
          </a:extLst>
        </xdr:cNvPr>
        <xdr:cNvCxnSpPr>
          <a:cxnSpLocks noChangeAspect="1"/>
        </xdr:cNvCxnSpPr>
      </xdr:nvCxnSpPr>
      <xdr:spPr>
        <a:xfrm rot="16200000" flipH="1">
          <a:off x="4723238" y="3158465"/>
          <a:ext cx="3750115" cy="975229"/>
        </a:xfrm>
        <a:prstGeom prst="bentConnector3">
          <a:avLst>
            <a:gd name="adj1" fmla="val 113"/>
          </a:avLst>
        </a:prstGeom>
        <a:ln w="0">
          <a:solidFill>
            <a:srgbClr val="952BFF"/>
          </a:solidFill>
          <a:tailEnd type="triangle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twoCellAnchor editAs="absolute">
    <xdr:from>
      <xdr:col>1</xdr:col>
      <xdr:colOff>642432</xdr:colOff>
      <xdr:row>11</xdr:row>
      <xdr:rowOff>45187</xdr:rowOff>
    </xdr:from>
    <xdr:to>
      <xdr:col>1</xdr:col>
      <xdr:colOff>2196912</xdr:colOff>
      <xdr:row>19</xdr:row>
      <xdr:rowOff>22328</xdr:rowOff>
    </xdr:to>
    <xdr:grpSp>
      <xdr:nvGrpSpPr>
        <xdr:cNvPr id="12" name="Group 11">
          <a:extLst>
            <a:ext uri="{FF2B5EF4-FFF2-40B4-BE49-F238E27FC236}">
              <a16:creationId xmlns:a16="http://schemas.microsoft.com/office/drawing/2014/main" id="{4268D591-4314-4F1A-AADB-CB275B76D27B}"/>
            </a:ext>
          </a:extLst>
        </xdr:cNvPr>
        <xdr:cNvGrpSpPr>
          <a:grpSpLocks noChangeAspect="1"/>
        </xdr:cNvGrpSpPr>
      </xdr:nvGrpSpPr>
      <xdr:grpSpPr>
        <a:xfrm>
          <a:off x="1046292" y="2575027"/>
          <a:ext cx="1554480" cy="1371601"/>
          <a:chOff x="520064" y="1120179"/>
          <a:chExt cx="1554480" cy="1371600"/>
        </a:xfrm>
      </xdr:grpSpPr>
      <xdr:pic>
        <xdr:nvPicPr>
          <xdr:cNvPr id="13" name="Picture 12">
            <a:extLst>
              <a:ext uri="{FF2B5EF4-FFF2-40B4-BE49-F238E27FC236}">
                <a16:creationId xmlns:a16="http://schemas.microsoft.com/office/drawing/2014/main" id="{752A5E62-B56D-A529-3F69-1C384CD598EA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520064" y="1120179"/>
            <a:ext cx="1554480" cy="1371600"/>
          </a:xfrm>
          <a:prstGeom prst="rect">
            <a:avLst/>
          </a:prstGeom>
        </xdr:spPr>
      </xdr:pic>
      <xdr:sp macro="" textlink="">
        <xdr:nvSpPr>
          <xdr:cNvPr id="14" name="TextBox 13">
            <a:extLst>
              <a:ext uri="{FF2B5EF4-FFF2-40B4-BE49-F238E27FC236}">
                <a16:creationId xmlns:a16="http://schemas.microsoft.com/office/drawing/2014/main" id="{AE67E873-81A8-66A4-F3CC-B9D46E042E60}"/>
              </a:ext>
            </a:extLst>
          </xdr:cNvPr>
          <xdr:cNvSpPr txBox="1">
            <a:spLocks/>
          </xdr:cNvSpPr>
        </xdr:nvSpPr>
        <xdr:spPr>
          <a:xfrm>
            <a:off x="676182" y="1163439"/>
            <a:ext cx="1242244" cy="27432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2000" b="0">
                <a:solidFill>
                  <a:schemeClr val="bg1"/>
                </a:solidFill>
              </a:rPr>
              <a:t>C</a:t>
            </a:r>
            <a:r>
              <a:rPr lang="en-US" sz="1600" b="0">
                <a:solidFill>
                  <a:schemeClr val="bg1"/>
                </a:solidFill>
              </a:rPr>
              <a:t>REDIT </a:t>
            </a:r>
            <a:r>
              <a:rPr lang="en-US" sz="2000" b="0">
                <a:solidFill>
                  <a:schemeClr val="bg1"/>
                </a:solidFill>
              </a:rPr>
              <a:t>L</a:t>
            </a:r>
            <a:r>
              <a:rPr lang="en-US" sz="1600" b="0">
                <a:solidFill>
                  <a:schemeClr val="bg1"/>
                </a:solidFill>
              </a:rPr>
              <a:t>INE</a:t>
            </a:r>
          </a:p>
        </xdr:txBody>
      </xdr:sp>
      <xdr:pic>
        <xdr:nvPicPr>
          <xdr:cNvPr id="15" name="Picture 14">
            <a:extLst>
              <a:ext uri="{FF2B5EF4-FFF2-40B4-BE49-F238E27FC236}">
                <a16:creationId xmlns:a16="http://schemas.microsoft.com/office/drawing/2014/main" id="{9DC5A2A6-60D6-B6DA-EEF3-EA6E6B3F4875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588644" y="1740614"/>
            <a:ext cx="1417320" cy="685800"/>
          </a:xfrm>
          <a:prstGeom prst="rect">
            <a:avLst/>
          </a:prstGeom>
          <a:ln w="6350">
            <a:noFill/>
          </a:ln>
        </xdr:spPr>
      </xdr:pic>
      <xdr:sp macro="" textlink="">
        <xdr:nvSpPr>
          <xdr:cNvPr id="16" name="TextBox 15">
            <a:extLst>
              <a:ext uri="{FF2B5EF4-FFF2-40B4-BE49-F238E27FC236}">
                <a16:creationId xmlns:a16="http://schemas.microsoft.com/office/drawing/2014/main" id="{728AC070-3ED8-8972-74C6-5A1056FAC7B2}"/>
              </a:ext>
            </a:extLst>
          </xdr:cNvPr>
          <xdr:cNvSpPr txBox="1">
            <a:spLocks/>
          </xdr:cNvSpPr>
        </xdr:nvSpPr>
        <xdr:spPr>
          <a:xfrm>
            <a:off x="527261" y="1487400"/>
            <a:ext cx="1540087" cy="26128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50" b="1"/>
              <a:t>Working capital needs</a:t>
            </a:r>
          </a:p>
        </xdr:txBody>
      </xdr:sp>
    </xdr:grpSp>
    <xdr:clientData/>
  </xdr:twoCellAnchor>
  <xdr:twoCellAnchor editAs="absolute">
    <xdr:from>
      <xdr:col>1</xdr:col>
      <xdr:colOff>2683740</xdr:colOff>
      <xdr:row>19</xdr:row>
      <xdr:rowOff>77399</xdr:rowOff>
    </xdr:from>
    <xdr:to>
      <xdr:col>1</xdr:col>
      <xdr:colOff>4238220</xdr:colOff>
      <xdr:row>27</xdr:row>
      <xdr:rowOff>46918</xdr:rowOff>
    </xdr:to>
    <xdr:grpSp>
      <xdr:nvGrpSpPr>
        <xdr:cNvPr id="22" name="Group 21">
          <a:extLst>
            <a:ext uri="{FF2B5EF4-FFF2-40B4-BE49-F238E27FC236}">
              <a16:creationId xmlns:a16="http://schemas.microsoft.com/office/drawing/2014/main" id="{32465056-D590-4661-9ABC-19E602997A19}"/>
            </a:ext>
          </a:extLst>
        </xdr:cNvPr>
        <xdr:cNvGrpSpPr>
          <a:grpSpLocks noChangeAspect="1"/>
        </xdr:cNvGrpSpPr>
      </xdr:nvGrpSpPr>
      <xdr:grpSpPr>
        <a:xfrm>
          <a:off x="3087600" y="4001699"/>
          <a:ext cx="1554480" cy="1371599"/>
          <a:chOff x="2819950" y="4037945"/>
          <a:chExt cx="1554480" cy="1371600"/>
        </a:xfrm>
      </xdr:grpSpPr>
      <xdr:pic>
        <xdr:nvPicPr>
          <xdr:cNvPr id="23" name="Picture 22">
            <a:extLst>
              <a:ext uri="{FF2B5EF4-FFF2-40B4-BE49-F238E27FC236}">
                <a16:creationId xmlns:a16="http://schemas.microsoft.com/office/drawing/2014/main" id="{80AFADEA-284C-552F-0B42-ABF867288501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2819950" y="4037945"/>
            <a:ext cx="1554480" cy="1371600"/>
          </a:xfrm>
          <a:prstGeom prst="rect">
            <a:avLst/>
          </a:prstGeom>
        </xdr:spPr>
      </xdr:pic>
      <xdr:pic>
        <xdr:nvPicPr>
          <xdr:cNvPr id="24" name="Picture 23">
            <a:extLst>
              <a:ext uri="{FF2B5EF4-FFF2-40B4-BE49-F238E27FC236}">
                <a16:creationId xmlns:a16="http://schemas.microsoft.com/office/drawing/2014/main" id="{52A9811E-A4B8-2910-D35D-5969AA93DA73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2888530" y="4651454"/>
            <a:ext cx="1417320" cy="685800"/>
          </a:xfrm>
          <a:prstGeom prst="rect">
            <a:avLst/>
          </a:prstGeom>
          <a:ln w="6350">
            <a:noFill/>
          </a:ln>
        </xdr:spPr>
      </xdr:pic>
      <xdr:sp macro="" textlink="">
        <xdr:nvSpPr>
          <xdr:cNvPr id="25" name="TextBox 24">
            <a:extLst>
              <a:ext uri="{FF2B5EF4-FFF2-40B4-BE49-F238E27FC236}">
                <a16:creationId xmlns:a16="http://schemas.microsoft.com/office/drawing/2014/main" id="{844FBEB8-CEE0-25B2-E6E3-289FFDB28D3A}"/>
              </a:ext>
            </a:extLst>
          </xdr:cNvPr>
          <xdr:cNvSpPr txBox="1">
            <a:spLocks/>
          </xdr:cNvSpPr>
        </xdr:nvSpPr>
        <xdr:spPr>
          <a:xfrm>
            <a:off x="2914297" y="4089519"/>
            <a:ext cx="1365786" cy="27432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r>
              <a:rPr lang="en-US" sz="1600" b="0">
                <a:solidFill>
                  <a:schemeClr val="bg1"/>
                </a:solidFill>
              </a:rPr>
              <a:t>I</a:t>
            </a:r>
            <a:r>
              <a:rPr lang="en-US" sz="1300" b="0">
                <a:solidFill>
                  <a:schemeClr val="bg1"/>
                </a:solidFill>
              </a:rPr>
              <a:t>NCOME</a:t>
            </a:r>
            <a:r>
              <a:rPr lang="en-US" sz="800" b="0" baseline="0">
                <a:solidFill>
                  <a:schemeClr val="bg1"/>
                </a:solidFill>
              </a:rPr>
              <a:t> </a:t>
            </a:r>
            <a:r>
              <a:rPr lang="en-US" sz="1600" b="0" baseline="0">
                <a:solidFill>
                  <a:schemeClr val="bg1"/>
                </a:solidFill>
              </a:rPr>
              <a:t>S</a:t>
            </a:r>
            <a:r>
              <a:rPr lang="en-US" sz="1300" b="0" baseline="0">
                <a:solidFill>
                  <a:schemeClr val="bg1"/>
                </a:solidFill>
              </a:rPr>
              <a:t>TMENT</a:t>
            </a:r>
            <a:endParaRPr lang="en-US" sz="1300" b="0">
              <a:solidFill>
                <a:schemeClr val="bg1"/>
              </a:solidFill>
            </a:endParaRPr>
          </a:p>
        </xdr:txBody>
      </xdr:sp>
      <xdr:sp macro="" textlink="">
        <xdr:nvSpPr>
          <xdr:cNvPr id="26" name="TextBox 25">
            <a:extLst>
              <a:ext uri="{FF2B5EF4-FFF2-40B4-BE49-F238E27FC236}">
                <a16:creationId xmlns:a16="http://schemas.microsoft.com/office/drawing/2014/main" id="{D1433474-516D-BE0A-55AA-D968B344D4CB}"/>
              </a:ext>
            </a:extLst>
          </xdr:cNvPr>
          <xdr:cNvSpPr txBox="1">
            <a:spLocks/>
          </xdr:cNvSpPr>
        </xdr:nvSpPr>
        <xdr:spPr>
          <a:xfrm>
            <a:off x="2894997" y="4395695"/>
            <a:ext cx="1404387" cy="25962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50" b="1"/>
              <a:t>Sales, costs, earnings</a:t>
            </a:r>
          </a:p>
        </xdr:txBody>
      </xdr:sp>
    </xdr:grpSp>
    <xdr:clientData/>
  </xdr:twoCellAnchor>
  <xdr:twoCellAnchor editAs="absolute">
    <xdr:from>
      <xdr:col>1</xdr:col>
      <xdr:colOff>2683740</xdr:colOff>
      <xdr:row>11</xdr:row>
      <xdr:rowOff>45187</xdr:rowOff>
    </xdr:from>
    <xdr:to>
      <xdr:col>1</xdr:col>
      <xdr:colOff>4238220</xdr:colOff>
      <xdr:row>19</xdr:row>
      <xdr:rowOff>22328</xdr:rowOff>
    </xdr:to>
    <xdr:grpSp>
      <xdr:nvGrpSpPr>
        <xdr:cNvPr id="27" name="Group 26">
          <a:extLst>
            <a:ext uri="{FF2B5EF4-FFF2-40B4-BE49-F238E27FC236}">
              <a16:creationId xmlns:a16="http://schemas.microsoft.com/office/drawing/2014/main" id="{BF04F33C-1B3F-40D3-97DB-DA8A23700454}"/>
            </a:ext>
          </a:extLst>
        </xdr:cNvPr>
        <xdr:cNvGrpSpPr>
          <a:grpSpLocks noChangeAspect="1"/>
        </xdr:cNvGrpSpPr>
      </xdr:nvGrpSpPr>
      <xdr:grpSpPr>
        <a:xfrm>
          <a:off x="3087600" y="2575027"/>
          <a:ext cx="1554480" cy="1371601"/>
          <a:chOff x="2862554" y="2573015"/>
          <a:chExt cx="1554480" cy="1371600"/>
        </a:xfrm>
      </xdr:grpSpPr>
      <xdr:pic>
        <xdr:nvPicPr>
          <xdr:cNvPr id="28" name="Picture 27">
            <a:extLst>
              <a:ext uri="{FF2B5EF4-FFF2-40B4-BE49-F238E27FC236}">
                <a16:creationId xmlns:a16="http://schemas.microsoft.com/office/drawing/2014/main" id="{4F0235F8-AF76-F6D1-8CA6-3F609B3EEE06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2862554" y="2573015"/>
            <a:ext cx="1554480" cy="1371600"/>
          </a:xfrm>
          <a:prstGeom prst="rect">
            <a:avLst/>
          </a:prstGeom>
        </xdr:spPr>
      </xdr:pic>
      <xdr:pic>
        <xdr:nvPicPr>
          <xdr:cNvPr id="29" name="Picture 28">
            <a:extLst>
              <a:ext uri="{FF2B5EF4-FFF2-40B4-BE49-F238E27FC236}">
                <a16:creationId xmlns:a16="http://schemas.microsoft.com/office/drawing/2014/main" id="{1E068936-AA05-22F0-DC3A-36597927883C}"/>
              </a:ext>
            </a:extLst>
          </xdr:cNvPr>
          <xdr:cNvPicPr preferRelativeResize="0">
            <a:picLocks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2931134" y="3192224"/>
            <a:ext cx="1417320" cy="685800"/>
          </a:xfrm>
          <a:prstGeom prst="rect">
            <a:avLst/>
          </a:prstGeom>
          <a:ln w="6350">
            <a:noFill/>
          </a:ln>
        </xdr:spPr>
      </xdr:pic>
      <xdr:sp macro="" textlink="">
        <xdr:nvSpPr>
          <xdr:cNvPr id="30" name="TextBox 29">
            <a:extLst>
              <a:ext uri="{FF2B5EF4-FFF2-40B4-BE49-F238E27FC236}">
                <a16:creationId xmlns:a16="http://schemas.microsoft.com/office/drawing/2014/main" id="{5CBA29A0-69E7-9DB3-4A0B-DBFF73C5954D}"/>
              </a:ext>
            </a:extLst>
          </xdr:cNvPr>
          <xdr:cNvSpPr txBox="1">
            <a:spLocks/>
          </xdr:cNvSpPr>
        </xdr:nvSpPr>
        <xdr:spPr>
          <a:xfrm>
            <a:off x="2865461" y="2622669"/>
            <a:ext cx="1548666" cy="27432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r>
              <a:rPr lang="en-US" sz="2000" b="0">
                <a:solidFill>
                  <a:schemeClr val="bg1"/>
                </a:solidFill>
              </a:rPr>
              <a:t>B</a:t>
            </a:r>
            <a:r>
              <a:rPr lang="en-US" sz="1600" b="0">
                <a:solidFill>
                  <a:schemeClr val="bg1"/>
                </a:solidFill>
              </a:rPr>
              <a:t>ALANCE</a:t>
            </a:r>
            <a:r>
              <a:rPr lang="en-US" sz="700" b="0">
                <a:solidFill>
                  <a:schemeClr val="bg1"/>
                </a:solidFill>
              </a:rPr>
              <a:t> </a:t>
            </a:r>
            <a:r>
              <a:rPr lang="en-US" sz="2000" b="0">
                <a:solidFill>
                  <a:schemeClr val="bg1"/>
                </a:solidFill>
              </a:rPr>
              <a:t>S</a:t>
            </a:r>
            <a:r>
              <a:rPr lang="en-US" sz="1600" b="0">
                <a:solidFill>
                  <a:schemeClr val="bg1"/>
                </a:solidFill>
              </a:rPr>
              <a:t>HEET</a:t>
            </a:r>
          </a:p>
        </xdr:txBody>
      </xdr:sp>
      <xdr:sp macro="" textlink="">
        <xdr:nvSpPr>
          <xdr:cNvPr id="31" name="TextBox 30">
            <a:extLst>
              <a:ext uri="{FF2B5EF4-FFF2-40B4-BE49-F238E27FC236}">
                <a16:creationId xmlns:a16="http://schemas.microsoft.com/office/drawing/2014/main" id="{525FD8F9-3CB4-C610-3F15-280DF89191A6}"/>
              </a:ext>
            </a:extLst>
          </xdr:cNvPr>
          <xdr:cNvSpPr txBox="1">
            <a:spLocks/>
          </xdr:cNvSpPr>
        </xdr:nvSpPr>
        <xdr:spPr>
          <a:xfrm>
            <a:off x="2988515" y="2940489"/>
            <a:ext cx="1302558" cy="26401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50" b="1"/>
              <a:t>Assets, debt,</a:t>
            </a:r>
            <a:r>
              <a:rPr lang="en-US" sz="1150" b="1" baseline="0"/>
              <a:t> equity</a:t>
            </a:r>
            <a:endParaRPr lang="en-US" sz="1150" b="1"/>
          </a:p>
        </xdr:txBody>
      </xdr:sp>
    </xdr:grpSp>
    <xdr:clientData/>
  </xdr:twoCellAnchor>
  <xdr:twoCellAnchor editAs="absolute">
    <xdr:from>
      <xdr:col>1</xdr:col>
      <xdr:colOff>2682772</xdr:colOff>
      <xdr:row>2</xdr:row>
      <xdr:rowOff>447315</xdr:rowOff>
    </xdr:from>
    <xdr:to>
      <xdr:col>1</xdr:col>
      <xdr:colOff>4237252</xdr:colOff>
      <xdr:row>10</xdr:row>
      <xdr:rowOff>165375</xdr:rowOff>
    </xdr:to>
    <xdr:grpSp>
      <xdr:nvGrpSpPr>
        <xdr:cNvPr id="32" name="Group 31">
          <a:extLst>
            <a:ext uri="{FF2B5EF4-FFF2-40B4-BE49-F238E27FC236}">
              <a16:creationId xmlns:a16="http://schemas.microsoft.com/office/drawing/2014/main" id="{95A69FB3-E4BD-4EDF-9806-385C9A780A35}"/>
            </a:ext>
          </a:extLst>
        </xdr:cNvPr>
        <xdr:cNvGrpSpPr>
          <a:grpSpLocks noChangeAspect="1"/>
        </xdr:cNvGrpSpPr>
      </xdr:nvGrpSpPr>
      <xdr:grpSpPr>
        <a:xfrm>
          <a:off x="3086632" y="1155975"/>
          <a:ext cx="1554480" cy="1363980"/>
          <a:chOff x="2736632" y="1181139"/>
          <a:chExt cx="1554480" cy="1371600"/>
        </a:xfrm>
      </xdr:grpSpPr>
      <xdr:pic>
        <xdr:nvPicPr>
          <xdr:cNvPr id="33" name="Picture 32">
            <a:extLst>
              <a:ext uri="{FF2B5EF4-FFF2-40B4-BE49-F238E27FC236}">
                <a16:creationId xmlns:a16="http://schemas.microsoft.com/office/drawing/2014/main" id="{657679A8-7D23-7F13-7455-910641BA4D9C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2736632" y="1181139"/>
            <a:ext cx="1554480" cy="1371600"/>
          </a:xfrm>
          <a:prstGeom prst="rect">
            <a:avLst/>
          </a:prstGeom>
        </xdr:spPr>
      </xdr:pic>
      <xdr:pic>
        <xdr:nvPicPr>
          <xdr:cNvPr id="34" name="Picture 33">
            <a:extLst>
              <a:ext uri="{FF2B5EF4-FFF2-40B4-BE49-F238E27FC236}">
                <a16:creationId xmlns:a16="http://schemas.microsoft.com/office/drawing/2014/main" id="{45938375-729F-E94A-8658-584BBCE31088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9"/>
          <a:stretch>
            <a:fillRect/>
          </a:stretch>
        </xdr:blipFill>
        <xdr:spPr>
          <a:xfrm>
            <a:off x="2805212" y="1801574"/>
            <a:ext cx="1417320" cy="685800"/>
          </a:xfrm>
          <a:prstGeom prst="rect">
            <a:avLst/>
          </a:prstGeom>
          <a:ln w="6350">
            <a:noFill/>
          </a:ln>
        </xdr:spPr>
      </xdr:pic>
      <xdr:sp macro="" textlink="">
        <xdr:nvSpPr>
          <xdr:cNvPr id="35" name="TextBox 34">
            <a:extLst>
              <a:ext uri="{FF2B5EF4-FFF2-40B4-BE49-F238E27FC236}">
                <a16:creationId xmlns:a16="http://schemas.microsoft.com/office/drawing/2014/main" id="{A3970D80-145B-5249-2B3D-F711288A63DA}"/>
              </a:ext>
            </a:extLst>
          </xdr:cNvPr>
          <xdr:cNvSpPr txBox="1">
            <a:spLocks/>
          </xdr:cNvSpPr>
        </xdr:nvSpPr>
        <xdr:spPr>
          <a:xfrm>
            <a:off x="2898329" y="1224399"/>
            <a:ext cx="1231086" cy="27432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r>
              <a:rPr lang="en-US" sz="2000" b="0">
                <a:solidFill>
                  <a:schemeClr val="bg1"/>
                </a:solidFill>
              </a:rPr>
              <a:t>C</a:t>
            </a:r>
            <a:r>
              <a:rPr lang="en-US" sz="1600" b="0">
                <a:solidFill>
                  <a:schemeClr val="bg1"/>
                </a:solidFill>
              </a:rPr>
              <a:t>ASH</a:t>
            </a:r>
            <a:r>
              <a:rPr lang="en-US" sz="1600" b="0" baseline="0">
                <a:solidFill>
                  <a:schemeClr val="bg1"/>
                </a:solidFill>
              </a:rPr>
              <a:t> </a:t>
            </a:r>
            <a:r>
              <a:rPr lang="en-US" sz="2000" b="0" baseline="0">
                <a:solidFill>
                  <a:schemeClr val="bg1"/>
                </a:solidFill>
              </a:rPr>
              <a:t>F</a:t>
            </a:r>
            <a:r>
              <a:rPr lang="en-US" sz="1600" b="0" baseline="0">
                <a:solidFill>
                  <a:schemeClr val="bg1"/>
                </a:solidFill>
              </a:rPr>
              <a:t>LOW</a:t>
            </a:r>
            <a:endParaRPr lang="en-US" sz="1600" b="0">
              <a:solidFill>
                <a:schemeClr val="bg1"/>
              </a:solidFill>
            </a:endParaRPr>
          </a:p>
        </xdr:txBody>
      </xdr:sp>
      <xdr:sp macro="" textlink="">
        <xdr:nvSpPr>
          <xdr:cNvPr id="36" name="TextBox 35">
            <a:extLst>
              <a:ext uri="{FF2B5EF4-FFF2-40B4-BE49-F238E27FC236}">
                <a16:creationId xmlns:a16="http://schemas.microsoft.com/office/drawing/2014/main" id="{D59143D1-CDDD-1B7D-B6F6-15B361B87082}"/>
              </a:ext>
            </a:extLst>
          </xdr:cNvPr>
          <xdr:cNvSpPr txBox="1">
            <a:spLocks/>
          </xdr:cNvSpPr>
        </xdr:nvSpPr>
        <xdr:spPr>
          <a:xfrm>
            <a:off x="2758223" y="1548360"/>
            <a:ext cx="1511299" cy="26128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50" b="1"/>
              <a:t>Sources </a:t>
            </a:r>
            <a:r>
              <a:rPr lang="en-US" sz="1100" b="1"/>
              <a:t>&amp;</a:t>
            </a:r>
            <a:r>
              <a:rPr lang="en-US" sz="1150" b="1"/>
              <a:t> uses of cash</a:t>
            </a:r>
          </a:p>
        </xdr:txBody>
      </xdr:sp>
    </xdr:grpSp>
    <xdr:clientData/>
  </xdr:twoCellAnchor>
  <xdr:twoCellAnchor editAs="absolute">
    <xdr:from>
      <xdr:col>2</xdr:col>
      <xdr:colOff>218490</xdr:colOff>
      <xdr:row>11</xdr:row>
      <xdr:rowOff>45187</xdr:rowOff>
    </xdr:from>
    <xdr:to>
      <xdr:col>3</xdr:col>
      <xdr:colOff>216698</xdr:colOff>
      <xdr:row>19</xdr:row>
      <xdr:rowOff>22328</xdr:rowOff>
    </xdr:to>
    <xdr:grpSp>
      <xdr:nvGrpSpPr>
        <xdr:cNvPr id="42" name="Group 41">
          <a:extLst>
            <a:ext uri="{FF2B5EF4-FFF2-40B4-BE49-F238E27FC236}">
              <a16:creationId xmlns:a16="http://schemas.microsoft.com/office/drawing/2014/main" id="{24C0DF43-BECE-4F4D-A488-2734A8948BA8}"/>
            </a:ext>
          </a:extLst>
        </xdr:cNvPr>
        <xdr:cNvGrpSpPr>
          <a:grpSpLocks noChangeAspect="1"/>
        </xdr:cNvGrpSpPr>
      </xdr:nvGrpSpPr>
      <xdr:grpSpPr>
        <a:xfrm>
          <a:off x="5125770" y="2575027"/>
          <a:ext cx="1560308" cy="1371601"/>
          <a:chOff x="5188150" y="2571789"/>
          <a:chExt cx="1554480" cy="1371600"/>
        </a:xfrm>
      </xdr:grpSpPr>
      <xdr:pic>
        <xdr:nvPicPr>
          <xdr:cNvPr id="43" name="Picture 42">
            <a:extLst>
              <a:ext uri="{FF2B5EF4-FFF2-40B4-BE49-F238E27FC236}">
                <a16:creationId xmlns:a16="http://schemas.microsoft.com/office/drawing/2014/main" id="{03AC3B4B-9BC2-560C-D2C6-1A02552A3364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0"/>
          <a:stretch>
            <a:fillRect/>
          </a:stretch>
        </xdr:blipFill>
        <xdr:spPr>
          <a:xfrm>
            <a:off x="5188150" y="2571789"/>
            <a:ext cx="1554480" cy="1371600"/>
          </a:xfrm>
          <a:prstGeom prst="rect">
            <a:avLst/>
          </a:prstGeom>
        </xdr:spPr>
      </xdr:pic>
      <xdr:pic>
        <xdr:nvPicPr>
          <xdr:cNvPr id="44" name="Picture 43">
            <a:extLst>
              <a:ext uri="{FF2B5EF4-FFF2-40B4-BE49-F238E27FC236}">
                <a16:creationId xmlns:a16="http://schemas.microsoft.com/office/drawing/2014/main" id="{1D22924B-4FC7-E5E9-259A-82347FB7A497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1"/>
          <a:stretch>
            <a:fillRect/>
          </a:stretch>
        </xdr:blipFill>
        <xdr:spPr>
          <a:xfrm>
            <a:off x="5256730" y="3192224"/>
            <a:ext cx="1417320" cy="685800"/>
          </a:xfrm>
          <a:prstGeom prst="rect">
            <a:avLst/>
          </a:prstGeom>
          <a:ln w="6350">
            <a:noFill/>
          </a:ln>
        </xdr:spPr>
      </xdr:pic>
      <xdr:sp macro="" textlink="">
        <xdr:nvSpPr>
          <xdr:cNvPr id="45" name="TextBox 44">
            <a:extLst>
              <a:ext uri="{FF2B5EF4-FFF2-40B4-BE49-F238E27FC236}">
                <a16:creationId xmlns:a16="http://schemas.microsoft.com/office/drawing/2014/main" id="{A516B7C6-9935-29EC-42D8-DFB38271B27A}"/>
              </a:ext>
            </a:extLst>
          </xdr:cNvPr>
          <xdr:cNvSpPr txBox="1">
            <a:spLocks/>
          </xdr:cNvSpPr>
        </xdr:nvSpPr>
        <xdr:spPr>
          <a:xfrm>
            <a:off x="5464316" y="2615049"/>
            <a:ext cx="1002148" cy="27432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r>
              <a:rPr lang="en-US" sz="2000" b="0">
                <a:solidFill>
                  <a:schemeClr val="bg1"/>
                </a:solidFill>
              </a:rPr>
              <a:t>A</a:t>
            </a:r>
            <a:r>
              <a:rPr lang="en-US" sz="1600" b="0">
                <a:solidFill>
                  <a:schemeClr val="bg1"/>
                </a:solidFill>
              </a:rPr>
              <a:t>NALYSIS</a:t>
            </a:r>
          </a:p>
        </xdr:txBody>
      </xdr:sp>
      <xdr:sp macro="" textlink="">
        <xdr:nvSpPr>
          <xdr:cNvPr id="46" name="TextBox 45">
            <a:extLst>
              <a:ext uri="{FF2B5EF4-FFF2-40B4-BE49-F238E27FC236}">
                <a16:creationId xmlns:a16="http://schemas.microsoft.com/office/drawing/2014/main" id="{D60F3605-B1A3-3BF7-A222-2053824FAE23}"/>
              </a:ext>
            </a:extLst>
          </xdr:cNvPr>
          <xdr:cNvSpPr txBox="1">
            <a:spLocks/>
          </xdr:cNvSpPr>
        </xdr:nvSpPr>
        <xdr:spPr>
          <a:xfrm>
            <a:off x="5188150" y="2935457"/>
            <a:ext cx="1554480" cy="26128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200" b="1"/>
              <a:t>Ratios,</a:t>
            </a:r>
            <a:r>
              <a:rPr lang="en-US" sz="400" b="0"/>
              <a:t> </a:t>
            </a:r>
            <a:r>
              <a:rPr lang="en-US" sz="1200" b="1"/>
              <a:t>distress,</a:t>
            </a:r>
            <a:r>
              <a:rPr lang="en-US" sz="400" b="0"/>
              <a:t> </a:t>
            </a:r>
            <a:r>
              <a:rPr lang="en-US" sz="1200" b="1"/>
              <a:t>WACC</a:t>
            </a:r>
          </a:p>
        </xdr:txBody>
      </xdr:sp>
    </xdr:grpSp>
    <xdr:clientData/>
  </xdr:twoCellAnchor>
  <xdr:twoCellAnchor editAs="absolute">
    <xdr:from>
      <xdr:col>2</xdr:col>
      <xdr:colOff>218490</xdr:colOff>
      <xdr:row>19</xdr:row>
      <xdr:rowOff>77399</xdr:rowOff>
    </xdr:from>
    <xdr:to>
      <xdr:col>3</xdr:col>
      <xdr:colOff>216698</xdr:colOff>
      <xdr:row>27</xdr:row>
      <xdr:rowOff>46918</xdr:rowOff>
    </xdr:to>
    <xdr:grpSp>
      <xdr:nvGrpSpPr>
        <xdr:cNvPr id="47" name="Group 46">
          <a:extLst>
            <a:ext uri="{FF2B5EF4-FFF2-40B4-BE49-F238E27FC236}">
              <a16:creationId xmlns:a16="http://schemas.microsoft.com/office/drawing/2014/main" id="{AF46C800-EECF-44F5-8670-1A34E01B4492}"/>
            </a:ext>
          </a:extLst>
        </xdr:cNvPr>
        <xdr:cNvGrpSpPr>
          <a:grpSpLocks noChangeAspect="1"/>
        </xdr:cNvGrpSpPr>
      </xdr:nvGrpSpPr>
      <xdr:grpSpPr>
        <a:xfrm>
          <a:off x="5125770" y="4001699"/>
          <a:ext cx="1560308" cy="1371599"/>
          <a:chOff x="5174180" y="4031019"/>
          <a:chExt cx="1554480" cy="1371600"/>
        </a:xfrm>
      </xdr:grpSpPr>
      <xdr:pic>
        <xdr:nvPicPr>
          <xdr:cNvPr id="48" name="Picture 47">
            <a:extLst>
              <a:ext uri="{FF2B5EF4-FFF2-40B4-BE49-F238E27FC236}">
                <a16:creationId xmlns:a16="http://schemas.microsoft.com/office/drawing/2014/main" id="{E7E29C07-7B7B-B67F-4E0B-836011248F91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0"/>
          <a:stretch>
            <a:fillRect/>
          </a:stretch>
        </xdr:blipFill>
        <xdr:spPr>
          <a:xfrm>
            <a:off x="5174180" y="4031019"/>
            <a:ext cx="1554480" cy="1371600"/>
          </a:xfrm>
          <a:prstGeom prst="rect">
            <a:avLst/>
          </a:prstGeom>
        </xdr:spPr>
      </xdr:pic>
      <xdr:pic>
        <xdr:nvPicPr>
          <xdr:cNvPr id="49" name="Picture 48">
            <a:extLst>
              <a:ext uri="{FF2B5EF4-FFF2-40B4-BE49-F238E27FC236}">
                <a16:creationId xmlns:a16="http://schemas.microsoft.com/office/drawing/2014/main" id="{C60FBFC3-6764-79EA-D304-BCD0C69BE09D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2"/>
          <a:stretch>
            <a:fillRect/>
          </a:stretch>
        </xdr:blipFill>
        <xdr:spPr>
          <a:xfrm>
            <a:off x="5242760" y="4651454"/>
            <a:ext cx="1417320" cy="685800"/>
          </a:xfrm>
          <a:prstGeom prst="rect">
            <a:avLst/>
          </a:prstGeom>
          <a:ln w="6350">
            <a:noFill/>
          </a:ln>
        </xdr:spPr>
      </xdr:pic>
      <xdr:sp macro="" textlink="">
        <xdr:nvSpPr>
          <xdr:cNvPr id="50" name="TextBox 49">
            <a:extLst>
              <a:ext uri="{FF2B5EF4-FFF2-40B4-BE49-F238E27FC236}">
                <a16:creationId xmlns:a16="http://schemas.microsoft.com/office/drawing/2014/main" id="{1AC62ECB-B91C-BEA5-B24A-701D0F455730}"/>
              </a:ext>
            </a:extLst>
          </xdr:cNvPr>
          <xdr:cNvSpPr txBox="1">
            <a:spLocks/>
          </xdr:cNvSpPr>
        </xdr:nvSpPr>
        <xdr:spPr>
          <a:xfrm>
            <a:off x="5353314" y="4074279"/>
            <a:ext cx="1196212" cy="27432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r>
              <a:rPr lang="en-US" sz="2000" b="0">
                <a:solidFill>
                  <a:schemeClr val="bg1"/>
                </a:solidFill>
              </a:rPr>
              <a:t>V</a:t>
            </a:r>
            <a:r>
              <a:rPr lang="en-US" sz="1600" b="0">
                <a:solidFill>
                  <a:schemeClr val="bg1"/>
                </a:solidFill>
              </a:rPr>
              <a:t>ALUATION</a:t>
            </a:r>
          </a:p>
        </xdr:txBody>
      </xdr:sp>
      <xdr:sp macro="" textlink="">
        <xdr:nvSpPr>
          <xdr:cNvPr id="51" name="TextBox 50">
            <a:extLst>
              <a:ext uri="{FF2B5EF4-FFF2-40B4-BE49-F238E27FC236}">
                <a16:creationId xmlns:a16="http://schemas.microsoft.com/office/drawing/2014/main" id="{E57B6474-2B72-266A-EE2D-06CC05639205}"/>
              </a:ext>
            </a:extLst>
          </xdr:cNvPr>
          <xdr:cNvSpPr txBox="1">
            <a:spLocks/>
          </xdr:cNvSpPr>
        </xdr:nvSpPr>
        <xdr:spPr>
          <a:xfrm>
            <a:off x="5339555" y="4397752"/>
            <a:ext cx="1223731" cy="26096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lang="en-US" sz="1150" b="1"/>
              <a:t>Fair </a:t>
            </a:r>
            <a:r>
              <a:rPr lang="en-US" sz="1150" b="1" baseline="0"/>
              <a:t>market value</a:t>
            </a:r>
            <a:endParaRPr lang="en-US" sz="1150" b="1"/>
          </a:p>
        </xdr:txBody>
      </xdr:sp>
    </xdr:grpSp>
    <xdr:clientData/>
  </xdr:twoCellAnchor>
  <xdr:twoCellAnchor editAs="absolute">
    <xdr:from>
      <xdr:col>2</xdr:col>
      <xdr:colOff>218313</xdr:colOff>
      <xdr:row>2</xdr:row>
      <xdr:rowOff>447315</xdr:rowOff>
    </xdr:from>
    <xdr:to>
      <xdr:col>3</xdr:col>
      <xdr:colOff>214763</xdr:colOff>
      <xdr:row>10</xdr:row>
      <xdr:rowOff>165375</xdr:rowOff>
    </xdr:to>
    <xdr:grpSp>
      <xdr:nvGrpSpPr>
        <xdr:cNvPr id="52" name="Group 51">
          <a:extLst>
            <a:ext uri="{FF2B5EF4-FFF2-40B4-BE49-F238E27FC236}">
              <a16:creationId xmlns:a16="http://schemas.microsoft.com/office/drawing/2014/main" id="{230D158D-03C0-401F-8B11-58894F8200C0}"/>
            </a:ext>
          </a:extLst>
        </xdr:cNvPr>
        <xdr:cNvGrpSpPr>
          <a:grpSpLocks/>
        </xdr:cNvGrpSpPr>
      </xdr:nvGrpSpPr>
      <xdr:grpSpPr>
        <a:xfrm>
          <a:off x="5125593" y="1155975"/>
          <a:ext cx="1558550" cy="1363980"/>
          <a:chOff x="7833360" y="1181139"/>
          <a:chExt cx="1554480" cy="1371600"/>
        </a:xfrm>
      </xdr:grpSpPr>
      <xdr:pic>
        <xdr:nvPicPr>
          <xdr:cNvPr id="53" name="Picture 52">
            <a:extLst>
              <a:ext uri="{FF2B5EF4-FFF2-40B4-BE49-F238E27FC236}">
                <a16:creationId xmlns:a16="http://schemas.microsoft.com/office/drawing/2014/main" id="{C1D6941B-7291-C438-1BFE-FF8C6F012FA5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3"/>
          <a:stretch>
            <a:fillRect/>
          </a:stretch>
        </xdr:blipFill>
        <xdr:spPr>
          <a:xfrm>
            <a:off x="7833360" y="1181139"/>
            <a:ext cx="1554480" cy="1371600"/>
          </a:xfrm>
          <a:prstGeom prst="rect">
            <a:avLst/>
          </a:prstGeom>
        </xdr:spPr>
      </xdr:pic>
      <xdr:pic>
        <xdr:nvPicPr>
          <xdr:cNvPr id="54" name="Picture 53">
            <a:extLst>
              <a:ext uri="{FF2B5EF4-FFF2-40B4-BE49-F238E27FC236}">
                <a16:creationId xmlns:a16="http://schemas.microsoft.com/office/drawing/2014/main" id="{9FA1797C-F2EA-3E15-21CA-E709C1F96C0A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4"/>
          <a:stretch>
            <a:fillRect/>
          </a:stretch>
        </xdr:blipFill>
        <xdr:spPr>
          <a:xfrm>
            <a:off x="7901940" y="1801574"/>
            <a:ext cx="1417320" cy="685800"/>
          </a:xfrm>
          <a:prstGeom prst="rect">
            <a:avLst/>
          </a:prstGeom>
          <a:ln w="6350">
            <a:noFill/>
          </a:ln>
        </xdr:spPr>
      </xdr:pic>
      <xdr:sp macro="" textlink="">
        <xdr:nvSpPr>
          <xdr:cNvPr id="55" name="TextBox 54">
            <a:extLst>
              <a:ext uri="{FF2B5EF4-FFF2-40B4-BE49-F238E27FC236}">
                <a16:creationId xmlns:a16="http://schemas.microsoft.com/office/drawing/2014/main" id="{F176BDE1-C44B-BB61-9026-CFF72F0445F1}"/>
              </a:ext>
            </a:extLst>
          </xdr:cNvPr>
          <xdr:cNvSpPr txBox="1">
            <a:spLocks/>
          </xdr:cNvSpPr>
        </xdr:nvSpPr>
        <xdr:spPr>
          <a:xfrm>
            <a:off x="8058348" y="1224399"/>
            <a:ext cx="1104504" cy="27432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r>
              <a:rPr lang="en-US" sz="2000" b="0">
                <a:solidFill>
                  <a:schemeClr val="bg1"/>
                </a:solidFill>
              </a:rPr>
              <a:t>S</a:t>
            </a:r>
            <a:r>
              <a:rPr lang="en-US" sz="1600" b="0">
                <a:solidFill>
                  <a:schemeClr val="bg1"/>
                </a:solidFill>
              </a:rPr>
              <a:t>UMMARY</a:t>
            </a:r>
          </a:p>
        </xdr:txBody>
      </xdr:sp>
      <xdr:sp macro="" textlink="">
        <xdr:nvSpPr>
          <xdr:cNvPr id="56" name="TextBox 55">
            <a:extLst>
              <a:ext uri="{FF2B5EF4-FFF2-40B4-BE49-F238E27FC236}">
                <a16:creationId xmlns:a16="http://schemas.microsoft.com/office/drawing/2014/main" id="{31AC5DBD-AE79-2523-FE61-0A88396DE130}"/>
              </a:ext>
            </a:extLst>
          </xdr:cNvPr>
          <xdr:cNvSpPr txBox="1">
            <a:spLocks/>
          </xdr:cNvSpPr>
        </xdr:nvSpPr>
        <xdr:spPr>
          <a:xfrm>
            <a:off x="8131905" y="1548360"/>
            <a:ext cx="957390" cy="26128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50" b="1"/>
              <a:t>5-Year</a:t>
            </a:r>
            <a:r>
              <a:rPr lang="en-US" sz="1150" b="1" baseline="0"/>
              <a:t> Totals</a:t>
            </a:r>
            <a:endParaRPr lang="en-US" sz="1150" b="1"/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A17910-2399-4180-81AF-69AB1812F30E}">
  <sheetPr>
    <tabColor rgb="FFFFF2CC"/>
    <pageSetUpPr fitToPage="1"/>
  </sheetPr>
  <dimension ref="A1:BV173"/>
  <sheetViews>
    <sheetView showGridLines="0" showRowColHeaders="0" showZeros="0" tabSelected="1" zoomScaleNormal="100" zoomScaleSheetLayoutView="100" workbookViewId="0">
      <selection activeCell="K7" sqref="K7"/>
    </sheetView>
  </sheetViews>
  <sheetFormatPr defaultColWidth="8.88671875" defaultRowHeight="12.6" x14ac:dyDescent="0.25"/>
  <cols>
    <col min="1" max="1" width="3.44140625" style="291" bestFit="1" customWidth="1"/>
    <col min="2" max="2" width="1.5546875" style="2" customWidth="1"/>
    <col min="3" max="3" width="5.33203125" style="2" bestFit="1" customWidth="1"/>
    <col min="4" max="4" width="5.77734375" style="2" bestFit="1" customWidth="1"/>
    <col min="5" max="5" width="5.6640625" style="2" bestFit="1" customWidth="1"/>
    <col min="6" max="6" width="3.6640625" style="2" bestFit="1" customWidth="1"/>
    <col min="7" max="7" width="5.88671875" style="2" bestFit="1" customWidth="1"/>
    <col min="8" max="8" width="5.5546875" style="2" bestFit="1" customWidth="1"/>
    <col min="9" max="9" width="5.33203125" style="2" bestFit="1" customWidth="1"/>
    <col min="10" max="10" width="13.21875" style="2" bestFit="1" customWidth="1"/>
    <col min="11" max="11" width="5.109375" style="2" bestFit="1" customWidth="1"/>
    <col min="12" max="12" width="13.33203125" style="2" bestFit="1" customWidth="1"/>
    <col min="13" max="13" width="5.77734375" style="2" bestFit="1" customWidth="1"/>
    <col min="14" max="14" width="3" style="2" bestFit="1" customWidth="1"/>
    <col min="15" max="15" width="3.6640625" style="2" bestFit="1" customWidth="1"/>
    <col min="16" max="16" width="4.77734375" style="2" bestFit="1" customWidth="1"/>
    <col min="17" max="17" width="3" style="2" bestFit="1" customWidth="1"/>
    <col min="18" max="18" width="3.6640625" style="2" bestFit="1" customWidth="1"/>
    <col min="19" max="19" width="13.77734375" style="2" bestFit="1" customWidth="1"/>
    <col min="20" max="20" width="3.6640625" style="2" bestFit="1" customWidth="1"/>
    <col min="21" max="21" width="4.21875" style="76" bestFit="1" customWidth="1"/>
    <col min="22" max="22" width="13.5546875" style="2" bestFit="1" customWidth="1"/>
    <col min="23" max="23" width="3.109375" style="2" bestFit="1" customWidth="1"/>
    <col min="24" max="24" width="4" style="2" bestFit="1" customWidth="1"/>
    <col min="25" max="25" width="5" style="2" bestFit="1" customWidth="1"/>
    <col min="26" max="26" width="4.21875" style="79" bestFit="1" customWidth="1"/>
    <col min="27" max="27" width="3.33203125" style="2" customWidth="1"/>
    <col min="28" max="28" width="1.109375" style="2" customWidth="1"/>
    <col min="29" max="29" width="10.88671875" style="283" bestFit="1" customWidth="1"/>
    <col min="30" max="34" width="7.88671875" style="283" customWidth="1"/>
    <col min="35" max="35" width="1.109375" style="2" customWidth="1"/>
    <col min="36" max="16384" width="8.88671875" style="2"/>
  </cols>
  <sheetData>
    <row r="1" spans="1:74" s="55" customFormat="1" ht="4.2" customHeight="1" x14ac:dyDescent="0.2">
      <c r="B1" s="54"/>
      <c r="C1" s="23"/>
      <c r="E1" s="54"/>
      <c r="F1" s="54"/>
      <c r="G1" s="54"/>
      <c r="H1" s="54"/>
      <c r="I1" s="54"/>
      <c r="W1" s="54"/>
      <c r="AI1" s="54"/>
      <c r="AU1" s="54"/>
      <c r="BG1" s="54"/>
      <c r="BS1" s="54"/>
    </row>
    <row r="2" spans="1:74" s="56" customFormat="1" ht="11.4" x14ac:dyDescent="0.25">
      <c r="A2" s="118" t="s">
        <v>135</v>
      </c>
      <c r="B2" s="64"/>
      <c r="C2" s="52"/>
    </row>
    <row r="3" spans="1:74" s="165" customFormat="1" ht="21" x14ac:dyDescent="0.4">
      <c r="A3" s="164"/>
      <c r="C3" s="432" t="s">
        <v>332</v>
      </c>
      <c r="D3" s="432"/>
      <c r="E3" s="432"/>
      <c r="F3" s="432"/>
      <c r="G3" s="432"/>
      <c r="H3" s="73" t="s">
        <v>401</v>
      </c>
      <c r="I3" s="164"/>
      <c r="J3" s="259"/>
      <c r="N3" s="260"/>
      <c r="O3" s="260"/>
      <c r="P3" s="260"/>
      <c r="Q3" s="260"/>
      <c r="R3" s="260"/>
      <c r="S3" s="260"/>
      <c r="T3" s="260"/>
      <c r="U3" s="260"/>
      <c r="V3" s="260"/>
      <c r="W3" s="260"/>
      <c r="X3" s="260"/>
      <c r="Y3" s="260"/>
      <c r="Z3" s="260"/>
      <c r="AA3" s="260"/>
      <c r="AB3" s="260"/>
      <c r="AC3" s="261"/>
      <c r="AD3" s="261"/>
      <c r="AE3" s="261"/>
      <c r="AF3" s="261"/>
      <c r="AG3" s="261"/>
      <c r="AH3" s="261"/>
      <c r="AI3" s="260"/>
      <c r="AJ3" s="260"/>
      <c r="AK3" s="260"/>
      <c r="AL3" s="260"/>
      <c r="AM3" s="260"/>
      <c r="AN3" s="260"/>
      <c r="AO3" s="260"/>
      <c r="AP3" s="260"/>
      <c r="AQ3" s="260"/>
      <c r="AR3" s="260"/>
      <c r="AS3" s="260"/>
      <c r="AT3" s="260"/>
      <c r="AU3" s="260"/>
      <c r="AV3" s="260"/>
      <c r="AW3" s="260"/>
      <c r="AX3" s="260"/>
      <c r="AY3" s="260"/>
      <c r="AZ3" s="260"/>
      <c r="BA3" s="260"/>
      <c r="BB3" s="260"/>
      <c r="BC3" s="260"/>
      <c r="BD3" s="260"/>
      <c r="BE3" s="260"/>
      <c r="BF3" s="260"/>
      <c r="BG3" s="260"/>
      <c r="BH3" s="260"/>
      <c r="BI3" s="260"/>
      <c r="BJ3" s="260"/>
      <c r="BK3" s="260"/>
      <c r="BL3" s="260"/>
      <c r="BM3" s="260"/>
      <c r="BN3" s="260"/>
      <c r="BO3" s="260"/>
      <c r="BP3" s="260"/>
      <c r="BQ3" s="260"/>
    </row>
    <row r="4" spans="1:74" s="47" customFormat="1" ht="6" customHeight="1" x14ac:dyDescent="0.25">
      <c r="C4" s="1"/>
      <c r="E4" s="53"/>
      <c r="F4" s="53"/>
      <c r="G4" s="53"/>
      <c r="H4" s="53"/>
      <c r="I4" s="53"/>
      <c r="AI4" s="67"/>
      <c r="AU4" s="67"/>
      <c r="BG4" s="67"/>
      <c r="BS4" s="67"/>
      <c r="BT4" s="53"/>
      <c r="BV4" s="53"/>
    </row>
    <row r="5" spans="1:74" s="262" customFormat="1" ht="17.399999999999999" x14ac:dyDescent="0.25">
      <c r="A5" s="47"/>
      <c r="C5" s="447" t="s">
        <v>279</v>
      </c>
      <c r="D5" s="448"/>
      <c r="E5" s="448"/>
      <c r="F5" s="448"/>
      <c r="G5" s="448"/>
      <c r="H5" s="448"/>
      <c r="I5" s="448"/>
      <c r="J5" s="420" t="s">
        <v>280</v>
      </c>
      <c r="K5" s="421"/>
      <c r="L5" s="439" t="s">
        <v>126</v>
      </c>
      <c r="M5" s="439"/>
      <c r="N5" s="439"/>
      <c r="O5" s="439"/>
      <c r="P5" s="439"/>
      <c r="Q5" s="439"/>
      <c r="R5" s="440"/>
      <c r="S5" s="444" t="s">
        <v>127</v>
      </c>
      <c r="T5" s="445"/>
      <c r="U5" s="446"/>
      <c r="V5" s="441" t="s">
        <v>128</v>
      </c>
      <c r="W5" s="442"/>
      <c r="X5" s="442"/>
      <c r="Y5" s="442"/>
      <c r="Z5" s="443"/>
      <c r="AA5" s="263"/>
      <c r="AB5" s="433" t="s">
        <v>129</v>
      </c>
      <c r="AC5" s="434"/>
      <c r="AD5" s="434"/>
      <c r="AE5" s="434"/>
      <c r="AF5" s="434"/>
      <c r="AG5" s="434"/>
      <c r="AH5" s="434"/>
      <c r="AI5" s="435"/>
      <c r="AK5" s="264"/>
    </row>
    <row r="6" spans="1:74" s="265" customFormat="1" x14ac:dyDescent="0.25">
      <c r="A6" s="47"/>
      <c r="C6" s="266"/>
      <c r="D6" s="449" t="s">
        <v>289</v>
      </c>
      <c r="E6" s="449"/>
      <c r="F6" s="267"/>
      <c r="G6" s="449" t="s">
        <v>290</v>
      </c>
      <c r="H6" s="449"/>
      <c r="I6" s="450"/>
      <c r="J6" s="268" t="s">
        <v>92</v>
      </c>
      <c r="K6" s="269"/>
      <c r="L6" s="48"/>
      <c r="M6" s="49"/>
      <c r="N6" s="436" t="s">
        <v>109</v>
      </c>
      <c r="O6" s="436"/>
      <c r="P6" s="50" t="s">
        <v>108</v>
      </c>
      <c r="Q6" s="437" t="s">
        <v>107</v>
      </c>
      <c r="R6" s="438"/>
      <c r="S6" s="270" t="s">
        <v>33</v>
      </c>
      <c r="T6" s="271" t="s">
        <v>5</v>
      </c>
      <c r="U6" s="272" t="s">
        <v>4</v>
      </c>
      <c r="V6" s="270" t="s">
        <v>34</v>
      </c>
      <c r="W6" s="271" t="s">
        <v>32</v>
      </c>
      <c r="X6" s="271" t="s">
        <v>3</v>
      </c>
      <c r="Y6" s="271" t="s">
        <v>134</v>
      </c>
      <c r="Z6" s="272" t="s">
        <v>4</v>
      </c>
      <c r="AB6" s="4"/>
      <c r="AC6" s="273"/>
      <c r="AD6" s="254" t="s">
        <v>35</v>
      </c>
      <c r="AE6" s="254" t="s">
        <v>36</v>
      </c>
      <c r="AF6" s="254" t="s">
        <v>37</v>
      </c>
      <c r="AG6" s="254" t="s">
        <v>38</v>
      </c>
      <c r="AH6" s="254" t="s">
        <v>39</v>
      </c>
      <c r="AI6" s="5"/>
    </row>
    <row r="7" spans="1:74" s="265" customFormat="1" x14ac:dyDescent="0.25">
      <c r="A7" s="47"/>
      <c r="C7" s="274" t="s">
        <v>393</v>
      </c>
      <c r="D7" s="275" t="s">
        <v>390</v>
      </c>
      <c r="E7" s="275" t="s">
        <v>396</v>
      </c>
      <c r="F7" s="275" t="s">
        <v>391</v>
      </c>
      <c r="G7" s="275" t="s">
        <v>392</v>
      </c>
      <c r="H7" s="275" t="s">
        <v>395</v>
      </c>
      <c r="I7" s="276" t="s">
        <v>394</v>
      </c>
      <c r="J7" s="277" t="s">
        <v>256</v>
      </c>
      <c r="K7" s="342">
        <v>0.75</v>
      </c>
      <c r="L7" s="48" t="s">
        <v>33</v>
      </c>
      <c r="M7" s="49" t="s">
        <v>214</v>
      </c>
      <c r="N7" s="8" t="s">
        <v>54</v>
      </c>
      <c r="O7" s="8" t="s">
        <v>5</v>
      </c>
      <c r="P7" s="8" t="s">
        <v>130</v>
      </c>
      <c r="Q7" s="8" t="s">
        <v>54</v>
      </c>
      <c r="R7" s="9" t="s">
        <v>5</v>
      </c>
      <c r="S7" s="349" t="s">
        <v>230</v>
      </c>
      <c r="T7" s="357">
        <v>250</v>
      </c>
      <c r="U7" s="350">
        <v>2.5000000000000001E-2</v>
      </c>
      <c r="V7" s="351" t="s">
        <v>225</v>
      </c>
      <c r="W7" s="347">
        <v>2</v>
      </c>
      <c r="X7" s="348">
        <v>120</v>
      </c>
      <c r="Y7" s="352">
        <v>0.2</v>
      </c>
      <c r="Z7" s="358">
        <v>0.02</v>
      </c>
      <c r="AB7" s="278"/>
      <c r="AC7" s="87" t="s">
        <v>27</v>
      </c>
      <c r="AD7" s="88"/>
      <c r="AE7" s="88"/>
      <c r="AF7" s="88"/>
      <c r="AG7" s="88"/>
      <c r="AH7" s="88"/>
      <c r="AI7" s="6"/>
    </row>
    <row r="8" spans="1:74" s="265" customFormat="1" x14ac:dyDescent="0.25">
      <c r="A8" s="47"/>
      <c r="C8" s="368" t="s">
        <v>131</v>
      </c>
      <c r="D8" s="408">
        <v>200</v>
      </c>
      <c r="E8" s="409">
        <v>300</v>
      </c>
      <c r="F8" s="368" t="s">
        <v>131</v>
      </c>
      <c r="G8" s="359">
        <v>200</v>
      </c>
      <c r="H8" s="341">
        <v>400</v>
      </c>
      <c r="I8" s="359" t="s">
        <v>131</v>
      </c>
      <c r="J8" s="277" t="s">
        <v>215</v>
      </c>
      <c r="K8" s="360">
        <v>3</v>
      </c>
      <c r="L8" s="361" t="s">
        <v>320</v>
      </c>
      <c r="M8" s="345" t="s">
        <v>105</v>
      </c>
      <c r="N8" s="346">
        <v>9</v>
      </c>
      <c r="O8" s="347">
        <v>500</v>
      </c>
      <c r="P8" s="348">
        <v>18</v>
      </c>
      <c r="Q8" s="346">
        <v>40</v>
      </c>
      <c r="R8" s="413">
        <v>200</v>
      </c>
      <c r="S8" s="362" t="s">
        <v>399</v>
      </c>
      <c r="T8" s="363">
        <v>100</v>
      </c>
      <c r="U8" s="364">
        <v>0.02</v>
      </c>
      <c r="V8" s="365" t="s">
        <v>226</v>
      </c>
      <c r="W8" s="363">
        <v>3</v>
      </c>
      <c r="X8" s="366">
        <v>100</v>
      </c>
      <c r="Y8" s="367">
        <v>0.15</v>
      </c>
      <c r="Z8" s="364">
        <v>1.4999999999999999E-2</v>
      </c>
      <c r="AB8" s="278"/>
      <c r="AC8" s="89" t="s">
        <v>91</v>
      </c>
      <c r="AD8" s="90">
        <f>CapEx!E38</f>
        <v>1250</v>
      </c>
      <c r="AE8" s="90">
        <f>CapEx!F38</f>
        <v>0</v>
      </c>
      <c r="AF8" s="90">
        <f>CapEx!G38</f>
        <v>55</v>
      </c>
      <c r="AG8" s="90">
        <f>CapEx!H38</f>
        <v>0</v>
      </c>
      <c r="AH8" s="91">
        <f>CapEx!I38</f>
        <v>0</v>
      </c>
      <c r="AI8" s="6"/>
    </row>
    <row r="9" spans="1:74" s="265" customFormat="1" x14ac:dyDescent="0.25">
      <c r="A9" s="47"/>
      <c r="C9" s="368">
        <v>6</v>
      </c>
      <c r="D9" s="369"/>
      <c r="E9" s="370">
        <v>100</v>
      </c>
      <c r="F9" s="411">
        <v>6</v>
      </c>
      <c r="G9" s="369">
        <v>100</v>
      </c>
      <c r="H9" s="410">
        <v>200</v>
      </c>
      <c r="I9" s="412">
        <v>0.1</v>
      </c>
      <c r="J9" s="277" t="s">
        <v>216</v>
      </c>
      <c r="K9" s="372">
        <v>0.09</v>
      </c>
      <c r="L9" s="373" t="s">
        <v>319</v>
      </c>
      <c r="M9" s="374" t="s">
        <v>112</v>
      </c>
      <c r="N9" s="375">
        <v>25</v>
      </c>
      <c r="O9" s="363">
        <v>55</v>
      </c>
      <c r="P9" s="366">
        <v>24</v>
      </c>
      <c r="Q9" s="375">
        <v>32</v>
      </c>
      <c r="R9" s="376">
        <v>15</v>
      </c>
      <c r="S9" s="362" t="s">
        <v>400</v>
      </c>
      <c r="T9" s="363">
        <v>85</v>
      </c>
      <c r="U9" s="364">
        <v>0.05</v>
      </c>
      <c r="V9" s="365" t="s">
        <v>227</v>
      </c>
      <c r="W9" s="363">
        <v>2</v>
      </c>
      <c r="X9" s="366">
        <v>95</v>
      </c>
      <c r="Y9" s="367">
        <v>0.15</v>
      </c>
      <c r="Z9" s="364">
        <v>0.01</v>
      </c>
      <c r="AB9" s="278"/>
      <c r="AC9" s="96" t="s">
        <v>61</v>
      </c>
      <c r="AD9" s="97">
        <f>CapEx!E107</f>
        <v>111.11111111111111</v>
      </c>
      <c r="AE9" s="97">
        <f>CapEx!F107</f>
        <v>333.33333333333331</v>
      </c>
      <c r="AF9" s="97">
        <f>CapEx!G107</f>
        <v>71.597222222222229</v>
      </c>
      <c r="AG9" s="97">
        <f>CapEx!H107</f>
        <v>0</v>
      </c>
      <c r="AH9" s="98">
        <f>CapEx!I107</f>
        <v>0</v>
      </c>
      <c r="AI9" s="6"/>
    </row>
    <row r="10" spans="1:74" s="265" customFormat="1" x14ac:dyDescent="0.25">
      <c r="A10" s="47"/>
      <c r="C10" s="406">
        <v>15</v>
      </c>
      <c r="D10" s="408">
        <v>150</v>
      </c>
      <c r="E10" s="370">
        <v>550</v>
      </c>
      <c r="F10" s="377">
        <v>12</v>
      </c>
      <c r="G10" s="378"/>
      <c r="H10" s="379"/>
      <c r="I10" s="380">
        <v>0.2</v>
      </c>
      <c r="J10" s="268" t="s">
        <v>276</v>
      </c>
      <c r="K10" s="338"/>
      <c r="L10" s="373" t="s">
        <v>30</v>
      </c>
      <c r="M10" s="374" t="s">
        <v>30</v>
      </c>
      <c r="N10" s="375">
        <v>1</v>
      </c>
      <c r="O10" s="363">
        <v>750</v>
      </c>
      <c r="P10" s="366"/>
      <c r="Q10" s="375">
        <v>54</v>
      </c>
      <c r="R10" s="376">
        <v>125</v>
      </c>
      <c r="S10" s="362"/>
      <c r="T10" s="363"/>
      <c r="U10" s="364"/>
      <c r="V10" s="362" t="s">
        <v>228</v>
      </c>
      <c r="W10" s="363">
        <v>1</v>
      </c>
      <c r="X10" s="381">
        <v>95</v>
      </c>
      <c r="Y10" s="367">
        <v>0.15</v>
      </c>
      <c r="Z10" s="364">
        <v>1.4999999999999999E-2</v>
      </c>
      <c r="AB10" s="278"/>
      <c r="AC10" s="132" t="s">
        <v>321</v>
      </c>
      <c r="AD10" s="93">
        <f>CapEx!E176</f>
        <v>0</v>
      </c>
      <c r="AE10" s="93">
        <f>CapEx!F176</f>
        <v>0</v>
      </c>
      <c r="AF10" s="93">
        <f>CapEx!G176</f>
        <v>15</v>
      </c>
      <c r="AG10" s="93">
        <f>CapEx!H176</f>
        <v>200</v>
      </c>
      <c r="AH10" s="94">
        <f>CapEx!I176</f>
        <v>125</v>
      </c>
      <c r="AI10" s="6"/>
      <c r="AL10" s="2"/>
    </row>
    <row r="11" spans="1:74" s="265" customFormat="1" x14ac:dyDescent="0.25">
      <c r="A11" s="47"/>
      <c r="C11" s="377"/>
      <c r="D11" s="369"/>
      <c r="E11" s="370"/>
      <c r="F11" s="377"/>
      <c r="G11" s="378"/>
      <c r="H11" s="379"/>
      <c r="I11" s="380"/>
      <c r="J11" s="277" t="s">
        <v>213</v>
      </c>
      <c r="K11" s="382">
        <v>0.05</v>
      </c>
      <c r="L11" s="373"/>
      <c r="M11" s="374"/>
      <c r="N11" s="375"/>
      <c r="O11" s="363"/>
      <c r="P11" s="366"/>
      <c r="Q11" s="375"/>
      <c r="R11" s="376"/>
      <c r="S11" s="362"/>
      <c r="T11" s="363"/>
      <c r="U11" s="364"/>
      <c r="V11" s="362" t="s">
        <v>229</v>
      </c>
      <c r="W11" s="363">
        <v>2</v>
      </c>
      <c r="X11" s="381">
        <v>75</v>
      </c>
      <c r="Y11" s="367">
        <v>0.15</v>
      </c>
      <c r="Z11" s="364">
        <v>0.01</v>
      </c>
      <c r="AB11" s="278"/>
      <c r="AC11" s="87" t="s">
        <v>48</v>
      </c>
      <c r="AD11" s="95"/>
      <c r="AE11" s="95"/>
      <c r="AF11" s="95"/>
      <c r="AG11" s="95"/>
      <c r="AH11" s="95"/>
      <c r="AI11" s="6"/>
      <c r="AK11" s="2"/>
      <c r="AL11" s="2"/>
      <c r="AM11" s="2"/>
    </row>
    <row r="12" spans="1:74" x14ac:dyDescent="0.25">
      <c r="A12" s="47"/>
      <c r="C12" s="377"/>
      <c r="D12" s="369"/>
      <c r="E12" s="370"/>
      <c r="F12" s="377"/>
      <c r="G12" s="378"/>
      <c r="H12" s="379"/>
      <c r="I12" s="380"/>
      <c r="J12" s="277" t="s">
        <v>217</v>
      </c>
      <c r="K12" s="360">
        <v>100</v>
      </c>
      <c r="L12" s="373"/>
      <c r="M12" s="374"/>
      <c r="N12" s="375"/>
      <c r="O12" s="363"/>
      <c r="P12" s="366"/>
      <c r="Q12" s="375"/>
      <c r="R12" s="376"/>
      <c r="S12" s="362"/>
      <c r="T12" s="363"/>
      <c r="U12" s="364"/>
      <c r="V12" s="362" t="s">
        <v>224</v>
      </c>
      <c r="W12" s="363">
        <v>2</v>
      </c>
      <c r="X12" s="381">
        <v>110</v>
      </c>
      <c r="Y12" s="367">
        <v>0.15</v>
      </c>
      <c r="Z12" s="364">
        <v>1.4999999999999999E-2</v>
      </c>
      <c r="AA12" s="265"/>
      <c r="AB12" s="278"/>
      <c r="AC12" s="89" t="s">
        <v>40</v>
      </c>
      <c r="AD12" s="90">
        <f ca="1">Credit!E39</f>
        <v>21709.416730343015</v>
      </c>
      <c r="AE12" s="90">
        <f ca="1">Credit!F39</f>
        <v>-21709.416730343015</v>
      </c>
      <c r="AF12" s="90">
        <f ca="1">Credit!G39</f>
        <v>0</v>
      </c>
      <c r="AG12" s="90">
        <f ca="1">Credit!H39</f>
        <v>0</v>
      </c>
      <c r="AH12" s="91">
        <f ca="1">Credit!I39</f>
        <v>0</v>
      </c>
      <c r="AI12" s="6"/>
      <c r="AK12" s="265"/>
      <c r="AL12" s="265"/>
      <c r="AM12" s="265"/>
    </row>
    <row r="13" spans="1:74" s="265" customFormat="1" x14ac:dyDescent="0.25">
      <c r="A13" s="47"/>
      <c r="C13" s="377"/>
      <c r="D13" s="369"/>
      <c r="E13" s="370"/>
      <c r="F13" s="377"/>
      <c r="G13" s="378"/>
      <c r="H13" s="379"/>
      <c r="I13" s="380"/>
      <c r="J13" s="277" t="s">
        <v>245</v>
      </c>
      <c r="K13" s="355">
        <v>0.01</v>
      </c>
      <c r="L13" s="373"/>
      <c r="M13" s="374"/>
      <c r="N13" s="375"/>
      <c r="O13" s="363"/>
      <c r="P13" s="366"/>
      <c r="Q13" s="375"/>
      <c r="R13" s="376"/>
      <c r="S13" s="362"/>
      <c r="T13" s="363"/>
      <c r="U13" s="364"/>
      <c r="V13" s="362"/>
      <c r="W13" s="363"/>
      <c r="X13" s="381"/>
      <c r="Y13" s="367"/>
      <c r="Z13" s="364"/>
      <c r="AA13" s="2"/>
      <c r="AB13" s="279"/>
      <c r="AC13" s="92" t="s">
        <v>41</v>
      </c>
      <c r="AD13" s="93">
        <f ca="1">Credit!E41</f>
        <v>21709.416730343015</v>
      </c>
      <c r="AE13" s="93">
        <f ca="1">Credit!F41</f>
        <v>0</v>
      </c>
      <c r="AF13" s="93">
        <f ca="1">Credit!G41</f>
        <v>0</v>
      </c>
      <c r="AG13" s="93">
        <f ca="1">Credit!H41</f>
        <v>0</v>
      </c>
      <c r="AH13" s="94">
        <f ca="1">Credit!I41</f>
        <v>0</v>
      </c>
      <c r="AI13" s="6"/>
    </row>
    <row r="14" spans="1:74" s="265" customFormat="1" x14ac:dyDescent="0.25">
      <c r="A14" s="47"/>
      <c r="C14" s="377"/>
      <c r="D14" s="369"/>
      <c r="E14" s="370"/>
      <c r="F14" s="377"/>
      <c r="G14" s="378"/>
      <c r="H14" s="379"/>
      <c r="I14" s="380"/>
      <c r="J14" s="277" t="s">
        <v>218</v>
      </c>
      <c r="K14" s="383">
        <v>200</v>
      </c>
      <c r="L14" s="373"/>
      <c r="M14" s="374"/>
      <c r="N14" s="375"/>
      <c r="O14" s="363"/>
      <c r="P14" s="366"/>
      <c r="Q14" s="375"/>
      <c r="R14" s="376"/>
      <c r="S14" s="362"/>
      <c r="T14" s="363"/>
      <c r="U14" s="364"/>
      <c r="V14" s="362"/>
      <c r="W14" s="363"/>
      <c r="X14" s="381"/>
      <c r="Y14" s="367"/>
      <c r="Z14" s="364"/>
      <c r="AB14" s="278"/>
      <c r="AC14" s="87" t="s">
        <v>58</v>
      </c>
      <c r="AD14" s="95"/>
      <c r="AE14" s="95"/>
      <c r="AF14" s="95"/>
      <c r="AG14" s="95"/>
      <c r="AH14" s="95"/>
      <c r="AI14" s="6"/>
      <c r="AK14" s="280"/>
      <c r="AL14" s="280"/>
      <c r="AM14" s="280"/>
    </row>
    <row r="15" spans="1:74" s="280" customFormat="1" ht="14.4" x14ac:dyDescent="0.25">
      <c r="A15" s="47"/>
      <c r="C15" s="377"/>
      <c r="D15" s="369"/>
      <c r="E15" s="370"/>
      <c r="F15" s="377"/>
      <c r="G15" s="378"/>
      <c r="H15" s="379"/>
      <c r="I15" s="380"/>
      <c r="J15" s="268" t="s">
        <v>278</v>
      </c>
      <c r="K15" s="339"/>
      <c r="L15" s="373"/>
      <c r="M15" s="374"/>
      <c r="N15" s="375"/>
      <c r="O15" s="363"/>
      <c r="P15" s="366"/>
      <c r="Q15" s="375"/>
      <c r="R15" s="376"/>
      <c r="S15" s="362"/>
      <c r="T15" s="363"/>
      <c r="U15" s="364"/>
      <c r="V15" s="362"/>
      <c r="W15" s="363"/>
      <c r="X15" s="381"/>
      <c r="Y15" s="367"/>
      <c r="Z15" s="364"/>
      <c r="AA15" s="265"/>
      <c r="AB15" s="278"/>
      <c r="AC15" s="89" t="s">
        <v>62</v>
      </c>
      <c r="AD15" s="90">
        <f>SUM(Loans!E11:P11)</f>
        <v>1526.1405324217519</v>
      </c>
      <c r="AE15" s="90">
        <f>SUM(Loans!Q11:AB11)</f>
        <v>1729.9372133330489</v>
      </c>
      <c r="AF15" s="90">
        <f>SUM(Loans!AC11:AN11)</f>
        <v>1960.9483520666245</v>
      </c>
      <c r="AG15" s="90">
        <f>SUM(Loans!AO11:AZ11)</f>
        <v>2222.8080937481436</v>
      </c>
      <c r="AH15" s="91">
        <f>SUM(Loans!BA11:BL11)</f>
        <v>2519.6358774187574</v>
      </c>
      <c r="AI15" s="6"/>
      <c r="AK15" s="2"/>
      <c r="AL15" s="2"/>
      <c r="AM15" s="2"/>
    </row>
    <row r="16" spans="1:74" x14ac:dyDescent="0.25">
      <c r="A16" s="47"/>
      <c r="C16" s="377"/>
      <c r="D16" s="369"/>
      <c r="E16" s="370"/>
      <c r="F16" s="377"/>
      <c r="G16" s="378"/>
      <c r="H16" s="379"/>
      <c r="I16" s="380"/>
      <c r="J16" s="277" t="s">
        <v>220</v>
      </c>
      <c r="K16" s="382">
        <v>0.02</v>
      </c>
      <c r="L16" s="373"/>
      <c r="M16" s="374"/>
      <c r="N16" s="375"/>
      <c r="O16" s="363"/>
      <c r="P16" s="366"/>
      <c r="Q16" s="375"/>
      <c r="R16" s="376"/>
      <c r="S16" s="362"/>
      <c r="T16" s="363"/>
      <c r="U16" s="364"/>
      <c r="V16" s="362"/>
      <c r="W16" s="363"/>
      <c r="X16" s="381"/>
      <c r="Y16" s="367"/>
      <c r="Z16" s="364"/>
      <c r="AA16" s="281"/>
      <c r="AB16" s="282"/>
      <c r="AC16" s="96" t="s">
        <v>63</v>
      </c>
      <c r="AD16" s="97">
        <f ca="1">SUM(Loans!E12:P12)</f>
        <v>844.86675627513068</v>
      </c>
      <c r="AE16" s="97">
        <f ca="1">SUM(Loans!Q12:AB12)</f>
        <v>1257.4266219254403</v>
      </c>
      <c r="AF16" s="97">
        <f ca="1">SUM(Loans!AC12:AN12)</f>
        <v>1425.3399736737658</v>
      </c>
      <c r="AG16" s="97">
        <f ca="1">SUM(Loans!AO12:AZ12)</f>
        <v>1615.6760204754075</v>
      </c>
      <c r="AH16" s="98">
        <f ca="1">SUM(Loans!BA12:BL12)</f>
        <v>1831.4290284099784</v>
      </c>
      <c r="AI16" s="6"/>
      <c r="AM16" s="265"/>
    </row>
    <row r="17" spans="1:39" x14ac:dyDescent="0.25">
      <c r="A17" s="47"/>
      <c r="C17" s="377"/>
      <c r="D17" s="369"/>
      <c r="E17" s="370"/>
      <c r="F17" s="377"/>
      <c r="G17" s="378"/>
      <c r="H17" s="379"/>
      <c r="I17" s="380"/>
      <c r="J17" s="277" t="s">
        <v>262</v>
      </c>
      <c r="K17" s="384">
        <v>0.01</v>
      </c>
      <c r="L17" s="373"/>
      <c r="M17" s="374"/>
      <c r="N17" s="375"/>
      <c r="O17" s="363"/>
      <c r="P17" s="366"/>
      <c r="Q17" s="375"/>
      <c r="R17" s="376"/>
      <c r="S17" s="362"/>
      <c r="T17" s="363"/>
      <c r="U17" s="364"/>
      <c r="V17" s="362"/>
      <c r="W17" s="363"/>
      <c r="X17" s="381"/>
      <c r="Y17" s="367"/>
      <c r="Z17" s="364"/>
      <c r="AB17" s="279"/>
      <c r="AC17" s="92" t="s">
        <v>60</v>
      </c>
      <c r="AD17" s="93">
        <f ca="1">Loans!P15</f>
        <v>681.27377614662123</v>
      </c>
      <c r="AE17" s="93">
        <f ca="1">Loans!AB15</f>
        <v>772.24923444879164</v>
      </c>
      <c r="AF17" s="93">
        <f ca="1">Loans!AN15</f>
        <v>875.37330950838839</v>
      </c>
      <c r="AG17" s="93">
        <f ca="1">Loans!AZ15</f>
        <v>992.26829476446869</v>
      </c>
      <c r="AH17" s="94">
        <f ca="1">Loans!BL15</f>
        <v>1124.7731203362116</v>
      </c>
      <c r="AI17" s="6"/>
      <c r="AM17" s="265"/>
    </row>
    <row r="18" spans="1:39" x14ac:dyDescent="0.25">
      <c r="A18" s="47"/>
      <c r="C18" s="377"/>
      <c r="D18" s="369"/>
      <c r="E18" s="370"/>
      <c r="F18" s="377"/>
      <c r="G18" s="378"/>
      <c r="H18" s="379"/>
      <c r="I18" s="380"/>
      <c r="J18" s="277" t="s">
        <v>292</v>
      </c>
      <c r="K18" s="385">
        <v>0.3</v>
      </c>
      <c r="L18" s="373"/>
      <c r="M18" s="374"/>
      <c r="N18" s="375"/>
      <c r="O18" s="363"/>
      <c r="P18" s="366"/>
      <c r="Q18" s="375"/>
      <c r="R18" s="376"/>
      <c r="S18" s="362"/>
      <c r="T18" s="363"/>
      <c r="U18" s="364"/>
      <c r="V18" s="362"/>
      <c r="W18" s="363"/>
      <c r="X18" s="381"/>
      <c r="Y18" s="367"/>
      <c r="Z18" s="364"/>
      <c r="AB18" s="279"/>
      <c r="AC18" s="87" t="s">
        <v>49</v>
      </c>
      <c r="AE18" s="95"/>
      <c r="AF18" s="95"/>
      <c r="AG18" s="95"/>
      <c r="AH18" s="95"/>
      <c r="AI18" s="6"/>
      <c r="AM18" s="280"/>
    </row>
    <row r="19" spans="1:39" x14ac:dyDescent="0.25">
      <c r="A19" s="47"/>
      <c r="C19" s="377"/>
      <c r="D19" s="369"/>
      <c r="E19" s="370"/>
      <c r="F19" s="377"/>
      <c r="G19" s="378"/>
      <c r="H19" s="379"/>
      <c r="I19" s="380"/>
      <c r="J19" s="284" t="s">
        <v>219</v>
      </c>
      <c r="K19" s="386">
        <v>0.4</v>
      </c>
      <c r="L19" s="373"/>
      <c r="M19" s="374"/>
      <c r="N19" s="375"/>
      <c r="O19" s="363"/>
      <c r="P19" s="366"/>
      <c r="Q19" s="375"/>
      <c r="R19" s="376"/>
      <c r="S19" s="362"/>
      <c r="T19" s="363"/>
      <c r="U19" s="364"/>
      <c r="V19" s="362"/>
      <c r="W19" s="363"/>
      <c r="X19" s="381"/>
      <c r="Y19" s="367"/>
      <c r="Z19" s="364"/>
      <c r="AB19" s="279"/>
      <c r="AC19" s="89" t="s">
        <v>43</v>
      </c>
      <c r="AD19" s="90">
        <f ca="1">Income!E13</f>
        <v>15582.553667887327</v>
      </c>
      <c r="AE19" s="90">
        <f ca="1">Income!F13</f>
        <v>8428.3238594586473</v>
      </c>
      <c r="AF19" s="90">
        <f ca="1">Income!G13</f>
        <v>7929.7526215263233</v>
      </c>
      <c r="AG19" s="90">
        <f ca="1">Income!H13</f>
        <v>8988.6703492078504</v>
      </c>
      <c r="AH19" s="91">
        <f ca="1">Income!I13</f>
        <v>10188.993087551919</v>
      </c>
      <c r="AI19" s="6"/>
    </row>
    <row r="20" spans="1:39" ht="17.399999999999999" x14ac:dyDescent="0.25">
      <c r="A20" s="47"/>
      <c r="C20" s="377"/>
      <c r="D20" s="369"/>
      <c r="E20" s="370"/>
      <c r="F20" s="377"/>
      <c r="G20" s="378"/>
      <c r="H20" s="379"/>
      <c r="I20" s="380"/>
      <c r="J20" s="420" t="s">
        <v>281</v>
      </c>
      <c r="K20" s="421"/>
      <c r="L20" s="373"/>
      <c r="M20" s="374"/>
      <c r="N20" s="375"/>
      <c r="O20" s="363"/>
      <c r="P20" s="366"/>
      <c r="Q20" s="375"/>
      <c r="R20" s="376"/>
      <c r="S20" s="362"/>
      <c r="T20" s="363"/>
      <c r="U20" s="364"/>
      <c r="V20" s="362"/>
      <c r="W20" s="363"/>
      <c r="X20" s="381"/>
      <c r="Y20" s="367"/>
      <c r="Z20" s="364"/>
      <c r="AB20" s="279"/>
      <c r="AC20" s="96" t="s">
        <v>44</v>
      </c>
      <c r="AD20" s="97">
        <f ca="1">Income!E19</f>
        <v>6614.1318283697501</v>
      </c>
      <c r="AE20" s="97">
        <f ca="1">Income!F19</f>
        <v>4349.1432860634641</v>
      </c>
      <c r="AF20" s="97">
        <f ca="1">Income!G19</f>
        <v>4134.752052257948</v>
      </c>
      <c r="AG20" s="97">
        <f ca="1">Income!H19</f>
        <v>4686.8956633736216</v>
      </c>
      <c r="AH20" s="98">
        <f ca="1">Income!I19</f>
        <v>5312.7710396454158</v>
      </c>
      <c r="AI20" s="6"/>
    </row>
    <row r="21" spans="1:39" x14ac:dyDescent="0.25">
      <c r="A21" s="47"/>
      <c r="C21" s="377"/>
      <c r="D21" s="369"/>
      <c r="E21" s="370"/>
      <c r="F21" s="377"/>
      <c r="G21" s="378"/>
      <c r="H21" s="379"/>
      <c r="I21" s="380"/>
      <c r="J21" s="285" t="s">
        <v>266</v>
      </c>
      <c r="K21" s="286"/>
      <c r="L21" s="373"/>
      <c r="M21" s="374"/>
      <c r="N21" s="375"/>
      <c r="O21" s="363"/>
      <c r="P21" s="366"/>
      <c r="Q21" s="375"/>
      <c r="R21" s="376"/>
      <c r="S21" s="362"/>
      <c r="T21" s="363"/>
      <c r="U21" s="364"/>
      <c r="V21" s="362"/>
      <c r="W21" s="363"/>
      <c r="X21" s="381"/>
      <c r="Y21" s="367"/>
      <c r="Z21" s="364"/>
      <c r="AB21" s="279"/>
      <c r="AC21" s="96" t="s">
        <v>50</v>
      </c>
      <c r="AD21" s="97">
        <f>Income!E23</f>
        <v>2179.7499999999995</v>
      </c>
      <c r="AE21" s="97">
        <f>Income!F23</f>
        <v>2217.6912290794976</v>
      </c>
      <c r="AF21" s="97">
        <f>Income!G23</f>
        <v>2256.3626271317635</v>
      </c>
      <c r="AG21" s="97">
        <f>Income!H23</f>
        <v>2295.7799252482491</v>
      </c>
      <c r="AH21" s="98">
        <f>Income!I23</f>
        <v>2335.9592299986098</v>
      </c>
      <c r="AI21" s="6"/>
    </row>
    <row r="22" spans="1:39" x14ac:dyDescent="0.25">
      <c r="A22" s="47"/>
      <c r="C22" s="377"/>
      <c r="D22" s="369"/>
      <c r="E22" s="370"/>
      <c r="F22" s="377"/>
      <c r="G22" s="378"/>
      <c r="H22" s="379"/>
      <c r="I22" s="380"/>
      <c r="J22" s="277" t="s">
        <v>263</v>
      </c>
      <c r="K22" s="382">
        <v>0.06</v>
      </c>
      <c r="L22" s="373"/>
      <c r="M22" s="374"/>
      <c r="N22" s="375"/>
      <c r="O22" s="363"/>
      <c r="P22" s="366"/>
      <c r="Q22" s="375"/>
      <c r="R22" s="376"/>
      <c r="S22" s="362"/>
      <c r="T22" s="363"/>
      <c r="U22" s="364"/>
      <c r="V22" s="362"/>
      <c r="W22" s="363"/>
      <c r="X22" s="381"/>
      <c r="Y22" s="367"/>
      <c r="Z22" s="364"/>
      <c r="AB22" s="279"/>
      <c r="AC22" s="287" t="s">
        <v>51</v>
      </c>
      <c r="AD22" s="97">
        <f ca="1">SUM(Income!E30:E32)</f>
        <v>1826.068689674601</v>
      </c>
      <c r="AE22" s="97">
        <f ca="1">SUM(Income!F30:F32)</f>
        <v>452.68847382976844</v>
      </c>
      <c r="AF22" s="97">
        <f ca="1">SUM(Income!G30:G32)</f>
        <v>87.499999999999986</v>
      </c>
      <c r="AG22" s="97">
        <f ca="1">SUM(Income!H30:H32)</f>
        <v>87.499999999999986</v>
      </c>
      <c r="AH22" s="98">
        <f ca="1">SUM(Income!I30:I32)</f>
        <v>87.499999999999986</v>
      </c>
      <c r="AI22" s="6"/>
    </row>
    <row r="23" spans="1:39" x14ac:dyDescent="0.25">
      <c r="A23" s="47"/>
      <c r="C23" s="377"/>
      <c r="D23" s="369"/>
      <c r="E23" s="370"/>
      <c r="F23" s="377"/>
      <c r="G23" s="378"/>
      <c r="H23" s="379"/>
      <c r="I23" s="380"/>
      <c r="J23" s="277" t="s">
        <v>264</v>
      </c>
      <c r="K23" s="384">
        <v>7.0000000000000007E-2</v>
      </c>
      <c r="L23" s="373"/>
      <c r="M23" s="374"/>
      <c r="N23" s="375"/>
      <c r="O23" s="363"/>
      <c r="P23" s="366"/>
      <c r="Q23" s="375"/>
      <c r="R23" s="376"/>
      <c r="S23" s="362"/>
      <c r="T23" s="363"/>
      <c r="U23" s="364"/>
      <c r="V23" s="362"/>
      <c r="W23" s="363"/>
      <c r="X23" s="381"/>
      <c r="Y23" s="367"/>
      <c r="Z23" s="364"/>
      <c r="AB23" s="279"/>
      <c r="AC23" s="288" t="s">
        <v>45</v>
      </c>
      <c r="AD23" s="93">
        <f ca="1">Income!E34</f>
        <v>2910.8952232391189</v>
      </c>
      <c r="AE23" s="93">
        <f ca="1">Income!F34</f>
        <v>645.28052229155037</v>
      </c>
      <c r="AF23" s="93">
        <f ca="1">Income!G34</f>
        <v>813.34943194863297</v>
      </c>
      <c r="AG23" s="93">
        <f ca="1">Income!H34</f>
        <v>1271.0968563515883</v>
      </c>
      <c r="AH23" s="94">
        <f ca="1">Income!I34</f>
        <v>1096.6576907447352</v>
      </c>
      <c r="AI23" s="289"/>
    </row>
    <row r="24" spans="1:39" x14ac:dyDescent="0.25">
      <c r="A24" s="47"/>
      <c r="C24" s="377"/>
      <c r="D24" s="369"/>
      <c r="E24" s="370"/>
      <c r="F24" s="377"/>
      <c r="G24" s="378"/>
      <c r="H24" s="379"/>
      <c r="I24" s="380"/>
      <c r="J24" s="277" t="s">
        <v>293</v>
      </c>
      <c r="K24" s="384">
        <v>0.12</v>
      </c>
      <c r="L24" s="373"/>
      <c r="M24" s="374"/>
      <c r="N24" s="375"/>
      <c r="O24" s="363"/>
      <c r="P24" s="366"/>
      <c r="Q24" s="375"/>
      <c r="R24" s="376"/>
      <c r="S24" s="362"/>
      <c r="T24" s="363"/>
      <c r="U24" s="364"/>
      <c r="V24" s="362"/>
      <c r="W24" s="363"/>
      <c r="X24" s="381"/>
      <c r="Y24" s="367"/>
      <c r="Z24" s="364"/>
      <c r="AB24" s="279"/>
      <c r="AC24" s="99" t="s">
        <v>52</v>
      </c>
      <c r="AI24" s="289"/>
    </row>
    <row r="25" spans="1:39" x14ac:dyDescent="0.25">
      <c r="A25" s="47"/>
      <c r="C25" s="387"/>
      <c r="D25" s="388"/>
      <c r="E25" s="371"/>
      <c r="F25" s="387"/>
      <c r="G25" s="389"/>
      <c r="H25" s="390"/>
      <c r="I25" s="391"/>
      <c r="J25" s="277" t="s">
        <v>294</v>
      </c>
      <c r="K25" s="384">
        <v>0.15</v>
      </c>
      <c r="L25" s="373"/>
      <c r="M25" s="374"/>
      <c r="N25" s="375"/>
      <c r="O25" s="363"/>
      <c r="P25" s="366"/>
      <c r="Q25" s="375"/>
      <c r="R25" s="376"/>
      <c r="S25" s="362"/>
      <c r="T25" s="363"/>
      <c r="U25" s="364"/>
      <c r="V25" s="362"/>
      <c r="W25" s="363"/>
      <c r="X25" s="381"/>
      <c r="Y25" s="367"/>
      <c r="Z25" s="364"/>
      <c r="AB25" s="279"/>
      <c r="AC25" s="89" t="s">
        <v>46</v>
      </c>
      <c r="AD25" s="90">
        <f ca="1">Balance!E18</f>
        <v>25417.975958837014</v>
      </c>
      <c r="AE25" s="90">
        <f ca="1">Balance!F18</f>
        <v>5053.839750785578</v>
      </c>
      <c r="AF25" s="90">
        <f ca="1">Balance!G18</f>
        <v>5867.1891827342024</v>
      </c>
      <c r="AG25" s="90">
        <f ca="1">Balance!H18</f>
        <v>7138.2860390858023</v>
      </c>
      <c r="AH25" s="91">
        <f ca="1">Balance!I18</f>
        <v>8234.9437298305929</v>
      </c>
      <c r="AI25" s="6"/>
    </row>
    <row r="26" spans="1:39" ht="14.4" customHeight="1" x14ac:dyDescent="0.25">
      <c r="A26" s="47"/>
      <c r="C26" s="422" t="s">
        <v>282</v>
      </c>
      <c r="D26" s="423"/>
      <c r="E26" s="423"/>
      <c r="F26" s="423"/>
      <c r="G26" s="423"/>
      <c r="H26" s="423"/>
      <c r="I26" s="424"/>
      <c r="J26" s="290" t="s">
        <v>265</v>
      </c>
      <c r="K26" s="384">
        <v>6.5000000000000002E-2</v>
      </c>
      <c r="L26" s="373"/>
      <c r="M26" s="374"/>
      <c r="N26" s="375"/>
      <c r="O26" s="363"/>
      <c r="P26" s="366"/>
      <c r="Q26" s="375"/>
      <c r="R26" s="376"/>
      <c r="S26" s="362"/>
      <c r="T26" s="363"/>
      <c r="U26" s="364"/>
      <c r="V26" s="362"/>
      <c r="W26" s="363"/>
      <c r="X26" s="381"/>
      <c r="Y26" s="367"/>
      <c r="Z26" s="364"/>
      <c r="AB26" s="279"/>
      <c r="AC26" s="96" t="s">
        <v>47</v>
      </c>
      <c r="AD26" s="97">
        <f ca="1">Balance!E24</f>
        <v>22309.416730343015</v>
      </c>
      <c r="AE26" s="97">
        <f ca="1">Balance!F24</f>
        <v>1300</v>
      </c>
      <c r="AF26" s="97">
        <f ca="1">Balance!G24</f>
        <v>1300</v>
      </c>
      <c r="AG26" s="97">
        <f ca="1">Balance!H24</f>
        <v>1300</v>
      </c>
      <c r="AH26" s="98">
        <f ca="1">Balance!I24</f>
        <v>1300</v>
      </c>
      <c r="AI26" s="6"/>
    </row>
    <row r="27" spans="1:39" x14ac:dyDescent="0.25">
      <c r="A27" s="47"/>
      <c r="C27" s="427" t="s">
        <v>58</v>
      </c>
      <c r="D27" s="428"/>
      <c r="F27" s="417" t="s">
        <v>267</v>
      </c>
      <c r="G27" s="417"/>
      <c r="H27" s="417"/>
      <c r="I27" s="289"/>
      <c r="J27" s="290" t="s">
        <v>295</v>
      </c>
      <c r="K27" s="344">
        <v>0.15</v>
      </c>
      <c r="L27" s="373"/>
      <c r="M27" s="374"/>
      <c r="N27" s="375"/>
      <c r="O27" s="363"/>
      <c r="P27" s="366"/>
      <c r="Q27" s="375"/>
      <c r="R27" s="376"/>
      <c r="S27" s="362"/>
      <c r="T27" s="363"/>
      <c r="U27" s="364"/>
      <c r="V27" s="362"/>
      <c r="W27" s="363"/>
      <c r="X27" s="381"/>
      <c r="Y27" s="367"/>
      <c r="Z27" s="364"/>
      <c r="AB27" s="279"/>
      <c r="AC27" s="92" t="s">
        <v>42</v>
      </c>
      <c r="AD27" s="93">
        <f ca="1">Balance!E29</f>
        <v>3108.559228493983</v>
      </c>
      <c r="AE27" s="93">
        <f ca="1">Balance!F29</f>
        <v>3753.8397507855339</v>
      </c>
      <c r="AF27" s="93">
        <f ca="1">Balance!G29</f>
        <v>4567.1891827341669</v>
      </c>
      <c r="AG27" s="93">
        <f ca="1">Balance!H29</f>
        <v>5838.286039085755</v>
      </c>
      <c r="AH27" s="94">
        <f ca="1">Balance!I29</f>
        <v>6934.9437298304892</v>
      </c>
      <c r="AI27" s="6"/>
    </row>
    <row r="28" spans="1:39" x14ac:dyDescent="0.25">
      <c r="A28" s="47"/>
      <c r="C28" s="425" t="s">
        <v>296</v>
      </c>
      <c r="D28" s="426"/>
      <c r="E28" s="407">
        <v>125</v>
      </c>
      <c r="F28" s="429" t="s">
        <v>287</v>
      </c>
      <c r="G28" s="430"/>
      <c r="H28" s="431"/>
      <c r="I28" s="356">
        <v>600</v>
      </c>
      <c r="J28" s="285" t="s">
        <v>179</v>
      </c>
      <c r="K28" s="340"/>
      <c r="L28" s="373"/>
      <c r="M28" s="374"/>
      <c r="N28" s="375"/>
      <c r="O28" s="363"/>
      <c r="P28" s="366"/>
      <c r="Q28" s="375"/>
      <c r="R28" s="376"/>
      <c r="S28" s="362"/>
      <c r="T28" s="363"/>
      <c r="U28" s="364"/>
      <c r="V28" s="362"/>
      <c r="W28" s="363"/>
      <c r="X28" s="381"/>
      <c r="Y28" s="367"/>
      <c r="Z28" s="364"/>
      <c r="AB28" s="279"/>
      <c r="AC28" s="100" t="s">
        <v>174</v>
      </c>
      <c r="AD28" s="100"/>
      <c r="AE28" s="100"/>
      <c r="AF28" s="100"/>
      <c r="AG28" s="100"/>
      <c r="AH28" s="100"/>
      <c r="AI28" s="7"/>
    </row>
    <row r="29" spans="1:39" x14ac:dyDescent="0.25">
      <c r="A29" s="47"/>
      <c r="C29" s="425" t="s">
        <v>291</v>
      </c>
      <c r="D29" s="426"/>
      <c r="E29" s="353">
        <v>12</v>
      </c>
      <c r="F29" s="429" t="s">
        <v>286</v>
      </c>
      <c r="G29" s="430"/>
      <c r="H29" s="431"/>
      <c r="I29" s="384">
        <v>1.0999999999999999E-2</v>
      </c>
      <c r="J29" s="277" t="s">
        <v>277</v>
      </c>
      <c r="K29" s="382">
        <v>0.02</v>
      </c>
      <c r="L29" s="373"/>
      <c r="M29" s="374"/>
      <c r="N29" s="375"/>
      <c r="O29" s="363"/>
      <c r="P29" s="366"/>
      <c r="Q29" s="375"/>
      <c r="R29" s="376"/>
      <c r="S29" s="362"/>
      <c r="T29" s="363"/>
      <c r="U29" s="364"/>
      <c r="V29" s="362"/>
      <c r="W29" s="363"/>
      <c r="X29" s="381"/>
      <c r="Y29" s="367"/>
      <c r="Z29" s="364"/>
      <c r="AB29" s="279"/>
      <c r="AC29" s="101" t="s">
        <v>210</v>
      </c>
      <c r="AD29" s="102" t="s">
        <v>211</v>
      </c>
      <c r="AE29" s="103">
        <f ca="1">Valuation!E19</f>
        <v>15119.816628015622</v>
      </c>
      <c r="AF29" s="101" t="s">
        <v>212</v>
      </c>
      <c r="AG29" s="102" t="s">
        <v>177</v>
      </c>
      <c r="AH29" s="104">
        <f ca="1">Valuation!E29</f>
        <v>22102.585056695618</v>
      </c>
      <c r="AI29" s="289"/>
    </row>
    <row r="30" spans="1:39" x14ac:dyDescent="0.25">
      <c r="C30" s="425" t="s">
        <v>284</v>
      </c>
      <c r="D30" s="426"/>
      <c r="E30" s="392">
        <v>120</v>
      </c>
      <c r="F30" s="429" t="s">
        <v>285</v>
      </c>
      <c r="G30" s="430"/>
      <c r="H30" s="431"/>
      <c r="I30" s="393">
        <v>200</v>
      </c>
      <c r="J30" s="110" t="s">
        <v>208</v>
      </c>
      <c r="K30" s="394">
        <v>7.5</v>
      </c>
      <c r="L30" s="373"/>
      <c r="M30" s="374"/>
      <c r="N30" s="375"/>
      <c r="O30" s="363"/>
      <c r="P30" s="366"/>
      <c r="Q30" s="375"/>
      <c r="R30" s="376"/>
      <c r="S30" s="362"/>
      <c r="T30" s="363"/>
      <c r="U30" s="364"/>
      <c r="V30" s="362"/>
      <c r="W30" s="363"/>
      <c r="X30" s="381"/>
      <c r="Y30" s="367"/>
      <c r="Z30" s="364"/>
      <c r="AB30" s="279"/>
      <c r="AC30" s="105"/>
      <c r="AD30" s="106" t="s">
        <v>7</v>
      </c>
      <c r="AE30" s="107">
        <f ca="1">Valuation!E23</f>
        <v>14255.009964851637</v>
      </c>
      <c r="AF30" s="105"/>
      <c r="AG30" s="106" t="s">
        <v>178</v>
      </c>
      <c r="AH30" s="108">
        <f ca="1">Valuation!E32</f>
        <v>17516.927283896628</v>
      </c>
      <c r="AI30" s="7"/>
    </row>
    <row r="31" spans="1:39" x14ac:dyDescent="0.25">
      <c r="A31" s="47"/>
      <c r="C31" s="418" t="s">
        <v>283</v>
      </c>
      <c r="D31" s="419"/>
      <c r="E31" s="354">
        <v>1.0500000000000001E-2</v>
      </c>
      <c r="F31" s="414" t="s">
        <v>288</v>
      </c>
      <c r="G31" s="415"/>
      <c r="H31" s="416"/>
      <c r="I31" s="395">
        <v>300</v>
      </c>
      <c r="J31" s="111" t="s">
        <v>305</v>
      </c>
      <c r="K31" s="343">
        <v>13</v>
      </c>
      <c r="L31" s="396"/>
      <c r="M31" s="397"/>
      <c r="N31" s="398"/>
      <c r="O31" s="399"/>
      <c r="P31" s="400"/>
      <c r="Q31" s="398"/>
      <c r="R31" s="401"/>
      <c r="S31" s="402"/>
      <c r="T31" s="399"/>
      <c r="U31" s="403"/>
      <c r="V31" s="402"/>
      <c r="W31" s="399"/>
      <c r="X31" s="404"/>
      <c r="Y31" s="405"/>
      <c r="Z31" s="403"/>
      <c r="AB31" s="292"/>
      <c r="AC31" s="293"/>
      <c r="AD31" s="293"/>
      <c r="AE31" s="293"/>
      <c r="AF31" s="293"/>
      <c r="AG31" s="293"/>
      <c r="AH31" s="293"/>
      <c r="AI31" s="294"/>
    </row>
    <row r="32" spans="1:39" x14ac:dyDescent="0.25">
      <c r="A32" s="47"/>
      <c r="L32" s="19"/>
      <c r="U32" s="295"/>
      <c r="X32" s="19"/>
      <c r="Y32" s="19"/>
      <c r="Z32" s="295"/>
    </row>
    <row r="33" spans="1:32" x14ac:dyDescent="0.25">
      <c r="A33" s="47"/>
      <c r="U33" s="295"/>
      <c r="V33" s="19"/>
      <c r="W33" s="19"/>
      <c r="X33" s="19"/>
      <c r="Y33" s="19"/>
      <c r="Z33" s="19"/>
      <c r="AD33" s="296"/>
      <c r="AE33" s="296"/>
      <c r="AF33" s="296"/>
    </row>
    <row r="34" spans="1:32" x14ac:dyDescent="0.25">
      <c r="A34" s="47"/>
    </row>
    <row r="35" spans="1:32" x14ac:dyDescent="0.25">
      <c r="A35" s="47"/>
    </row>
    <row r="36" spans="1:32" x14ac:dyDescent="0.25">
      <c r="A36" s="47"/>
      <c r="J36" s="297"/>
      <c r="L36" s="297"/>
    </row>
    <row r="37" spans="1:32" x14ac:dyDescent="0.25">
      <c r="A37" s="47"/>
      <c r="L37" s="297"/>
    </row>
    <row r="38" spans="1:32" x14ac:dyDescent="0.25">
      <c r="A38" s="65"/>
    </row>
    <row r="39" spans="1:32" x14ac:dyDescent="0.25">
      <c r="A39" s="65"/>
    </row>
    <row r="43" spans="1:32" x14ac:dyDescent="0.25">
      <c r="A43" s="53"/>
    </row>
    <row r="44" spans="1:32" x14ac:dyDescent="0.25">
      <c r="A44" s="53"/>
    </row>
    <row r="45" spans="1:32" x14ac:dyDescent="0.25">
      <c r="A45" s="53"/>
    </row>
    <row r="46" spans="1:32" x14ac:dyDescent="0.25">
      <c r="A46" s="53"/>
    </row>
    <row r="47" spans="1:32" x14ac:dyDescent="0.25">
      <c r="A47" s="53"/>
      <c r="K47" s="280"/>
    </row>
    <row r="48" spans="1:32" x14ac:dyDescent="0.25">
      <c r="A48" s="53"/>
    </row>
    <row r="49" spans="1:1" x14ac:dyDescent="0.25">
      <c r="A49" s="53"/>
    </row>
    <row r="50" spans="1:1" x14ac:dyDescent="0.25">
      <c r="A50" s="47"/>
    </row>
    <row r="51" spans="1:1" x14ac:dyDescent="0.25">
      <c r="A51" s="47"/>
    </row>
    <row r="52" spans="1:1" x14ac:dyDescent="0.25">
      <c r="A52" s="47"/>
    </row>
    <row r="53" spans="1:1" x14ac:dyDescent="0.25">
      <c r="A53" s="47"/>
    </row>
    <row r="54" spans="1:1" x14ac:dyDescent="0.25">
      <c r="A54" s="47"/>
    </row>
    <row r="55" spans="1:1" x14ac:dyDescent="0.25">
      <c r="A55" s="47"/>
    </row>
    <row r="56" spans="1:1" x14ac:dyDescent="0.25">
      <c r="A56" s="47"/>
    </row>
    <row r="57" spans="1:1" x14ac:dyDescent="0.25">
      <c r="A57" s="47"/>
    </row>
    <row r="58" spans="1:1" x14ac:dyDescent="0.25">
      <c r="A58" s="47"/>
    </row>
    <row r="59" spans="1:1" x14ac:dyDescent="0.25">
      <c r="A59" s="47"/>
    </row>
    <row r="60" spans="1:1" x14ac:dyDescent="0.25">
      <c r="A60" s="47"/>
    </row>
    <row r="61" spans="1:1" x14ac:dyDescent="0.25">
      <c r="A61" s="47"/>
    </row>
    <row r="62" spans="1:1" x14ac:dyDescent="0.25">
      <c r="A62" s="47"/>
    </row>
    <row r="63" spans="1:1" x14ac:dyDescent="0.25">
      <c r="A63" s="47"/>
    </row>
    <row r="64" spans="1:1" x14ac:dyDescent="0.25">
      <c r="A64" s="47"/>
    </row>
    <row r="65" spans="1:1" x14ac:dyDescent="0.25">
      <c r="A65" s="47"/>
    </row>
    <row r="67" spans="1:1" x14ac:dyDescent="0.25">
      <c r="A67" s="47"/>
    </row>
    <row r="68" spans="1:1" x14ac:dyDescent="0.25">
      <c r="A68" s="47"/>
    </row>
    <row r="69" spans="1:1" x14ac:dyDescent="0.25">
      <c r="A69" s="47"/>
    </row>
    <row r="70" spans="1:1" x14ac:dyDescent="0.25">
      <c r="A70" s="47"/>
    </row>
    <row r="71" spans="1:1" x14ac:dyDescent="0.25">
      <c r="A71" s="65"/>
    </row>
    <row r="72" spans="1:1" x14ac:dyDescent="0.25">
      <c r="A72" s="67"/>
    </row>
    <row r="74" spans="1:1" x14ac:dyDescent="0.25">
      <c r="A74" s="298"/>
    </row>
    <row r="76" spans="1:1" x14ac:dyDescent="0.25">
      <c r="A76" s="47"/>
    </row>
    <row r="77" spans="1:1" x14ac:dyDescent="0.25">
      <c r="A77" s="47"/>
    </row>
    <row r="78" spans="1:1" x14ac:dyDescent="0.25">
      <c r="A78" s="47"/>
    </row>
    <row r="79" spans="1:1" x14ac:dyDescent="0.25">
      <c r="A79" s="47"/>
    </row>
    <row r="80" spans="1:1" x14ac:dyDescent="0.25">
      <c r="A80" s="47"/>
    </row>
    <row r="81" spans="1:1" x14ac:dyDescent="0.25">
      <c r="A81" s="47"/>
    </row>
    <row r="82" spans="1:1" x14ac:dyDescent="0.25">
      <c r="A82" s="47"/>
    </row>
    <row r="83" spans="1:1" x14ac:dyDescent="0.25">
      <c r="A83" s="47"/>
    </row>
    <row r="84" spans="1:1" x14ac:dyDescent="0.25">
      <c r="A84" s="47"/>
    </row>
    <row r="85" spans="1:1" x14ac:dyDescent="0.25">
      <c r="A85" s="47"/>
    </row>
    <row r="86" spans="1:1" x14ac:dyDescent="0.25">
      <c r="A86" s="47"/>
    </row>
    <row r="87" spans="1:1" x14ac:dyDescent="0.25">
      <c r="A87" s="47"/>
    </row>
    <row r="88" spans="1:1" x14ac:dyDescent="0.25">
      <c r="A88" s="47"/>
    </row>
    <row r="89" spans="1:1" x14ac:dyDescent="0.25">
      <c r="A89" s="47"/>
    </row>
    <row r="90" spans="1:1" x14ac:dyDescent="0.25">
      <c r="A90" s="47"/>
    </row>
    <row r="91" spans="1:1" x14ac:dyDescent="0.25">
      <c r="A91" s="47"/>
    </row>
    <row r="92" spans="1:1" x14ac:dyDescent="0.25">
      <c r="A92" s="47"/>
    </row>
    <row r="93" spans="1:1" x14ac:dyDescent="0.25">
      <c r="A93" s="47"/>
    </row>
    <row r="94" spans="1:1" x14ac:dyDescent="0.25">
      <c r="A94" s="47"/>
    </row>
    <row r="95" spans="1:1" x14ac:dyDescent="0.25">
      <c r="A95" s="47"/>
    </row>
    <row r="96" spans="1:1" x14ac:dyDescent="0.25">
      <c r="A96" s="47"/>
    </row>
    <row r="97" spans="1:1" x14ac:dyDescent="0.25">
      <c r="A97" s="47"/>
    </row>
    <row r="98" spans="1:1" x14ac:dyDescent="0.25">
      <c r="A98" s="47"/>
    </row>
    <row r="100" spans="1:1" x14ac:dyDescent="0.25">
      <c r="A100" s="47"/>
    </row>
    <row r="101" spans="1:1" x14ac:dyDescent="0.25">
      <c r="A101" s="47"/>
    </row>
    <row r="102" spans="1:1" x14ac:dyDescent="0.25">
      <c r="A102" s="47"/>
    </row>
    <row r="103" spans="1:1" x14ac:dyDescent="0.25">
      <c r="A103" s="47"/>
    </row>
    <row r="104" spans="1:1" x14ac:dyDescent="0.25">
      <c r="A104" s="65"/>
    </row>
    <row r="107" spans="1:1" x14ac:dyDescent="0.25">
      <c r="A107" s="47"/>
    </row>
    <row r="108" spans="1:1" x14ac:dyDescent="0.25">
      <c r="A108" s="47"/>
    </row>
    <row r="109" spans="1:1" x14ac:dyDescent="0.25">
      <c r="A109" s="47"/>
    </row>
    <row r="110" spans="1:1" x14ac:dyDescent="0.25">
      <c r="A110" s="47"/>
    </row>
    <row r="111" spans="1:1" x14ac:dyDescent="0.25">
      <c r="A111" s="47"/>
    </row>
    <row r="112" spans="1:1" x14ac:dyDescent="0.25">
      <c r="A112" s="47"/>
    </row>
    <row r="113" spans="1:1" x14ac:dyDescent="0.25">
      <c r="A113" s="47"/>
    </row>
    <row r="114" spans="1:1" x14ac:dyDescent="0.25">
      <c r="A114" s="47"/>
    </row>
    <row r="115" spans="1:1" x14ac:dyDescent="0.25">
      <c r="A115" s="47"/>
    </row>
    <row r="116" spans="1:1" x14ac:dyDescent="0.25">
      <c r="A116" s="47"/>
    </row>
    <row r="117" spans="1:1" x14ac:dyDescent="0.25">
      <c r="A117" s="47"/>
    </row>
    <row r="118" spans="1:1" x14ac:dyDescent="0.25">
      <c r="A118" s="47"/>
    </row>
    <row r="119" spans="1:1" x14ac:dyDescent="0.25">
      <c r="A119" s="47"/>
    </row>
    <row r="120" spans="1:1" x14ac:dyDescent="0.25">
      <c r="A120" s="47"/>
    </row>
    <row r="121" spans="1:1" x14ac:dyDescent="0.25">
      <c r="A121" s="47"/>
    </row>
    <row r="122" spans="1:1" x14ac:dyDescent="0.25">
      <c r="A122" s="47"/>
    </row>
    <row r="123" spans="1:1" x14ac:dyDescent="0.25">
      <c r="A123" s="47"/>
    </row>
    <row r="124" spans="1:1" x14ac:dyDescent="0.25">
      <c r="A124" s="47"/>
    </row>
    <row r="125" spans="1:1" x14ac:dyDescent="0.25">
      <c r="A125" s="47"/>
    </row>
    <row r="126" spans="1:1" x14ac:dyDescent="0.25">
      <c r="A126" s="47"/>
    </row>
    <row r="127" spans="1:1" x14ac:dyDescent="0.25">
      <c r="A127" s="47"/>
    </row>
    <row r="128" spans="1:1" x14ac:dyDescent="0.25">
      <c r="A128" s="47"/>
    </row>
    <row r="129" spans="1:1" x14ac:dyDescent="0.25">
      <c r="A129" s="47"/>
    </row>
    <row r="130" spans="1:1" x14ac:dyDescent="0.25">
      <c r="A130" s="47"/>
    </row>
    <row r="131" spans="1:1" x14ac:dyDescent="0.25">
      <c r="A131" s="47"/>
    </row>
    <row r="133" spans="1:1" x14ac:dyDescent="0.25">
      <c r="A133" s="47"/>
    </row>
    <row r="134" spans="1:1" x14ac:dyDescent="0.25">
      <c r="A134" s="47"/>
    </row>
    <row r="135" spans="1:1" x14ac:dyDescent="0.25">
      <c r="A135" s="47"/>
    </row>
    <row r="136" spans="1:1" x14ac:dyDescent="0.25">
      <c r="A136" s="47"/>
    </row>
    <row r="137" spans="1:1" x14ac:dyDescent="0.25">
      <c r="A137" s="47"/>
    </row>
    <row r="138" spans="1:1" x14ac:dyDescent="0.25">
      <c r="A138" s="65"/>
    </row>
    <row r="139" spans="1:1" x14ac:dyDescent="0.25">
      <c r="A139" s="65"/>
    </row>
    <row r="141" spans="1:1" x14ac:dyDescent="0.25">
      <c r="A141" s="47"/>
    </row>
    <row r="142" spans="1:1" x14ac:dyDescent="0.25">
      <c r="A142" s="47"/>
    </row>
    <row r="143" spans="1:1" x14ac:dyDescent="0.25">
      <c r="A143" s="47"/>
    </row>
    <row r="144" spans="1:1" x14ac:dyDescent="0.25">
      <c r="A144" s="47"/>
    </row>
    <row r="145" spans="1:1" x14ac:dyDescent="0.25">
      <c r="A145" s="47"/>
    </row>
    <row r="146" spans="1:1" x14ac:dyDescent="0.25">
      <c r="A146" s="47"/>
    </row>
    <row r="147" spans="1:1" x14ac:dyDescent="0.25">
      <c r="A147" s="47"/>
    </row>
    <row r="148" spans="1:1" x14ac:dyDescent="0.25">
      <c r="A148" s="47"/>
    </row>
    <row r="149" spans="1:1" x14ac:dyDescent="0.25">
      <c r="A149" s="47"/>
    </row>
    <row r="150" spans="1:1" x14ac:dyDescent="0.25">
      <c r="A150" s="47"/>
    </row>
    <row r="151" spans="1:1" x14ac:dyDescent="0.25">
      <c r="A151" s="47"/>
    </row>
    <row r="152" spans="1:1" x14ac:dyDescent="0.25">
      <c r="A152" s="47"/>
    </row>
    <row r="153" spans="1:1" x14ac:dyDescent="0.25">
      <c r="A153" s="47"/>
    </row>
    <row r="154" spans="1:1" x14ac:dyDescent="0.25">
      <c r="A154" s="47"/>
    </row>
    <row r="155" spans="1:1" x14ac:dyDescent="0.25">
      <c r="A155" s="47"/>
    </row>
    <row r="156" spans="1:1" x14ac:dyDescent="0.25">
      <c r="A156" s="47"/>
    </row>
    <row r="157" spans="1:1" x14ac:dyDescent="0.25">
      <c r="A157" s="47"/>
    </row>
    <row r="158" spans="1:1" x14ac:dyDescent="0.25">
      <c r="A158" s="47"/>
    </row>
    <row r="159" spans="1:1" x14ac:dyDescent="0.25">
      <c r="A159" s="47"/>
    </row>
    <row r="160" spans="1:1" x14ac:dyDescent="0.25">
      <c r="A160" s="47"/>
    </row>
    <row r="161" spans="1:1" x14ac:dyDescent="0.25">
      <c r="A161" s="47"/>
    </row>
    <row r="162" spans="1:1" x14ac:dyDescent="0.25">
      <c r="A162" s="47"/>
    </row>
    <row r="163" spans="1:1" x14ac:dyDescent="0.25">
      <c r="A163" s="47"/>
    </row>
    <row r="164" spans="1:1" x14ac:dyDescent="0.25">
      <c r="A164" s="47"/>
    </row>
    <row r="165" spans="1:1" x14ac:dyDescent="0.25">
      <c r="A165" s="47"/>
    </row>
    <row r="167" spans="1:1" x14ac:dyDescent="0.25">
      <c r="A167" s="47"/>
    </row>
    <row r="168" spans="1:1" x14ac:dyDescent="0.25">
      <c r="A168" s="47"/>
    </row>
    <row r="169" spans="1:1" x14ac:dyDescent="0.25">
      <c r="A169" s="47"/>
    </row>
    <row r="170" spans="1:1" x14ac:dyDescent="0.25">
      <c r="A170" s="47"/>
    </row>
    <row r="171" spans="1:1" x14ac:dyDescent="0.25">
      <c r="A171" s="47"/>
    </row>
    <row r="172" spans="1:1" x14ac:dyDescent="0.25">
      <c r="A172" s="65"/>
    </row>
    <row r="173" spans="1:1" x14ac:dyDescent="0.25">
      <c r="A173" s="65"/>
    </row>
  </sheetData>
  <sheetProtection algorithmName="SHA-512" hashValue="lssaZDLX0meq8pWR8g3lNeVV2bk2WnchVBDMNu46vKGoA1xquWhDvUp7cGNKhRaTv225O+4rvOfqbhc4twy6iw==" saltValue="wIXheYTEmZdjCzJ3x5LyEw==" spinCount="100000" sheet="1" objects="1" scenarios="1" selectLockedCells="1"/>
  <mergeCells count="23">
    <mergeCell ref="C3:G3"/>
    <mergeCell ref="AB5:AI5"/>
    <mergeCell ref="N6:O6"/>
    <mergeCell ref="Q6:R6"/>
    <mergeCell ref="L5:R5"/>
    <mergeCell ref="V5:Z5"/>
    <mergeCell ref="S5:U5"/>
    <mergeCell ref="C5:I5"/>
    <mergeCell ref="D6:E6"/>
    <mergeCell ref="J5:K5"/>
    <mergeCell ref="G6:I6"/>
    <mergeCell ref="F31:H31"/>
    <mergeCell ref="F27:H27"/>
    <mergeCell ref="C31:D31"/>
    <mergeCell ref="J20:K20"/>
    <mergeCell ref="C26:I26"/>
    <mergeCell ref="C28:D28"/>
    <mergeCell ref="C29:D29"/>
    <mergeCell ref="C30:D30"/>
    <mergeCell ref="C27:D27"/>
    <mergeCell ref="F28:H28"/>
    <mergeCell ref="F29:H29"/>
    <mergeCell ref="F30:H30"/>
  </mergeCells>
  <phoneticPr fontId="14" type="noConversion"/>
  <conditionalFormatting sqref="C8:C9">
    <cfRule type="expression" dxfId="25" priority="26">
      <formula>IF(OR($C$9&lt;1,$C$9&gt;60),TRUE,FALSE)</formula>
    </cfRule>
  </conditionalFormatting>
  <conditionalFormatting sqref="C10:C24">
    <cfRule type="expression" dxfId="24" priority="25">
      <formula>IF(AND($C10&lt;&gt;0,$C10&lt;=MAX($C$9:C9)),TRUE,FALSE)</formula>
    </cfRule>
  </conditionalFormatting>
  <conditionalFormatting sqref="C25">
    <cfRule type="expression" dxfId="23" priority="419">
      <formula>IF(AND($C25&lt;&gt;0,$C25&lt;=MAX($C$9:C25)),TRUE,FALSE)</formula>
    </cfRule>
  </conditionalFormatting>
  <conditionalFormatting sqref="F8">
    <cfRule type="expression" dxfId="22" priority="1">
      <formula>IF(OR($C$9&lt;1,$C$9&gt;60),TRUE,FALSE)</formula>
    </cfRule>
  </conditionalFormatting>
  <conditionalFormatting sqref="F9">
    <cfRule type="expression" dxfId="21" priority="8">
      <formula>IF(OR($F$9&lt;1,$F$9&gt;60),TRUE,FALSE)</formula>
    </cfRule>
  </conditionalFormatting>
  <conditionalFormatting sqref="F10:F24">
    <cfRule type="expression" dxfId="20" priority="7">
      <formula>IF(AND($F10&lt;&gt;0,$F10&lt;=MAX($F$9:F9)),TRUE,FALSE)</formula>
    </cfRule>
  </conditionalFormatting>
  <conditionalFormatting sqref="F25">
    <cfRule type="expression" dxfId="19" priority="9">
      <formula>IF(AND($F25&lt;&gt;0,$F25&lt;=MAX($F$9:F25)),TRUE,FALSE)</formula>
    </cfRule>
  </conditionalFormatting>
  <conditionalFormatting sqref="P8:P31">
    <cfRule type="expression" dxfId="18" priority="100">
      <formula>IF(AND(P8&lt;&gt;0,OR(L8="Land",M8="Land")),TRUE,FALSE)</formula>
    </cfRule>
  </conditionalFormatting>
  <conditionalFormatting sqref="Q8:Q31">
    <cfRule type="expression" dxfId="17" priority="22">
      <formula>IF(AND(Q8&lt;&gt;0,OR(Q8&lt;2,Q8&lt;=N8)),TRUE,FALSE)</formula>
    </cfRule>
  </conditionalFormatting>
  <conditionalFormatting sqref="R8:R31">
    <cfRule type="expression" dxfId="16" priority="5">
      <formula>IF(AND(Q8=0,R8&gt;0),TRUE,FALSE)</formula>
    </cfRule>
  </conditionalFormatting>
  <dataValidations count="39">
    <dataValidation type="custom" allowBlank="1" showInputMessage="1" showErrorMessage="1" error="This value cannot be changed" sqref="I8 C8 F8" xr:uid="{F3893A18-DE12-4B99-B3C4-3411B028BCA6}">
      <formula1>IF(C8&lt;&gt;0,FALSE,TRUE)</formula1>
    </dataValidation>
    <dataValidation type="whole" allowBlank="1" showInputMessage="1" showErrorMessage="1" error="Enter a month between 1 and 60" sqref="C9:C25 F9:F25" xr:uid="{125B75BD-45F1-465A-B351-EE8BF7B1FF21}">
      <formula1>1</formula1>
      <formula2>60</formula2>
    </dataValidation>
    <dataValidation type="decimal" allowBlank="1" showInputMessage="1" showErrorMessage="1" error="Enter a dividend distribution rate between 0% and 100% of trailing 12 months of earnings" sqref="I9:I25" xr:uid="{990F9F7E-B2C6-4C27-AE47-FCB8D80FB2A9}">
      <formula1>0</formula1>
      <formula2>1</formula2>
    </dataValidation>
    <dataValidation type="list" errorStyle="warning" showErrorMessage="1" error="Please select from dropdown menu" sqref="M8:M31" xr:uid="{8ED5BD1F-91B3-4323-A694-09385C4E0D28}">
      <formula1>"Facility,Equip,Fixture,Intang,Land,Other"</formula1>
    </dataValidation>
    <dataValidation type="whole" allowBlank="1" showInputMessage="1" showErrorMessage="1" error="Enter a purchase month number between 1 and 60" sqref="N8:N31" xr:uid="{A095F42B-308F-488B-83EE-CB6848D7C0B7}">
      <formula1>1</formula1>
      <formula2>60</formula2>
    </dataValidation>
    <dataValidation type="custom" showErrorMessage="1" error="Land does not depreciate_x000a_Clear &quot;Depreciation Months&quot; and re-enter" sqref="L8:L31" xr:uid="{D97A678C-5D23-40E4-86A4-9D482D208225}">
      <formula1>IF(AND(P8&lt;&gt;0,L8="Land"),FALSE,TRUE)</formula1>
    </dataValidation>
    <dataValidation type="custom" showInputMessage="1" showErrorMessage="1" error="Enter a salvage amount &gt;=0 ((in thousands)" sqref="R8:R31" xr:uid="{E2E76C3D-D767-4407-9655-0EA6E20F0459}">
      <formula1>Q8&gt;0</formula1>
    </dataValidation>
    <dataValidation type="custom" allowBlank="1" showInputMessage="1" showErrorMessage="1" error="Re-enter salvage month- sale must occur after purchase month" sqref="Q8:Q31" xr:uid="{1CD4B54C-9973-4787-BB46-D861F14EE7B1}">
      <formula1>IF(Q8&lt;=N8,FALSE,TRUE)</formula1>
    </dataValidation>
    <dataValidation type="custom" showErrorMessage="1" error="Land does not depreciate- leave cell empty" sqref="P8:P31" xr:uid="{B7DBA1E8-5A1C-46F6-A099-337239414E21}">
      <formula1>IF(AND(P8&lt;&gt;0,OR(L8="Land",M8="Land")),FALSE,TRUE)</formula1>
    </dataValidation>
    <dataValidation type="custom" allowBlank="1" showInputMessage="1" showErrorMessage="1" error="Enter month less than length of term" sqref="K8" xr:uid="{A91B91B7-5212-4791-9F96-2566DF0EED84}">
      <formula1>IF(K8&gt;E29,FALSE,TRUE)</formula1>
    </dataValidation>
    <dataValidation type="decimal" allowBlank="1" showInputMessage="1" showErrorMessage="1" error="Enter a sale premium between 0% and 100% of net proceeds" sqref="K9" xr:uid="{F993C3C1-3623-49D1-BA48-A702276BD93F}">
      <formula1>0</formula1>
      <formula2>1</formula2>
    </dataValidation>
    <dataValidation type="decimal" allowBlank="1" showInputMessage="1" showErrorMessage="1" error="Enter a delinquency rate between 0% and 100% of loans outstanding" sqref="K11" xr:uid="{98463E08-2D8D-4A04-8A9B-48BFD8E6DDBA}">
      <formula1>0</formula1>
      <formula2>1</formula2>
    </dataValidation>
    <dataValidation type="whole" operator="greaterThanOrEqual" allowBlank="1" showInputMessage="1" showErrorMessage="1" error="Enter a dollar amount &gt;= 0" sqref="K12" xr:uid="{9AE6C1B5-5086-4C04-BB36-0BB777C77EB0}">
      <formula1>0</formula1>
    </dataValidation>
    <dataValidation type="decimal" allowBlank="1" showInputMessage="1" showErrorMessage="1" error="Enter a loss reserve between 0% and 100% of loan balance" sqref="K13" xr:uid="{421A8A9D-397B-4D58-9CA0-06867764401B}">
      <formula1>0</formula1>
      <formula2>1</formula2>
    </dataValidation>
    <dataValidation type="decimal" allowBlank="1" showInputMessage="1" showErrorMessage="1" error="Enter a percentage loans sold between 0% and 100% of originations" sqref="K7" xr:uid="{684BA06C-6005-4777-87EB-4CF3FDA0EBB1}">
      <formula1>0</formula1>
      <formula2>1</formula2>
    </dataValidation>
    <dataValidation type="decimal" allowBlank="1" showInputMessage="1" showErrorMessage="1" error="Enter an annual servicing fee between 0% and 100% of loan balance" sqref="K16" xr:uid="{F24F5D5B-826E-4D29-9D2A-311B7FE22AB3}">
      <formula1>0</formula1>
      <formula2>1</formula2>
    </dataValidation>
    <dataValidation type="decimal" allowBlank="1" showInputMessage="1" showErrorMessage="1" error="Enter a commission rate between 0% and 100% of loan amount" sqref="K17" xr:uid="{B5E10816-4AB4-4D2E-9579-8567E50CCD2E}">
      <formula1>0</formula1>
      <formula2>1</formula2>
    </dataValidation>
    <dataValidation type="decimal" operator="greaterThanOrEqual" allowBlank="1" showInputMessage="1" showErrorMessage="1" error="Enter a dollar amount &gt;= 0" sqref="K14" xr:uid="{887DC088-7471-40A8-8C9E-11E6D48744BF}">
      <formula1>0</formula1>
    </dataValidation>
    <dataValidation type="decimal" allowBlank="1" showInputMessage="1" showErrorMessage="1" error="Enter a salary load between 0% and 100%" sqref="K18" xr:uid="{19F7F940-78D2-4009-B7B4-D4CEFDFEFFFF}">
      <formula1>0</formula1>
      <formula2>1</formula2>
    </dataValidation>
    <dataValidation type="decimal" allowBlank="1" showInputMessage="1" showErrorMessage="1" error="Enter an income tax rate between 0% and 100% of earnings" sqref="K19" xr:uid="{F4FAC26E-64B7-4600-AC04-428F4B99C467}">
      <formula1>0</formula1>
      <formula2>1</formula2>
    </dataValidation>
    <dataValidation type="decimal" operator="greaterThanOrEqual" allowBlank="1" showInputMessage="1" showErrorMessage="1" error="Enter a return rate &gt;= 0" sqref="K22:K26" xr:uid="{1FABD9B5-C87B-4C3D-AFE0-D75D65AD9B7B}">
      <formula1>0</formula1>
    </dataValidation>
    <dataValidation type="decimal" operator="greaterThanOrEqual" allowBlank="1" showInputMessage="1" showErrorMessage="1" error="Enter a lending rate &gt;= 0" sqref="K27" xr:uid="{4EFF0B93-E863-4900-9CD7-9B2E1CB168D8}">
      <formula1>0</formula1>
    </dataValidation>
    <dataValidation type="decimal" operator="greaterThanOrEqual" allowBlank="1" showInputMessage="1" showErrorMessage="1" error="Enter a free cash flow terminal rate &gt;= 0%" sqref="K29" xr:uid="{AAC886AA-A0AC-4D32-A66E-2114A8F15004}">
      <formula1>0</formula1>
    </dataValidation>
    <dataValidation type="decimal" operator="greaterThanOrEqual" allowBlank="1" showInputMessage="1" showErrorMessage="1" error="Enter a valuation multiple &gt;= 0" sqref="K30:K31" xr:uid="{41DEDCD8-AF75-4AF2-B5DC-CD64471FC29E}">
      <formula1>0</formula1>
    </dataValidation>
    <dataValidation type="decimal" operator="greaterThanOrEqual" allowBlank="1" showInputMessage="1" showErrorMessage="1" error="Enter a loan amount &gt;= 0 (in thousands)" sqref="E28" xr:uid="{F475E294-0EF0-4EFB-9DB0-C2F7FFECD1C7}">
      <formula1>0</formula1>
    </dataValidation>
    <dataValidation type="whole" operator="greaterThanOrEqual" allowBlank="1" showInputMessage="1" showErrorMessage="1" error="Enter a loan term &gt;= 1 month" sqref="E29" xr:uid="{03105C03-973E-4F52-B405-BED84D5896D4}">
      <formula1>1</formula1>
    </dataValidation>
    <dataValidation type="decimal" operator="greaterThan" allowBlank="1" showInputMessage="1" showErrorMessage="1" error="Enter number of loans made in Month 1" sqref="E30" xr:uid="{00EA897E-8AE7-4090-8FEA-3B3F174C53ED}">
      <formula1>0</formula1>
    </dataValidation>
    <dataValidation type="decimal" operator="greaterThanOrEqual" allowBlank="1" showInputMessage="1" showErrorMessage="1" error="Enter a monthly increase in loans made of at least 0%" sqref="E31" xr:uid="{582DA723-9020-43CC-A205-AFAEDB1D498E}">
      <formula1>0</formula1>
    </dataValidation>
    <dataValidation type="whole" operator="greaterThanOrEqual" allowBlank="1" showInputMessage="1" showErrorMessage="1" error="Enter a dollar amount per loan &gt;= 0" sqref="I28 I30:I31" xr:uid="{DDDE9534-46D8-4111-8F4D-2BB47CB3FD85}">
      <formula1>0</formula1>
    </dataValidation>
    <dataValidation type="decimal" operator="greaterThanOrEqual" allowBlank="1" showInputMessage="1" showErrorMessage="1" error="Enter an origination fee between 0% and 100% of loan amount" sqref="I29" xr:uid="{F3FC4384-9719-4163-8025-693BFF35746F}">
      <formula1>0</formula1>
    </dataValidation>
    <dataValidation type="decimal" operator="greaterThanOrEqual" allowBlank="1" showInputMessage="1" showErrorMessage="1" error="Enter a dollar amount in thousands &gt;= 0" sqref="D8:E25 G8:H25" xr:uid="{1276EBCE-8CC6-4771-AA8F-77CF25395040}">
      <formula1>0</formula1>
    </dataValidation>
    <dataValidation type="decimal" operator="greaterThanOrEqual" allowBlank="1" showInputMessage="1" showErrorMessage="1" error="Enter a purchase amount &gt;=1 (in thousands)" sqref="O8:O31" xr:uid="{2C589EA2-098C-4B15-AC2B-3F23C577555A}">
      <formula1>1</formula1>
    </dataValidation>
    <dataValidation type="decimal" operator="greaterThanOrEqual" allowBlank="1" showInputMessage="1" showErrorMessage="1" error="Enter an expense amount &gt;= 0 (in thousands)" sqref="T7:T31" xr:uid="{954E1E94-D934-4810-A407-36D09816D06A}">
      <formula1>0</formula1>
    </dataValidation>
    <dataValidation type="decimal" operator="greaterThanOrEqual" allowBlank="1" showInputMessage="1" showErrorMessage="1" error="Enter an increase in annual spend &gt;= 0" sqref="U7 U9:U31" xr:uid="{4B4478CE-F1B9-4D8D-98D2-DC7837B4DF48}">
      <formula1>0</formula1>
    </dataValidation>
    <dataValidation type="decimal" operator="greaterThan" allowBlank="1" showInputMessage="1" showErrorMessage="1" error="Enter number of FTE &gt;=1 (fractions permitted)" sqref="W7:W31" xr:uid="{A6E32744-66D8-4681-96EC-D4D490AF4EA1}">
      <formula1>0</formula1>
    </dataValidation>
    <dataValidation type="decimal" operator="greaterThan" allowBlank="1" showInputMessage="1" showErrorMessage="1" error="Enter a base salary &gt;0 (in thousands)" sqref="X7:X31" xr:uid="{E71A2FAB-77D0-46C5-9CB5-E0CD8900D32F}">
      <formula1>0</formula1>
    </dataValidation>
    <dataValidation type="decimal" operator="greaterThanOrEqual" allowBlank="1" showInputMessage="1" showErrorMessage="1" error="Enter a bonus percent of salary &gt;=0" sqref="Y7:Y31" xr:uid="{380BADBC-7EB8-415C-8444-9DFE2EC043C9}">
      <formula1>0</formula1>
    </dataValidation>
    <dataValidation type="decimal" operator="greaterThanOrEqual" allowBlank="1" showInputMessage="1" showErrorMessage="1" error="Enter an increase in annual spend &gt;=0" sqref="U8" xr:uid="{7120944A-2BDC-4C3D-9BFD-45D45C038087}">
      <formula1>0</formula1>
    </dataValidation>
    <dataValidation type="decimal" operator="greaterThanOrEqual" allowBlank="1" showInputMessage="1" showErrorMessage="1" error="Enter an annual salary increase &gt;=0" sqref="Z7:Z31" xr:uid="{C44B7E3F-416C-4362-8228-FE1091EE9340}">
      <formula1>0</formula1>
    </dataValidation>
  </dataValidations>
  <printOptions horizontalCentered="1"/>
  <pageMargins left="0.5" right="0.5" top="0.75" bottom="0.5" header="0.3" footer="0.3"/>
  <pageSetup scale="82" orientation="landscape" r:id="rId1"/>
  <headerFooter scaleWithDoc="0" alignWithMargins="0">
    <oddFooter>&amp;LUser Assumptions&amp;RUpdated &amp;D</oddFooter>
  </headerFooter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C3F9A8-6B28-4CB6-8351-D4F657E0A8F9}">
  <sheetPr>
    <tabColor rgb="FFD3CADC"/>
  </sheetPr>
  <dimension ref="A1:BJ97"/>
  <sheetViews>
    <sheetView showGridLines="0" showRowColHeaders="0" zoomScaleNormal="100" zoomScaleSheetLayoutView="100" workbookViewId="0">
      <selection activeCell="M32" sqref="A1:XFD1048576"/>
    </sheetView>
  </sheetViews>
  <sheetFormatPr defaultColWidth="9.109375" defaultRowHeight="10.199999999999999" x14ac:dyDescent="0.2"/>
  <cols>
    <col min="1" max="1" width="3.44140625" style="300" bestFit="1" customWidth="1"/>
    <col min="2" max="2" width="1.5546875" style="10" customWidth="1"/>
    <col min="3" max="3" width="20" style="10" customWidth="1"/>
    <col min="4" max="4" width="0.6640625" style="10" customWidth="1"/>
    <col min="5" max="5" width="9.88671875" style="113" bestFit="1" customWidth="1"/>
    <col min="6" max="6" width="8.88671875" style="116" customWidth="1"/>
    <col min="7" max="7" width="8.88671875" style="11" customWidth="1"/>
    <col min="8" max="8" width="8.88671875" style="114" customWidth="1"/>
    <col min="9" max="9" width="8.88671875" style="113" customWidth="1"/>
    <col min="10" max="10" width="8.88671875" style="11" customWidth="1"/>
    <col min="11" max="11" width="8.88671875" style="114" customWidth="1"/>
    <col min="12" max="12" width="8.88671875" style="113" customWidth="1"/>
    <col min="13" max="13" width="8.88671875" style="11" customWidth="1"/>
    <col min="14" max="14" width="8.88671875" style="114" customWidth="1"/>
    <col min="15" max="15" width="8.88671875" style="113" customWidth="1"/>
    <col min="16" max="16" width="8.88671875" style="11" customWidth="1"/>
    <col min="17" max="17" width="7" style="114" bestFit="1" customWidth="1"/>
    <col min="18" max="18" width="5.6640625" style="10" bestFit="1" customWidth="1" collapsed="1"/>
    <col min="19" max="19" width="0.109375" style="202" customWidth="1"/>
    <col min="20" max="20" width="0.109375" style="203" customWidth="1"/>
    <col min="21" max="23" width="0.109375" style="202" customWidth="1"/>
    <col min="24" max="24" width="0.109375" style="203" customWidth="1"/>
    <col min="25" max="50" width="0.109375" style="202" customWidth="1"/>
    <col min="51" max="51" width="0.109375" style="203" customWidth="1"/>
    <col min="52" max="53" width="0.109375" style="202" customWidth="1"/>
    <col min="54" max="54" width="0.109375" style="204" customWidth="1"/>
    <col min="55" max="58" width="0.109375" style="202" customWidth="1"/>
    <col min="59" max="59" width="0.109375" style="204" customWidth="1"/>
    <col min="60" max="62" width="0.109375" style="202" customWidth="1"/>
    <col min="63" max="16384" width="9.109375" style="10"/>
  </cols>
  <sheetData>
    <row r="1" spans="1:62" ht="4.2" customHeight="1" x14ac:dyDescent="0.2">
      <c r="A1" s="55"/>
      <c r="E1" s="54"/>
      <c r="F1" s="10"/>
      <c r="G1" s="10"/>
      <c r="H1" s="10"/>
      <c r="I1" s="54"/>
      <c r="J1" s="10"/>
      <c r="K1" s="10"/>
      <c r="L1" s="54"/>
      <c r="M1" s="10"/>
      <c r="N1" s="10"/>
      <c r="O1" s="54"/>
      <c r="P1" s="10"/>
      <c r="Q1" s="10"/>
    </row>
    <row r="2" spans="1:62" s="52" customFormat="1" ht="11.4" x14ac:dyDescent="0.25">
      <c r="A2" s="118" t="s">
        <v>135</v>
      </c>
      <c r="B2" s="51"/>
      <c r="E2" s="56"/>
      <c r="I2" s="56"/>
      <c r="L2" s="56"/>
      <c r="O2" s="56"/>
      <c r="S2" s="205"/>
      <c r="T2" s="203"/>
      <c r="U2" s="202"/>
      <c r="V2" s="202"/>
      <c r="W2" s="205"/>
      <c r="X2" s="206"/>
      <c r="Y2" s="205"/>
      <c r="Z2" s="205"/>
      <c r="AA2" s="205"/>
      <c r="AB2" s="205"/>
      <c r="AC2" s="205"/>
      <c r="AD2" s="205"/>
      <c r="AE2" s="205"/>
      <c r="AF2" s="205"/>
      <c r="AG2" s="205"/>
      <c r="AH2" s="205"/>
      <c r="AI2" s="205"/>
      <c r="AJ2" s="205"/>
      <c r="AK2" s="205"/>
      <c r="AL2" s="205"/>
      <c r="AM2" s="205"/>
      <c r="AN2" s="205"/>
      <c r="AO2" s="205"/>
      <c r="AP2" s="205"/>
      <c r="AQ2" s="205"/>
      <c r="AR2" s="205"/>
      <c r="AS2" s="205"/>
      <c r="AT2" s="205"/>
      <c r="AU2" s="205"/>
      <c r="AV2" s="205"/>
      <c r="AW2" s="205"/>
      <c r="AX2" s="205"/>
      <c r="AY2" s="206"/>
      <c r="AZ2" s="205"/>
      <c r="BA2" s="205"/>
      <c r="BB2" s="204"/>
      <c r="BC2" s="202"/>
      <c r="BD2" s="202"/>
      <c r="BE2" s="202"/>
      <c r="BF2" s="202"/>
      <c r="BG2" s="204"/>
      <c r="BH2" s="202"/>
      <c r="BI2" s="202"/>
      <c r="BJ2" s="202"/>
    </row>
    <row r="3" spans="1:62" s="173" customFormat="1" ht="21" x14ac:dyDescent="0.4">
      <c r="A3" s="161"/>
      <c r="B3" s="166"/>
      <c r="C3" s="162" t="s">
        <v>326</v>
      </c>
      <c r="D3" s="167"/>
      <c r="E3" s="168" t="s">
        <v>136</v>
      </c>
      <c r="F3" s="169" t="s">
        <v>137</v>
      </c>
      <c r="G3" s="170" t="s">
        <v>138</v>
      </c>
      <c r="H3" s="171" t="s">
        <v>237</v>
      </c>
      <c r="I3" s="169" t="s">
        <v>139</v>
      </c>
      <c r="J3" s="170" t="s">
        <v>138</v>
      </c>
      <c r="K3" s="171" t="s">
        <v>237</v>
      </c>
      <c r="L3" s="169" t="s">
        <v>140</v>
      </c>
      <c r="M3" s="170" t="s">
        <v>138</v>
      </c>
      <c r="N3" s="171" t="s">
        <v>237</v>
      </c>
      <c r="O3" s="169" t="s">
        <v>141</v>
      </c>
      <c r="P3" s="170" t="s">
        <v>138</v>
      </c>
      <c r="Q3" s="171" t="s">
        <v>237</v>
      </c>
      <c r="R3" s="172"/>
      <c r="S3" s="207"/>
      <c r="T3" s="208"/>
      <c r="U3" s="209"/>
      <c r="V3" s="209"/>
      <c r="W3" s="207"/>
      <c r="X3" s="210"/>
      <c r="Y3" s="207"/>
      <c r="Z3" s="207"/>
      <c r="AA3" s="207"/>
      <c r="AB3" s="207"/>
      <c r="AC3" s="207"/>
      <c r="AD3" s="207"/>
      <c r="AE3" s="211"/>
      <c r="AF3" s="211"/>
      <c r="AG3" s="211"/>
      <c r="AH3" s="207"/>
      <c r="AI3" s="207"/>
      <c r="AJ3" s="207"/>
      <c r="AK3" s="207"/>
      <c r="AL3" s="207"/>
      <c r="AM3" s="207"/>
      <c r="AN3" s="207"/>
      <c r="AO3" s="207"/>
      <c r="AP3" s="207"/>
      <c r="AQ3" s="211"/>
      <c r="AR3" s="211"/>
      <c r="AS3" s="211"/>
      <c r="AT3" s="207"/>
      <c r="AU3" s="211"/>
      <c r="AV3" s="211"/>
      <c r="AW3" s="211"/>
      <c r="AX3" s="207"/>
      <c r="AY3" s="210"/>
      <c r="AZ3" s="207"/>
      <c r="BA3" s="207"/>
      <c r="BB3" s="212"/>
      <c r="BC3" s="209"/>
      <c r="BD3" s="209"/>
      <c r="BE3" s="209"/>
      <c r="BF3" s="209"/>
      <c r="BG3" s="212"/>
      <c r="BH3" s="209"/>
      <c r="BI3" s="209"/>
      <c r="BJ3" s="209"/>
    </row>
    <row r="4" spans="1:62" s="75" customFormat="1" ht="2.4" customHeight="1" x14ac:dyDescent="0.3">
      <c r="A4" s="47"/>
      <c r="B4" s="73"/>
      <c r="C4" s="74"/>
      <c r="E4" s="186" t="s">
        <v>239</v>
      </c>
      <c r="F4" s="180"/>
      <c r="G4" s="77" t="s">
        <v>240</v>
      </c>
      <c r="H4" s="84"/>
      <c r="I4" s="80"/>
      <c r="J4" s="77" t="s">
        <v>240</v>
      </c>
      <c r="K4" s="84"/>
      <c r="L4" s="80"/>
      <c r="M4" s="77" t="s">
        <v>240</v>
      </c>
      <c r="N4" s="84"/>
      <c r="O4" s="80"/>
      <c r="P4" s="77" t="s">
        <v>240</v>
      </c>
      <c r="Q4" s="84"/>
      <c r="S4" s="213"/>
      <c r="T4" s="203"/>
      <c r="U4" s="202"/>
      <c r="V4" s="202"/>
      <c r="W4" s="213"/>
      <c r="X4" s="214"/>
      <c r="Y4" s="213"/>
      <c r="Z4" s="213"/>
      <c r="AA4" s="213"/>
      <c r="AB4" s="213"/>
      <c r="AC4" s="213"/>
      <c r="AD4" s="213"/>
      <c r="AE4" s="213"/>
      <c r="AF4" s="213"/>
      <c r="AG4" s="213"/>
      <c r="AH4" s="213"/>
      <c r="AI4" s="213"/>
      <c r="AJ4" s="213"/>
      <c r="AK4" s="213"/>
      <c r="AL4" s="213"/>
      <c r="AM4" s="213"/>
      <c r="AN4" s="213"/>
      <c r="AO4" s="213"/>
      <c r="AP4" s="213"/>
      <c r="AQ4" s="213"/>
      <c r="AR4" s="213"/>
      <c r="AS4" s="213"/>
      <c r="AT4" s="213"/>
      <c r="AU4" s="213"/>
      <c r="AV4" s="213"/>
      <c r="AW4" s="213"/>
      <c r="AX4" s="213"/>
      <c r="AY4" s="214"/>
      <c r="AZ4" s="213"/>
      <c r="BA4" s="213"/>
      <c r="BB4" s="204"/>
      <c r="BC4" s="202"/>
      <c r="BD4" s="202"/>
      <c r="BE4" s="202"/>
      <c r="BF4" s="202"/>
      <c r="BG4" s="204"/>
      <c r="BH4" s="202"/>
      <c r="BI4" s="202"/>
      <c r="BJ4" s="202"/>
    </row>
    <row r="5" spans="1:62" s="3" customFormat="1" ht="12.6" x14ac:dyDescent="0.25">
      <c r="A5" s="68"/>
      <c r="B5" s="1"/>
      <c r="C5" s="299" t="s">
        <v>334</v>
      </c>
      <c r="E5" s="67"/>
      <c r="F5" s="181"/>
      <c r="G5" s="76"/>
      <c r="H5" s="83"/>
      <c r="I5" s="67"/>
      <c r="J5" s="76"/>
      <c r="K5" s="83"/>
      <c r="L5" s="67"/>
      <c r="M5" s="76"/>
      <c r="N5" s="83"/>
      <c r="O5" s="67"/>
      <c r="P5" s="76"/>
      <c r="Q5" s="83"/>
      <c r="S5" s="202"/>
      <c r="T5" s="203"/>
      <c r="U5" s="202"/>
      <c r="V5" s="202"/>
      <c r="W5" s="202"/>
      <c r="X5" s="203"/>
      <c r="Y5" s="202"/>
      <c r="Z5" s="202"/>
      <c r="AA5" s="202"/>
      <c r="AB5" s="202"/>
      <c r="AC5" s="202"/>
      <c r="AD5" s="202"/>
      <c r="AE5" s="202"/>
      <c r="AF5" s="202"/>
      <c r="AG5" s="202"/>
      <c r="AH5" s="202"/>
      <c r="AI5" s="202"/>
      <c r="AJ5" s="202"/>
      <c r="AK5" s="202"/>
      <c r="AL5" s="202"/>
      <c r="AM5" s="202"/>
      <c r="AN5" s="202"/>
      <c r="AO5" s="202"/>
      <c r="AP5" s="202"/>
      <c r="AQ5" s="202"/>
      <c r="AR5" s="202"/>
      <c r="AS5" s="202"/>
      <c r="AT5" s="202"/>
      <c r="AU5" s="202"/>
      <c r="AV5" s="202"/>
      <c r="AW5" s="202"/>
      <c r="AX5" s="202"/>
      <c r="AY5" s="203"/>
      <c r="AZ5" s="202"/>
      <c r="BA5" s="202"/>
      <c r="BB5" s="204"/>
      <c r="BC5" s="202"/>
      <c r="BD5" s="202"/>
      <c r="BE5" s="202"/>
      <c r="BF5" s="202"/>
      <c r="BG5" s="204"/>
      <c r="BH5" s="202"/>
      <c r="BI5" s="202"/>
      <c r="BJ5" s="202"/>
    </row>
    <row r="6" spans="1:62" s="2" customFormat="1" ht="13.8" x14ac:dyDescent="0.3">
      <c r="A6" s="291"/>
      <c r="B6" s="14"/>
      <c r="C6" s="15" t="s">
        <v>53</v>
      </c>
      <c r="D6" s="12"/>
      <c r="E6" s="178" t="s">
        <v>238</v>
      </c>
      <c r="F6" s="182"/>
      <c r="G6" s="79"/>
      <c r="H6" s="85"/>
      <c r="I6" s="78"/>
      <c r="J6" s="79"/>
      <c r="K6" s="85"/>
      <c r="L6" s="188"/>
      <c r="M6" s="79"/>
      <c r="N6" s="85"/>
      <c r="O6" s="188"/>
      <c r="P6" s="79"/>
      <c r="Q6" s="85"/>
      <c r="S6" s="215"/>
      <c r="T6" s="203"/>
      <c r="U6" s="202"/>
      <c r="V6" s="202"/>
      <c r="W6" s="215"/>
      <c r="X6" s="216"/>
      <c r="Y6" s="215"/>
      <c r="Z6" s="215"/>
      <c r="AA6" s="215"/>
      <c r="AB6" s="215"/>
      <c r="AC6" s="215"/>
      <c r="AD6" s="215"/>
      <c r="AE6" s="215"/>
      <c r="AF6" s="215"/>
      <c r="AG6" s="215"/>
      <c r="AH6" s="215"/>
      <c r="AI6" s="215"/>
      <c r="AJ6" s="215"/>
      <c r="AK6" s="215"/>
      <c r="AL6" s="215"/>
      <c r="AM6" s="215"/>
      <c r="AN6" s="215"/>
      <c r="AO6" s="215"/>
      <c r="AP6" s="215"/>
      <c r="AQ6" s="215"/>
      <c r="AR6" s="215"/>
      <c r="AS6" s="215"/>
      <c r="AT6" s="215"/>
      <c r="AU6" s="215"/>
      <c r="AV6" s="215"/>
      <c r="AW6" s="215"/>
      <c r="AX6" s="215"/>
      <c r="AY6" s="216"/>
      <c r="AZ6" s="215"/>
      <c r="BA6" s="215"/>
      <c r="BB6" s="204"/>
      <c r="BC6" s="202"/>
      <c r="BD6" s="202"/>
      <c r="BE6" s="202"/>
      <c r="BF6" s="202"/>
      <c r="BG6" s="204"/>
      <c r="BH6" s="202"/>
      <c r="BI6" s="202"/>
      <c r="BJ6" s="202"/>
    </row>
    <row r="7" spans="1:62" s="2" customFormat="1" ht="12.6" x14ac:dyDescent="0.25">
      <c r="A7" s="291"/>
      <c r="B7" s="13"/>
      <c r="C7" s="16" t="s">
        <v>142</v>
      </c>
      <c r="D7" s="12"/>
      <c r="E7" s="187">
        <f>CapEx!E38</f>
        <v>1250</v>
      </c>
      <c r="F7" s="183">
        <f>CapEx!F38</f>
        <v>0</v>
      </c>
      <c r="G7" s="122">
        <f>F7-E7</f>
        <v>-1250</v>
      </c>
      <c r="H7" s="81" t="str">
        <f>IFERROR(IF(F7/E7-1=-1,"n/a",F7/E7-1),"")</f>
        <v>n/a</v>
      </c>
      <c r="I7" s="188">
        <f>CapEx!G38</f>
        <v>55</v>
      </c>
      <c r="J7" s="122">
        <f>I7-F7</f>
        <v>55</v>
      </c>
      <c r="K7" s="81" t="str">
        <f>IFERROR(IF(I7/F7-1=-1,"n/a",I7/F7-1),"")</f>
        <v/>
      </c>
      <c r="L7" s="188">
        <f>CapEx!H38</f>
        <v>0</v>
      </c>
      <c r="M7" s="122">
        <f>L7-I7</f>
        <v>-55</v>
      </c>
      <c r="N7" s="81" t="str">
        <f>IFERROR(IF(L7/I7-1=-1,"n/a",L7/I7-1),"")</f>
        <v>n/a</v>
      </c>
      <c r="O7" s="188">
        <f>CapEx!I38</f>
        <v>0</v>
      </c>
      <c r="P7" s="122">
        <f>O7-L7</f>
        <v>0</v>
      </c>
      <c r="Q7" s="81" t="str">
        <f>IFERROR(IF(O7/L7-1=-1,"n/a",O7/L7-1),"")</f>
        <v/>
      </c>
      <c r="R7" s="53"/>
      <c r="S7" s="215"/>
      <c r="T7" s="203"/>
      <c r="U7" s="202"/>
      <c r="V7" s="202"/>
      <c r="W7" s="215"/>
      <c r="X7" s="216"/>
      <c r="Y7" s="215"/>
      <c r="Z7" s="215"/>
      <c r="AA7" s="215"/>
      <c r="AB7" s="215"/>
      <c r="AC7" s="215"/>
      <c r="AD7" s="215"/>
      <c r="AE7" s="215"/>
      <c r="AF7" s="215"/>
      <c r="AG7" s="215"/>
      <c r="AH7" s="215"/>
      <c r="AI7" s="215"/>
      <c r="AJ7" s="215"/>
      <c r="AK7" s="215"/>
      <c r="AL7" s="215"/>
      <c r="AM7" s="215"/>
      <c r="AN7" s="215"/>
      <c r="AO7" s="215"/>
      <c r="AP7" s="215"/>
      <c r="AQ7" s="215"/>
      <c r="AR7" s="215"/>
      <c r="AS7" s="215"/>
      <c r="AT7" s="215"/>
      <c r="AU7" s="215"/>
      <c r="AV7" s="215"/>
      <c r="AW7" s="215"/>
      <c r="AX7" s="215"/>
      <c r="AY7" s="216"/>
      <c r="AZ7" s="215"/>
      <c r="BA7" s="215"/>
      <c r="BB7" s="204"/>
      <c r="BC7" s="202"/>
      <c r="BD7" s="202"/>
      <c r="BE7" s="202"/>
      <c r="BF7" s="202"/>
      <c r="BG7" s="204"/>
      <c r="BH7" s="202"/>
      <c r="BI7" s="202"/>
      <c r="BJ7" s="202"/>
    </row>
    <row r="8" spans="1:62" s="2" customFormat="1" ht="12.6" x14ac:dyDescent="0.25">
      <c r="A8" s="291"/>
      <c r="B8" s="14"/>
      <c r="C8" s="16" t="s">
        <v>147</v>
      </c>
      <c r="D8" s="12"/>
      <c r="E8" s="187">
        <f>CapEx!E107</f>
        <v>111.11111111111111</v>
      </c>
      <c r="F8" s="183">
        <f>CapEx!F107</f>
        <v>333.33333333333331</v>
      </c>
      <c r="G8" s="122">
        <f>F8-E8</f>
        <v>222.2222222222222</v>
      </c>
      <c r="H8" s="81">
        <f>IFERROR(IF(F8/E8-1=-1,"n/a",F8/E8-1),"")</f>
        <v>1.9999999999999996</v>
      </c>
      <c r="I8" s="188">
        <f>CapEx!G107</f>
        <v>71.597222222222229</v>
      </c>
      <c r="J8" s="122">
        <f>I8-F8</f>
        <v>-261.73611111111109</v>
      </c>
      <c r="K8" s="81">
        <f>IFERROR(IF(I8/F8-1=-1,"n/a",I8/F8-1),"")</f>
        <v>-0.78520833333333329</v>
      </c>
      <c r="L8" s="188">
        <f>CapEx!H107</f>
        <v>0</v>
      </c>
      <c r="M8" s="122">
        <f>L8-I8</f>
        <v>-71.597222222222229</v>
      </c>
      <c r="N8" s="81" t="str">
        <f>IFERROR(IF(L8/I8-1=-1,"n/a",L8/I8-1),"")</f>
        <v>n/a</v>
      </c>
      <c r="O8" s="188">
        <f>CapEx!I107</f>
        <v>0</v>
      </c>
      <c r="P8" s="122">
        <f>O8-L8</f>
        <v>0</v>
      </c>
      <c r="Q8" s="81" t="str">
        <f>IFERROR(IF(O8/L8-1=-1,"n/a",O8/L8-1),"")</f>
        <v/>
      </c>
      <c r="R8" s="53"/>
      <c r="S8" s="215"/>
      <c r="T8" s="203"/>
      <c r="U8" s="202"/>
      <c r="V8" s="202"/>
      <c r="W8" s="215"/>
      <c r="X8" s="216"/>
      <c r="Y8" s="215"/>
      <c r="Z8" s="215"/>
      <c r="AA8" s="215"/>
      <c r="AB8" s="215"/>
      <c r="AC8" s="215"/>
      <c r="AD8" s="215"/>
      <c r="AE8" s="215"/>
      <c r="AF8" s="215"/>
      <c r="AG8" s="215"/>
      <c r="AH8" s="215"/>
      <c r="AI8" s="215"/>
      <c r="AJ8" s="215"/>
      <c r="AK8" s="215"/>
      <c r="AL8" s="215"/>
      <c r="AM8" s="215"/>
      <c r="AN8" s="215"/>
      <c r="AO8" s="215"/>
      <c r="AP8" s="215"/>
      <c r="AQ8" s="215"/>
      <c r="AR8" s="215"/>
      <c r="AS8" s="215"/>
      <c r="AT8" s="215"/>
      <c r="AU8" s="215"/>
      <c r="AV8" s="215"/>
      <c r="AW8" s="215"/>
      <c r="AX8" s="215"/>
      <c r="AY8" s="216"/>
      <c r="AZ8" s="215"/>
      <c r="BA8" s="215"/>
      <c r="BB8" s="204"/>
      <c r="BC8" s="202"/>
      <c r="BD8" s="202"/>
      <c r="BE8" s="202"/>
      <c r="BF8" s="202"/>
      <c r="BG8" s="204"/>
      <c r="BH8" s="202"/>
      <c r="BI8" s="202"/>
      <c r="BJ8" s="202"/>
    </row>
    <row r="9" spans="1:62" s="2" customFormat="1" ht="12.6" x14ac:dyDescent="0.25">
      <c r="A9" s="291"/>
      <c r="B9" s="14"/>
      <c r="C9" s="16" t="s">
        <v>118</v>
      </c>
      <c r="D9" s="12"/>
      <c r="E9" s="187">
        <f>CapEx!E176</f>
        <v>0</v>
      </c>
      <c r="F9" s="183">
        <f>CapEx!F176</f>
        <v>0</v>
      </c>
      <c r="G9" s="122">
        <f>F9-E9</f>
        <v>0</v>
      </c>
      <c r="H9" s="81" t="str">
        <f>IFERROR(IF(F9/E9-1=-1,"n/a",F9/E9-1),"")</f>
        <v/>
      </c>
      <c r="I9" s="188">
        <f>CapEx!G176</f>
        <v>15</v>
      </c>
      <c r="J9" s="122">
        <f>I9-F9</f>
        <v>15</v>
      </c>
      <c r="K9" s="81" t="str">
        <f>IFERROR(IF(I9/F9-1=-1,"n/a",I9/F9-1),"")</f>
        <v/>
      </c>
      <c r="L9" s="189">
        <f>CapEx!H176</f>
        <v>200</v>
      </c>
      <c r="M9" s="122">
        <f>L9-I9</f>
        <v>185</v>
      </c>
      <c r="N9" s="81">
        <f>IFERROR(IF(L9/I9-1=-1,"n/a",L9/I9-1),"")</f>
        <v>12.333333333333334</v>
      </c>
      <c r="O9" s="189">
        <f>CapEx!I176</f>
        <v>125</v>
      </c>
      <c r="P9" s="122">
        <f>O9-L9</f>
        <v>-75</v>
      </c>
      <c r="Q9" s="81">
        <f>IFERROR(IF(O9/L9-1=-1,"n/a",O9/L9-1),"")</f>
        <v>-0.375</v>
      </c>
      <c r="R9" s="53"/>
      <c r="S9" s="215"/>
      <c r="T9" s="203"/>
      <c r="U9" s="202"/>
      <c r="V9" s="202"/>
      <c r="W9" s="215"/>
      <c r="X9" s="216"/>
      <c r="Y9" s="215"/>
      <c r="Z9" s="215"/>
      <c r="AA9" s="215"/>
      <c r="AB9" s="215"/>
      <c r="AC9" s="215"/>
      <c r="AD9" s="215"/>
      <c r="AE9" s="215"/>
      <c r="AF9" s="215"/>
      <c r="AG9" s="215"/>
      <c r="AH9" s="215"/>
      <c r="AI9" s="215"/>
      <c r="AJ9" s="215"/>
      <c r="AK9" s="215"/>
      <c r="AL9" s="215"/>
      <c r="AM9" s="215"/>
      <c r="AN9" s="215"/>
      <c r="AO9" s="215"/>
      <c r="AP9" s="215"/>
      <c r="AQ9" s="215"/>
      <c r="AR9" s="215"/>
      <c r="AS9" s="215"/>
      <c r="AT9" s="215"/>
      <c r="AU9" s="215"/>
      <c r="AV9" s="215"/>
      <c r="AW9" s="215"/>
      <c r="AX9" s="215"/>
      <c r="AY9" s="216"/>
      <c r="AZ9" s="215"/>
      <c r="BA9" s="215"/>
      <c r="BB9" s="204"/>
      <c r="BC9" s="202"/>
      <c r="BD9" s="202"/>
      <c r="BE9" s="202"/>
      <c r="BF9" s="202"/>
      <c r="BG9" s="204"/>
      <c r="BH9" s="202"/>
      <c r="BI9" s="202"/>
      <c r="BJ9" s="202"/>
    </row>
    <row r="10" spans="1:62" s="2" customFormat="1" ht="12.6" x14ac:dyDescent="0.25">
      <c r="A10" s="291"/>
      <c r="B10" s="14"/>
      <c r="C10" s="15" t="s">
        <v>154</v>
      </c>
      <c r="D10" s="12"/>
      <c r="E10" s="67"/>
      <c r="F10" s="181"/>
      <c r="G10" s="123"/>
      <c r="H10" s="82"/>
      <c r="I10" s="189"/>
      <c r="J10" s="123"/>
      <c r="K10" s="82"/>
      <c r="L10" s="188"/>
      <c r="M10" s="123"/>
      <c r="N10" s="82"/>
      <c r="O10" s="188"/>
      <c r="P10" s="123"/>
      <c r="Q10" s="82"/>
      <c r="R10" s="53"/>
      <c r="S10" s="215"/>
      <c r="T10" s="203"/>
      <c r="U10" s="202"/>
      <c r="V10" s="202"/>
      <c r="W10" s="215"/>
      <c r="X10" s="216"/>
      <c r="Y10" s="215"/>
      <c r="Z10" s="215"/>
      <c r="AA10" s="215"/>
      <c r="AB10" s="215"/>
      <c r="AC10" s="215"/>
      <c r="AD10" s="215"/>
      <c r="AE10" s="215"/>
      <c r="AF10" s="215"/>
      <c r="AG10" s="215"/>
      <c r="AH10" s="215"/>
      <c r="AI10" s="215"/>
      <c r="AJ10" s="215"/>
      <c r="AK10" s="215"/>
      <c r="AL10" s="215"/>
      <c r="AM10" s="215"/>
      <c r="AN10" s="215"/>
      <c r="AO10" s="215"/>
      <c r="AP10" s="215"/>
      <c r="AQ10" s="215"/>
      <c r="AR10" s="215"/>
      <c r="AS10" s="215"/>
      <c r="AT10" s="215"/>
      <c r="AU10" s="215"/>
      <c r="AV10" s="215"/>
      <c r="AW10" s="215"/>
      <c r="AX10" s="215"/>
      <c r="AY10" s="216"/>
      <c r="AZ10" s="215"/>
      <c r="BA10" s="215"/>
      <c r="BB10" s="204"/>
      <c r="BC10" s="202"/>
      <c r="BD10" s="202"/>
      <c r="BE10" s="202"/>
      <c r="BF10" s="202"/>
      <c r="BG10" s="204"/>
      <c r="BH10" s="202"/>
      <c r="BI10" s="202"/>
      <c r="BJ10" s="202"/>
    </row>
    <row r="11" spans="1:62" s="2" customFormat="1" ht="12.6" x14ac:dyDescent="0.25">
      <c r="A11" s="291"/>
      <c r="B11" s="14"/>
      <c r="C11" s="16" t="s">
        <v>155</v>
      </c>
      <c r="D11" s="12"/>
      <c r="E11" s="187">
        <f ca="1">Credit!E23</f>
        <v>-12039.919298692472</v>
      </c>
      <c r="F11" s="183">
        <f ca="1">Credit!F23</f>
        <v>31679.84579948684</v>
      </c>
      <c r="G11" s="122">
        <f ca="1">F11-E11</f>
        <v>43719.765098179312</v>
      </c>
      <c r="H11" s="81">
        <f ca="1">IFERROR(IF(F11/E11-1=-1,"n/a",F11/E11-1),"")</f>
        <v>-3.631234065076105</v>
      </c>
      <c r="I11" s="188">
        <f ca="1">Credit!G23</f>
        <v>7214.1766116812751</v>
      </c>
      <c r="J11" s="122">
        <f ca="1">I11-F11</f>
        <v>-24465.669187805564</v>
      </c>
      <c r="K11" s="81">
        <f ca="1">IFERROR(IF(I11/F11-1=-1,"n/a",I11/F11-1),"")</f>
        <v>-0.7722786702516673</v>
      </c>
      <c r="L11" s="188">
        <f ca="1">Credit!H23</f>
        <v>8360.5351940568726</v>
      </c>
      <c r="M11" s="122">
        <f ca="1">L11-I11</f>
        <v>1146.3585823755975</v>
      </c>
      <c r="N11" s="81">
        <f ca="1">IFERROR(IF(L11/I11-1=-1,"n/a",L11/I11-1),"")</f>
        <v>0.15890359275643462</v>
      </c>
      <c r="O11" s="188">
        <f ca="1">Credit!I23</f>
        <v>9375.2710025734777</v>
      </c>
      <c r="P11" s="122">
        <f ca="1">O11-L11</f>
        <v>1014.7358085166052</v>
      </c>
      <c r="Q11" s="81">
        <f ca="1">IFERROR(IF(O11/L11-1=-1,"n/a",O11/L11-1),"")</f>
        <v>0.12137211134975368</v>
      </c>
      <c r="R11" s="53"/>
      <c r="S11" s="215"/>
      <c r="T11" s="203"/>
      <c r="U11" s="202"/>
      <c r="V11" s="202"/>
      <c r="W11" s="215"/>
      <c r="X11" s="216"/>
      <c r="Y11" s="215"/>
      <c r="Z11" s="215"/>
      <c r="AA11" s="215"/>
      <c r="AB11" s="215"/>
      <c r="AC11" s="215"/>
      <c r="AD11" s="215"/>
      <c r="AE11" s="215"/>
      <c r="AF11" s="215"/>
      <c r="AG11" s="215"/>
      <c r="AH11" s="215"/>
      <c r="AI11" s="215"/>
      <c r="AJ11" s="215"/>
      <c r="AK11" s="215"/>
      <c r="AL11" s="215"/>
      <c r="AM11" s="215"/>
      <c r="AN11" s="215"/>
      <c r="AO11" s="215"/>
      <c r="AP11" s="215"/>
      <c r="AQ11" s="215"/>
      <c r="AR11" s="215"/>
      <c r="AS11" s="215"/>
      <c r="AT11" s="215"/>
      <c r="AU11" s="215"/>
      <c r="AV11" s="215"/>
      <c r="AW11" s="215"/>
      <c r="AX11" s="215"/>
      <c r="AY11" s="216"/>
      <c r="AZ11" s="215"/>
      <c r="BA11" s="215"/>
      <c r="BB11" s="204"/>
      <c r="BC11" s="202"/>
      <c r="BD11" s="202"/>
      <c r="BE11" s="202"/>
      <c r="BF11" s="202"/>
      <c r="BG11" s="204"/>
      <c r="BH11" s="202"/>
      <c r="BI11" s="202"/>
      <c r="BJ11" s="202"/>
    </row>
    <row r="12" spans="1:62" s="2" customFormat="1" ht="12.6" x14ac:dyDescent="0.25">
      <c r="A12" s="291"/>
      <c r="B12" s="14"/>
      <c r="C12" s="16" t="s">
        <v>156</v>
      </c>
      <c r="D12" s="12"/>
      <c r="E12" s="187">
        <f ca="1">Credit!E35</f>
        <v>10569.49743165055</v>
      </c>
      <c r="F12" s="183">
        <f ca="1">Credit!F35</f>
        <v>6127.956841103136</v>
      </c>
      <c r="G12" s="122">
        <f ca="1">F12-E12</f>
        <v>-4441.5405905474145</v>
      </c>
      <c r="H12" s="81">
        <f ca="1">IFERROR(IF(F12/E12-1=-1,"n/a",F12/E12-1),"")</f>
        <v>-0.42022249584423388</v>
      </c>
      <c r="I12" s="188">
        <f ca="1">Credit!G35</f>
        <v>6372.7551978807778</v>
      </c>
      <c r="J12" s="122">
        <f ca="1">I12-F12</f>
        <v>244.79835677764186</v>
      </c>
      <c r="K12" s="81">
        <f ca="1">IFERROR(IF(I12/F12-1=-1,"n/a",I12/F12-1),"")</f>
        <v>3.994779387734293E-2</v>
      </c>
      <c r="L12" s="188">
        <f ca="1">Credit!H35</f>
        <v>7120.5919935418933</v>
      </c>
      <c r="M12" s="122">
        <f ca="1">L12-I12</f>
        <v>747.8367956611155</v>
      </c>
      <c r="N12" s="81">
        <f ca="1">IFERROR(IF(L12/I12-1=-1,"n/a",L12/I12-1),"")</f>
        <v>0.1173490542849982</v>
      </c>
      <c r="O12" s="188">
        <f ca="1">Credit!I35</f>
        <v>7563.9271426445912</v>
      </c>
      <c r="P12" s="122">
        <f ca="1">O12-L12</f>
        <v>443.33514910269787</v>
      </c>
      <c r="Q12" s="81">
        <f ca="1">IFERROR(IF(O12/L12-1=-1,"n/a",O12/L12-1),"")</f>
        <v>6.2260995926291862E-2</v>
      </c>
      <c r="R12" s="53"/>
      <c r="S12" s="215"/>
      <c r="T12" s="203"/>
      <c r="U12" s="202"/>
      <c r="V12" s="202"/>
      <c r="W12" s="215"/>
      <c r="X12" s="216"/>
      <c r="Y12" s="215"/>
      <c r="Z12" s="215"/>
      <c r="AA12" s="215"/>
      <c r="AB12" s="215"/>
      <c r="AC12" s="215"/>
      <c r="AD12" s="215"/>
      <c r="AE12" s="215"/>
      <c r="AF12" s="215"/>
      <c r="AG12" s="215"/>
      <c r="AH12" s="215"/>
      <c r="AI12" s="215"/>
      <c r="AJ12" s="215"/>
      <c r="AK12" s="215"/>
      <c r="AL12" s="215"/>
      <c r="AM12" s="215"/>
      <c r="AN12" s="215"/>
      <c r="AO12" s="215"/>
      <c r="AP12" s="215"/>
      <c r="AQ12" s="215"/>
      <c r="AR12" s="215"/>
      <c r="AS12" s="215"/>
      <c r="AT12" s="215"/>
      <c r="AU12" s="215"/>
      <c r="AV12" s="215"/>
      <c r="AW12" s="215"/>
      <c r="AX12" s="215"/>
      <c r="AY12" s="216"/>
      <c r="AZ12" s="215"/>
      <c r="BA12" s="215"/>
      <c r="BB12" s="204"/>
      <c r="BC12" s="202"/>
      <c r="BD12" s="202"/>
      <c r="BE12" s="202"/>
      <c r="BF12" s="202"/>
      <c r="BG12" s="204"/>
      <c r="BH12" s="202"/>
      <c r="BI12" s="202"/>
      <c r="BJ12" s="202"/>
    </row>
    <row r="13" spans="1:62" s="2" customFormat="1" ht="12.6" x14ac:dyDescent="0.25">
      <c r="A13" s="291"/>
      <c r="B13" s="14"/>
      <c r="C13" s="16" t="s">
        <v>158</v>
      </c>
      <c r="D13" s="12"/>
      <c r="E13" s="187">
        <f ca="1">Credit!E39</f>
        <v>21709.416730343015</v>
      </c>
      <c r="F13" s="183">
        <f ca="1">Credit!F39</f>
        <v>-21709.416730343015</v>
      </c>
      <c r="G13" s="122">
        <f ca="1">F13-E13</f>
        <v>-43418.83346068603</v>
      </c>
      <c r="H13" s="81">
        <f ca="1">IFERROR(IF(F13/E13-1=-1,"n/a",F13/E13-1),"")</f>
        <v>-2</v>
      </c>
      <c r="I13" s="188">
        <f ca="1">Credit!G39</f>
        <v>0</v>
      </c>
      <c r="J13" s="122">
        <f ca="1">I13-F13</f>
        <v>21709.416730343015</v>
      </c>
      <c r="K13" s="81" t="str">
        <f ca="1">IFERROR(IF(I13/F13-1=-1,"n/a",I13/F13-1),"")</f>
        <v>n/a</v>
      </c>
      <c r="L13" s="188">
        <f ca="1">Credit!H39</f>
        <v>0</v>
      </c>
      <c r="M13" s="122">
        <f ca="1">L13-I13</f>
        <v>0</v>
      </c>
      <c r="N13" s="81" t="str">
        <f ca="1">IFERROR(IF(L13/I13-1=-1,"n/a",L13/I13-1),"")</f>
        <v/>
      </c>
      <c r="O13" s="188">
        <f ca="1">Credit!I39</f>
        <v>0</v>
      </c>
      <c r="P13" s="122">
        <f ca="1">O13-L13</f>
        <v>0</v>
      </c>
      <c r="Q13" s="81" t="str">
        <f ca="1">IFERROR(IF(O13/L13-1=-1,"n/a",O13/L13-1),"")</f>
        <v/>
      </c>
      <c r="R13" s="53"/>
      <c r="S13" s="215"/>
      <c r="T13" s="203"/>
      <c r="U13" s="202"/>
      <c r="V13" s="202"/>
      <c r="W13" s="215"/>
      <c r="X13" s="216"/>
      <c r="Y13" s="215"/>
      <c r="Z13" s="215"/>
      <c r="AA13" s="215"/>
      <c r="AB13" s="215"/>
      <c r="AC13" s="215"/>
      <c r="AD13" s="215"/>
      <c r="AE13" s="215"/>
      <c r="AF13" s="215"/>
      <c r="AG13" s="215"/>
      <c r="AH13" s="215"/>
      <c r="AI13" s="215"/>
      <c r="AJ13" s="215"/>
      <c r="AK13" s="215"/>
      <c r="AL13" s="215"/>
      <c r="AM13" s="215"/>
      <c r="AN13" s="215"/>
      <c r="AO13" s="215"/>
      <c r="AP13" s="215"/>
      <c r="AQ13" s="215"/>
      <c r="AR13" s="215"/>
      <c r="AS13" s="215"/>
      <c r="AT13" s="215"/>
      <c r="AU13" s="215"/>
      <c r="AV13" s="215"/>
      <c r="AW13" s="215"/>
      <c r="AX13" s="215"/>
      <c r="AY13" s="216"/>
      <c r="AZ13" s="215"/>
      <c r="BA13" s="215"/>
      <c r="BB13" s="204"/>
      <c r="BC13" s="202"/>
      <c r="BD13" s="202"/>
      <c r="BE13" s="202"/>
      <c r="BF13" s="202"/>
      <c r="BG13" s="204"/>
      <c r="BH13" s="202"/>
      <c r="BI13" s="202"/>
      <c r="BJ13" s="202"/>
    </row>
    <row r="14" spans="1:62" s="2" customFormat="1" ht="12.6" x14ac:dyDescent="0.25">
      <c r="A14" s="291"/>
      <c r="B14" s="14"/>
      <c r="C14" s="16" t="s">
        <v>0</v>
      </c>
      <c r="D14" s="12"/>
      <c r="E14" s="187">
        <f ca="1">Credit!E41</f>
        <v>21709.416730343015</v>
      </c>
      <c r="F14" s="183">
        <f ca="1">Credit!F41</f>
        <v>0</v>
      </c>
      <c r="G14" s="122">
        <f ca="1">F14-E14</f>
        <v>-21709.416730343015</v>
      </c>
      <c r="H14" s="81" t="str">
        <f ca="1">IFERROR(IF(F14/E14-1=-1,"n/a",F14/E14-1),"")</f>
        <v>n/a</v>
      </c>
      <c r="I14" s="188">
        <f ca="1">Credit!G41</f>
        <v>0</v>
      </c>
      <c r="J14" s="122">
        <f ca="1">I14-F14</f>
        <v>0</v>
      </c>
      <c r="K14" s="81" t="str">
        <f ca="1">IFERROR(IF(I14/F14-1=-1,"n/a",I14/F14-1),"")</f>
        <v/>
      </c>
      <c r="L14" s="189">
        <f ca="1">Credit!H41</f>
        <v>0</v>
      </c>
      <c r="M14" s="122">
        <f ca="1">L14-I14</f>
        <v>0</v>
      </c>
      <c r="N14" s="81" t="str">
        <f ca="1">IFERROR(IF(L14/I14-1=-1,"n/a",L14/I14-1),"")</f>
        <v/>
      </c>
      <c r="O14" s="189">
        <f ca="1">Credit!I41</f>
        <v>0</v>
      </c>
      <c r="P14" s="122">
        <f ca="1">O14-L14</f>
        <v>0</v>
      </c>
      <c r="Q14" s="81" t="str">
        <f ca="1">IFERROR(IF(O14/L14-1=-1,"n/a",O14/L14-1),"")</f>
        <v/>
      </c>
      <c r="R14" s="53"/>
      <c r="S14" s="215"/>
      <c r="T14" s="203"/>
      <c r="U14" s="202"/>
      <c r="V14" s="202"/>
      <c r="W14" s="215"/>
      <c r="X14" s="216"/>
      <c r="Y14" s="215"/>
      <c r="Z14" s="215"/>
      <c r="AA14" s="215"/>
      <c r="AB14" s="215"/>
      <c r="AC14" s="215"/>
      <c r="AD14" s="215"/>
      <c r="AE14" s="215"/>
      <c r="AF14" s="215"/>
      <c r="AG14" s="215"/>
      <c r="AH14" s="215"/>
      <c r="AI14" s="215"/>
      <c r="AJ14" s="215"/>
      <c r="AK14" s="215"/>
      <c r="AL14" s="215"/>
      <c r="AM14" s="215"/>
      <c r="AN14" s="215"/>
      <c r="AO14" s="215"/>
      <c r="AP14" s="215"/>
      <c r="AQ14" s="215"/>
      <c r="AR14" s="215"/>
      <c r="AS14" s="215"/>
      <c r="AT14" s="215"/>
      <c r="AU14" s="215"/>
      <c r="AV14" s="215"/>
      <c r="AW14" s="215"/>
      <c r="AX14" s="215"/>
      <c r="AY14" s="216"/>
      <c r="AZ14" s="215"/>
      <c r="BA14" s="215"/>
      <c r="BB14" s="204"/>
      <c r="BC14" s="202"/>
      <c r="BD14" s="202"/>
      <c r="BE14" s="202"/>
      <c r="BF14" s="202"/>
      <c r="BG14" s="204"/>
      <c r="BH14" s="202"/>
      <c r="BI14" s="202"/>
      <c r="BJ14" s="202"/>
    </row>
    <row r="15" spans="1:62" s="2" customFormat="1" ht="12.6" x14ac:dyDescent="0.25">
      <c r="A15" s="291"/>
      <c r="B15" s="14"/>
      <c r="C15" s="15" t="s">
        <v>160</v>
      </c>
      <c r="D15" s="12"/>
      <c r="E15" s="67"/>
      <c r="F15" s="181"/>
      <c r="G15" s="123"/>
      <c r="H15" s="82"/>
      <c r="I15" s="189"/>
      <c r="J15" s="123"/>
      <c r="K15" s="82"/>
      <c r="L15" s="188"/>
      <c r="M15" s="123"/>
      <c r="N15" s="82"/>
      <c r="O15" s="188"/>
      <c r="P15" s="123"/>
      <c r="Q15" s="82"/>
      <c r="R15" s="53"/>
      <c r="S15" s="215"/>
      <c r="T15" s="203"/>
      <c r="U15" s="202"/>
      <c r="V15" s="202"/>
      <c r="W15" s="215"/>
      <c r="X15" s="216"/>
      <c r="Y15" s="215"/>
      <c r="Z15" s="215"/>
      <c r="AA15" s="215"/>
      <c r="AB15" s="215"/>
      <c r="AC15" s="215"/>
      <c r="AD15" s="215"/>
      <c r="AE15" s="215"/>
      <c r="AF15" s="215"/>
      <c r="AG15" s="215"/>
      <c r="AH15" s="215"/>
      <c r="AI15" s="215"/>
      <c r="AJ15" s="215"/>
      <c r="AK15" s="215"/>
      <c r="AL15" s="215"/>
      <c r="AM15" s="215"/>
      <c r="AN15" s="215"/>
      <c r="AO15" s="215"/>
      <c r="AP15" s="215"/>
      <c r="AQ15" s="215"/>
      <c r="AR15" s="215"/>
      <c r="AS15" s="215"/>
      <c r="AT15" s="215"/>
      <c r="AU15" s="215"/>
      <c r="AV15" s="215"/>
      <c r="AW15" s="215"/>
      <c r="AX15" s="215"/>
      <c r="AY15" s="216"/>
      <c r="AZ15" s="215"/>
      <c r="BA15" s="215"/>
      <c r="BB15" s="204"/>
      <c r="BC15" s="202"/>
      <c r="BD15" s="202"/>
      <c r="BE15" s="202"/>
      <c r="BF15" s="202"/>
      <c r="BG15" s="204"/>
      <c r="BH15" s="202"/>
      <c r="BI15" s="202"/>
      <c r="BJ15" s="202"/>
    </row>
    <row r="16" spans="1:62" s="2" customFormat="1" ht="12.6" x14ac:dyDescent="0.25">
      <c r="A16" s="291"/>
      <c r="B16" s="13"/>
      <c r="C16" s="16" t="s">
        <v>98</v>
      </c>
      <c r="D16" s="12"/>
      <c r="E16" s="187">
        <f ca="1">Income!E13</f>
        <v>15582.553667887327</v>
      </c>
      <c r="F16" s="183">
        <f ca="1">Income!F13</f>
        <v>8428.3238594586473</v>
      </c>
      <c r="G16" s="122">
        <f t="shared" ref="G16:G21" ca="1" si="0">F16-E16</f>
        <v>-7154.2298084286795</v>
      </c>
      <c r="H16" s="81">
        <f t="shared" ref="H16:H21" ca="1" si="1">IFERROR(IF(F16/E16-1=-1,"n/a",F16/E16-1),"")</f>
        <v>-0.45911793156035674</v>
      </c>
      <c r="I16" s="190">
        <f ca="1">Income!G13</f>
        <v>7929.7526215263233</v>
      </c>
      <c r="J16" s="122">
        <f t="shared" ref="J16:J21" ca="1" si="2">I16-F16</f>
        <v>-498.57123793232404</v>
      </c>
      <c r="K16" s="81">
        <f t="shared" ref="K16:K21" ca="1" si="3">IFERROR(IF(I16/F16-1=-1,"n/a",I16/F16-1),"")</f>
        <v>-5.9154257269410038E-2</v>
      </c>
      <c r="L16" s="188">
        <f ca="1">Income!H13</f>
        <v>8988.6703492078504</v>
      </c>
      <c r="M16" s="122">
        <f t="shared" ref="M16:M21" ca="1" si="4">L16-I16</f>
        <v>1058.9177276815271</v>
      </c>
      <c r="N16" s="81">
        <f t="shared" ref="N16:N21" ca="1" si="5">IFERROR(IF(L16/I16-1=-1,"n/a",L16/I16-1),"")</f>
        <v>0.13353729658690239</v>
      </c>
      <c r="O16" s="188">
        <f ca="1">Income!I13</f>
        <v>10188.993087551919</v>
      </c>
      <c r="P16" s="122">
        <f t="shared" ref="P16:P21" ca="1" si="6">O16-L16</f>
        <v>1200.3227383440681</v>
      </c>
      <c r="Q16" s="81">
        <f t="shared" ref="Q16:Q21" ca="1" si="7">IFERROR(IF(O16/L16-1=-1,"n/a",O16/L16-1),"")</f>
        <v>0.13353729658690283</v>
      </c>
      <c r="R16" s="53"/>
      <c r="S16" s="215"/>
      <c r="T16" s="203"/>
      <c r="U16" s="202"/>
      <c r="V16" s="202"/>
      <c r="W16" s="215"/>
      <c r="X16" s="216"/>
      <c r="Y16" s="215"/>
      <c r="Z16" s="215"/>
      <c r="AA16" s="215"/>
      <c r="AB16" s="215"/>
      <c r="AC16" s="215"/>
      <c r="AD16" s="215"/>
      <c r="AE16" s="215"/>
      <c r="AF16" s="215"/>
      <c r="AG16" s="215"/>
      <c r="AH16" s="215"/>
      <c r="AI16" s="215"/>
      <c r="AJ16" s="215"/>
      <c r="AK16" s="215"/>
      <c r="AL16" s="215"/>
      <c r="AM16" s="215"/>
      <c r="AN16" s="215"/>
      <c r="AO16" s="215"/>
      <c r="AP16" s="215"/>
      <c r="AQ16" s="215"/>
      <c r="AR16" s="215"/>
      <c r="AS16" s="215"/>
      <c r="AT16" s="215"/>
      <c r="AU16" s="215"/>
      <c r="AV16" s="215"/>
      <c r="AW16" s="215"/>
      <c r="AX16" s="215"/>
      <c r="AY16" s="216"/>
      <c r="AZ16" s="215"/>
      <c r="BA16" s="215"/>
      <c r="BB16" s="204"/>
      <c r="BC16" s="202"/>
      <c r="BD16" s="202"/>
      <c r="BE16" s="202"/>
      <c r="BF16" s="202"/>
      <c r="BG16" s="204"/>
      <c r="BH16" s="202"/>
      <c r="BI16" s="202"/>
      <c r="BJ16" s="202"/>
    </row>
    <row r="17" spans="1:62" s="2" customFormat="1" ht="12.6" x14ac:dyDescent="0.25">
      <c r="A17" s="291"/>
      <c r="B17" s="14"/>
      <c r="C17" s="16" t="s">
        <v>163</v>
      </c>
      <c r="D17" s="12"/>
      <c r="E17" s="187">
        <f ca="1">Income!E19</f>
        <v>6614.1318283697501</v>
      </c>
      <c r="F17" s="183">
        <f ca="1">Income!F19</f>
        <v>4349.1432860634641</v>
      </c>
      <c r="G17" s="122">
        <f t="shared" ca="1" si="0"/>
        <v>-2264.988542306286</v>
      </c>
      <c r="H17" s="81">
        <f t="shared" ca="1" si="1"/>
        <v>-0.34244683974866585</v>
      </c>
      <c r="I17" s="188">
        <f ca="1">Income!G19</f>
        <v>4134.752052257948</v>
      </c>
      <c r="J17" s="122">
        <f t="shared" ca="1" si="2"/>
        <v>-214.39123380551609</v>
      </c>
      <c r="K17" s="81">
        <f t="shared" ca="1" si="3"/>
        <v>-4.9295049554361259E-2</v>
      </c>
      <c r="L17" s="188">
        <f ca="1">Income!H19</f>
        <v>4686.8956633736216</v>
      </c>
      <c r="M17" s="122">
        <f t="shared" ca="1" si="4"/>
        <v>552.14361111567359</v>
      </c>
      <c r="N17" s="81">
        <f t="shared" ca="1" si="5"/>
        <v>0.13353729658690261</v>
      </c>
      <c r="O17" s="188">
        <f ca="1">Income!I19</f>
        <v>5312.7710396454158</v>
      </c>
      <c r="P17" s="122">
        <f t="shared" ca="1" si="6"/>
        <v>625.87537627179427</v>
      </c>
      <c r="Q17" s="81">
        <f t="shared" ca="1" si="7"/>
        <v>0.13353729658690328</v>
      </c>
      <c r="R17" s="53"/>
      <c r="S17" s="215"/>
      <c r="T17" s="203"/>
      <c r="U17" s="202"/>
      <c r="V17" s="202"/>
      <c r="W17" s="215"/>
      <c r="X17" s="216"/>
      <c r="Y17" s="215"/>
      <c r="Z17" s="215"/>
      <c r="AA17" s="215"/>
      <c r="AB17" s="215"/>
      <c r="AC17" s="215"/>
      <c r="AD17" s="215"/>
      <c r="AE17" s="215"/>
      <c r="AF17" s="215"/>
      <c r="AG17" s="215"/>
      <c r="AH17" s="215"/>
      <c r="AI17" s="215"/>
      <c r="AJ17" s="215"/>
      <c r="AK17" s="215"/>
      <c r="AL17" s="215"/>
      <c r="AM17" s="215"/>
      <c r="AN17" s="215"/>
      <c r="AO17" s="215"/>
      <c r="AP17" s="215"/>
      <c r="AQ17" s="215"/>
      <c r="AR17" s="215"/>
      <c r="AS17" s="215"/>
      <c r="AT17" s="215"/>
      <c r="AU17" s="215"/>
      <c r="AV17" s="215"/>
      <c r="AW17" s="215"/>
      <c r="AX17" s="215"/>
      <c r="AY17" s="216"/>
      <c r="AZ17" s="215"/>
      <c r="BA17" s="215"/>
      <c r="BB17" s="204"/>
      <c r="BC17" s="202"/>
      <c r="BD17" s="202"/>
      <c r="BE17" s="202"/>
      <c r="BF17" s="202"/>
      <c r="BG17" s="204"/>
      <c r="BH17" s="202"/>
      <c r="BI17" s="202"/>
      <c r="BJ17" s="202"/>
    </row>
    <row r="18" spans="1:62" s="2" customFormat="1" ht="12.6" x14ac:dyDescent="0.25">
      <c r="A18" s="291"/>
      <c r="B18" s="14"/>
      <c r="C18" s="16" t="s">
        <v>165</v>
      </c>
      <c r="D18" s="12"/>
      <c r="E18" s="187">
        <f>Income!E22</f>
        <v>1744.7500000000002</v>
      </c>
      <c r="F18" s="183">
        <f>Income!F22</f>
        <v>1770.191229079498</v>
      </c>
      <c r="G18" s="122">
        <f t="shared" si="0"/>
        <v>25.441229079497816</v>
      </c>
      <c r="H18" s="81">
        <f t="shared" si="1"/>
        <v>1.4581589958158947E-2</v>
      </c>
      <c r="I18" s="188">
        <f>Income!G22</f>
        <v>1796.0034317294649</v>
      </c>
      <c r="J18" s="122">
        <f t="shared" si="2"/>
        <v>25.812202649966821</v>
      </c>
      <c r="K18" s="81">
        <f t="shared" si="3"/>
        <v>1.4581589958158947E-2</v>
      </c>
      <c r="L18" s="188">
        <f>Income!H22</f>
        <v>1822.1920173343901</v>
      </c>
      <c r="M18" s="122">
        <f t="shared" si="4"/>
        <v>26.188585604925265</v>
      </c>
      <c r="N18" s="81">
        <f t="shared" si="5"/>
        <v>1.4581589958158947E-2</v>
      </c>
      <c r="O18" s="188">
        <f>Income!I22</f>
        <v>1848.7624741561908</v>
      </c>
      <c r="P18" s="122">
        <f t="shared" si="6"/>
        <v>26.57045682180069</v>
      </c>
      <c r="Q18" s="81">
        <f t="shared" si="7"/>
        <v>1.4581589958158947E-2</v>
      </c>
      <c r="R18" s="53"/>
      <c r="S18" s="215"/>
      <c r="T18" s="203"/>
      <c r="U18" s="202"/>
      <c r="V18" s="202"/>
      <c r="W18" s="215"/>
      <c r="X18" s="216"/>
      <c r="Y18" s="215"/>
      <c r="Z18" s="215"/>
      <c r="AA18" s="215"/>
      <c r="AB18" s="215"/>
      <c r="AC18" s="215"/>
      <c r="AD18" s="215"/>
      <c r="AE18" s="215"/>
      <c r="AF18" s="215"/>
      <c r="AG18" s="215"/>
      <c r="AH18" s="215"/>
      <c r="AI18" s="215"/>
      <c r="AJ18" s="215"/>
      <c r="AK18" s="215"/>
      <c r="AL18" s="215"/>
      <c r="AM18" s="215"/>
      <c r="AN18" s="215"/>
      <c r="AO18" s="215"/>
      <c r="AP18" s="215"/>
      <c r="AQ18" s="215"/>
      <c r="AR18" s="215"/>
      <c r="AS18" s="215"/>
      <c r="AT18" s="215"/>
      <c r="AU18" s="215"/>
      <c r="AV18" s="215"/>
      <c r="AW18" s="215"/>
      <c r="AX18" s="215"/>
      <c r="AY18" s="216"/>
      <c r="AZ18" s="215"/>
      <c r="BA18" s="215"/>
      <c r="BB18" s="204"/>
      <c r="BC18" s="202"/>
      <c r="BD18" s="202"/>
      <c r="BE18" s="202"/>
      <c r="BF18" s="202"/>
      <c r="BG18" s="204"/>
      <c r="BH18" s="202"/>
      <c r="BI18" s="202"/>
      <c r="BJ18" s="202"/>
    </row>
    <row r="19" spans="1:62" s="2" customFormat="1" ht="12.6" x14ac:dyDescent="0.25">
      <c r="A19" s="298"/>
      <c r="B19" s="14"/>
      <c r="C19" s="16" t="s">
        <v>167</v>
      </c>
      <c r="D19" s="12"/>
      <c r="E19" s="187">
        <f>Income!E21</f>
        <v>435</v>
      </c>
      <c r="F19" s="183">
        <f>Income!F21</f>
        <v>447.5</v>
      </c>
      <c r="G19" s="122">
        <f t="shared" si="0"/>
        <v>12.5</v>
      </c>
      <c r="H19" s="81">
        <f t="shared" si="1"/>
        <v>2.8735632183908066E-2</v>
      </c>
      <c r="I19" s="188">
        <f>Income!G21</f>
        <v>460.35919540229884</v>
      </c>
      <c r="J19" s="122">
        <f t="shared" si="2"/>
        <v>12.859195402298838</v>
      </c>
      <c r="K19" s="81">
        <f t="shared" si="3"/>
        <v>2.8735632183908066E-2</v>
      </c>
      <c r="L19" s="188">
        <f>Income!H21</f>
        <v>473.58790791385911</v>
      </c>
      <c r="M19" s="122">
        <f t="shared" si="4"/>
        <v>13.228712511560275</v>
      </c>
      <c r="N19" s="81">
        <f t="shared" si="5"/>
        <v>2.8735632183908066E-2</v>
      </c>
      <c r="O19" s="188">
        <f>Income!I21</f>
        <v>487.19675584241833</v>
      </c>
      <c r="P19" s="122">
        <f t="shared" si="6"/>
        <v>13.608847928559214</v>
      </c>
      <c r="Q19" s="81">
        <f t="shared" si="7"/>
        <v>2.8735632183908066E-2</v>
      </c>
      <c r="R19" s="53"/>
      <c r="S19" s="215"/>
      <c r="T19" s="203"/>
      <c r="U19" s="202"/>
      <c r="V19" s="202"/>
      <c r="W19" s="215"/>
      <c r="X19" s="216"/>
      <c r="Y19" s="215"/>
      <c r="Z19" s="215"/>
      <c r="AA19" s="215"/>
      <c r="AB19" s="215"/>
      <c r="AC19" s="215"/>
      <c r="AD19" s="215"/>
      <c r="AE19" s="215"/>
      <c r="AF19" s="215"/>
      <c r="AG19" s="215"/>
      <c r="AH19" s="215"/>
      <c r="AI19" s="215"/>
      <c r="AJ19" s="215"/>
      <c r="AK19" s="215"/>
      <c r="AL19" s="215"/>
      <c r="AM19" s="215"/>
      <c r="AN19" s="215"/>
      <c r="AO19" s="215"/>
      <c r="AP19" s="215"/>
      <c r="AQ19" s="215"/>
      <c r="AR19" s="215"/>
      <c r="AS19" s="215"/>
      <c r="AT19" s="215"/>
      <c r="AU19" s="215"/>
      <c r="AV19" s="215"/>
      <c r="AW19" s="215"/>
      <c r="AX19" s="215"/>
      <c r="AY19" s="216"/>
      <c r="AZ19" s="215"/>
      <c r="BA19" s="215"/>
      <c r="BB19" s="204"/>
      <c r="BC19" s="202"/>
      <c r="BD19" s="202"/>
      <c r="BE19" s="202"/>
      <c r="BF19" s="202"/>
      <c r="BG19" s="204"/>
      <c r="BH19" s="202"/>
      <c r="BI19" s="202"/>
      <c r="BJ19" s="202"/>
    </row>
    <row r="20" spans="1:62" s="2" customFormat="1" ht="12.6" x14ac:dyDescent="0.25">
      <c r="A20" s="291"/>
      <c r="B20" s="14"/>
      <c r="C20" s="16" t="s">
        <v>168</v>
      </c>
      <c r="D20" s="12"/>
      <c r="E20" s="187">
        <f ca="1">SUM(Income!E30:E32)</f>
        <v>1826.068689674601</v>
      </c>
      <c r="F20" s="183">
        <f ca="1">SUM(Income!F30:F32)</f>
        <v>452.68847382976844</v>
      </c>
      <c r="G20" s="122">
        <f t="shared" ca="1" si="0"/>
        <v>-1373.3802158448325</v>
      </c>
      <c r="H20" s="81">
        <f t="shared" ca="1" si="1"/>
        <v>-0.75209668924861972</v>
      </c>
      <c r="I20" s="188">
        <f ca="1">SUM(Income!G30:G32)</f>
        <v>87.499999999999986</v>
      </c>
      <c r="J20" s="122">
        <f t="shared" ca="1" si="2"/>
        <v>-365.18847382976844</v>
      </c>
      <c r="K20" s="81">
        <f t="shared" ca="1" si="3"/>
        <v>-0.80671034263420638</v>
      </c>
      <c r="L20" s="188">
        <f ca="1">SUM(Income!H30:H32)</f>
        <v>87.499999999999986</v>
      </c>
      <c r="M20" s="122">
        <f t="shared" ca="1" si="4"/>
        <v>0</v>
      </c>
      <c r="N20" s="81">
        <f t="shared" ca="1" si="5"/>
        <v>0</v>
      </c>
      <c r="O20" s="188">
        <f ca="1">SUM(Income!I30:I32)</f>
        <v>87.499999999999986</v>
      </c>
      <c r="P20" s="122">
        <f t="shared" ca="1" si="6"/>
        <v>0</v>
      </c>
      <c r="Q20" s="81">
        <f t="shared" ca="1" si="7"/>
        <v>0</v>
      </c>
      <c r="R20" s="53"/>
      <c r="S20" s="215"/>
      <c r="T20" s="203"/>
      <c r="U20" s="202"/>
      <c r="V20" s="202"/>
      <c r="W20" s="215"/>
      <c r="X20" s="216"/>
      <c r="Y20" s="215"/>
      <c r="Z20" s="215"/>
      <c r="AA20" s="215"/>
      <c r="AB20" s="215"/>
      <c r="AC20" s="215"/>
      <c r="AD20" s="215"/>
      <c r="AE20" s="215"/>
      <c r="AF20" s="215"/>
      <c r="AG20" s="215"/>
      <c r="AH20" s="215"/>
      <c r="AI20" s="215"/>
      <c r="AJ20" s="215"/>
      <c r="AK20" s="215"/>
      <c r="AL20" s="215"/>
      <c r="AM20" s="215"/>
      <c r="AN20" s="215"/>
      <c r="AO20" s="215"/>
      <c r="AP20" s="215"/>
      <c r="AQ20" s="215"/>
      <c r="AR20" s="215"/>
      <c r="AS20" s="215"/>
      <c r="AT20" s="215"/>
      <c r="AU20" s="215"/>
      <c r="AV20" s="215"/>
      <c r="AW20" s="215"/>
      <c r="AX20" s="215"/>
      <c r="AY20" s="216"/>
      <c r="AZ20" s="215"/>
      <c r="BA20" s="215"/>
      <c r="BB20" s="204"/>
      <c r="BC20" s="202"/>
      <c r="BD20" s="202"/>
      <c r="BE20" s="202"/>
      <c r="BF20" s="202"/>
      <c r="BG20" s="204"/>
      <c r="BH20" s="202"/>
      <c r="BI20" s="202"/>
      <c r="BJ20" s="202"/>
    </row>
    <row r="21" spans="1:62" s="2" customFormat="1" ht="12.6" x14ac:dyDescent="0.25">
      <c r="A21" s="291"/>
      <c r="B21" s="14"/>
      <c r="C21" s="16" t="s">
        <v>169</v>
      </c>
      <c r="D21" s="12"/>
      <c r="E21" s="187">
        <f ca="1">Income!E34</f>
        <v>2910.8952232391189</v>
      </c>
      <c r="F21" s="183">
        <f ca="1">Income!F34</f>
        <v>645.28052229155037</v>
      </c>
      <c r="G21" s="122">
        <f t="shared" ca="1" si="0"/>
        <v>-2265.6147009475685</v>
      </c>
      <c r="H21" s="81">
        <f t="shared" ca="1" si="1"/>
        <v>-0.77832231227700799</v>
      </c>
      <c r="I21" s="188">
        <f ca="1">Income!G34</f>
        <v>813.34943194863297</v>
      </c>
      <c r="J21" s="122">
        <f t="shared" ca="1" si="2"/>
        <v>168.0689096570826</v>
      </c>
      <c r="K21" s="81">
        <f t="shared" ca="1" si="3"/>
        <v>0.26045867471751416</v>
      </c>
      <c r="L21" s="189">
        <f ca="1">Income!H34</f>
        <v>1271.0968563515883</v>
      </c>
      <c r="M21" s="122">
        <f t="shared" ca="1" si="4"/>
        <v>457.74742440295529</v>
      </c>
      <c r="N21" s="81">
        <f t="shared" ca="1" si="5"/>
        <v>0.56279307075469176</v>
      </c>
      <c r="O21" s="189">
        <f ca="1">Income!I34</f>
        <v>1096.6576907447352</v>
      </c>
      <c r="P21" s="122">
        <f t="shared" ca="1" si="6"/>
        <v>-174.43916560685307</v>
      </c>
      <c r="Q21" s="81">
        <f t="shared" ca="1" si="7"/>
        <v>-0.13723514831713401</v>
      </c>
      <c r="R21" s="53"/>
      <c r="S21" s="215"/>
      <c r="T21" s="203"/>
      <c r="U21" s="202"/>
      <c r="V21" s="202"/>
      <c r="W21" s="215"/>
      <c r="X21" s="216"/>
      <c r="Y21" s="215"/>
      <c r="Z21" s="215"/>
      <c r="AA21" s="215"/>
      <c r="AB21" s="215"/>
      <c r="AC21" s="215"/>
      <c r="AD21" s="215"/>
      <c r="AE21" s="215"/>
      <c r="AF21" s="215"/>
      <c r="AG21" s="215"/>
      <c r="AH21" s="215"/>
      <c r="AI21" s="215"/>
      <c r="AJ21" s="215"/>
      <c r="AK21" s="215"/>
      <c r="AL21" s="215"/>
      <c r="AM21" s="215"/>
      <c r="AN21" s="215"/>
      <c r="AO21" s="215"/>
      <c r="AP21" s="215"/>
      <c r="AQ21" s="215"/>
      <c r="AR21" s="215"/>
      <c r="AS21" s="215"/>
      <c r="AT21" s="215"/>
      <c r="AU21" s="215"/>
      <c r="AV21" s="215"/>
      <c r="AW21" s="215"/>
      <c r="AX21" s="215"/>
      <c r="AY21" s="216"/>
      <c r="AZ21" s="215"/>
      <c r="BA21" s="215"/>
      <c r="BB21" s="204"/>
      <c r="BC21" s="202"/>
      <c r="BD21" s="202"/>
      <c r="BE21" s="202"/>
      <c r="BF21" s="202"/>
      <c r="BG21" s="204"/>
      <c r="BH21" s="202"/>
      <c r="BI21" s="202"/>
      <c r="BJ21" s="202"/>
    </row>
    <row r="22" spans="1:62" s="2" customFormat="1" ht="12.6" x14ac:dyDescent="0.25">
      <c r="A22" s="291"/>
      <c r="C22" s="15" t="s">
        <v>170</v>
      </c>
      <c r="D22" s="12"/>
      <c r="E22" s="67"/>
      <c r="F22" s="181"/>
      <c r="G22" s="123"/>
      <c r="H22" s="82"/>
      <c r="I22" s="189"/>
      <c r="J22" s="123"/>
      <c r="K22" s="82"/>
      <c r="L22" s="188"/>
      <c r="M22" s="123"/>
      <c r="N22" s="82"/>
      <c r="O22" s="188"/>
      <c r="P22" s="123"/>
      <c r="Q22" s="82"/>
      <c r="R22" s="53"/>
      <c r="S22" s="215"/>
      <c r="T22" s="203"/>
      <c r="U22" s="202"/>
      <c r="V22" s="202"/>
      <c r="W22" s="215"/>
      <c r="X22" s="216"/>
      <c r="Y22" s="215"/>
      <c r="Z22" s="215"/>
      <c r="AA22" s="215"/>
      <c r="AB22" s="215"/>
      <c r="AC22" s="215"/>
      <c r="AD22" s="215"/>
      <c r="AE22" s="215"/>
      <c r="AF22" s="215"/>
      <c r="AG22" s="215"/>
      <c r="AH22" s="215"/>
      <c r="AI22" s="215"/>
      <c r="AJ22" s="215"/>
      <c r="AK22" s="215"/>
      <c r="AL22" s="215"/>
      <c r="AM22" s="215"/>
      <c r="AN22" s="215"/>
      <c r="AO22" s="215"/>
      <c r="AP22" s="215"/>
      <c r="AQ22" s="215"/>
      <c r="AR22" s="215"/>
      <c r="AS22" s="215"/>
      <c r="AT22" s="215"/>
      <c r="AU22" s="215"/>
      <c r="AV22" s="215"/>
      <c r="AW22" s="215"/>
      <c r="AX22" s="215"/>
      <c r="AY22" s="216"/>
      <c r="AZ22" s="215"/>
      <c r="BA22" s="215"/>
      <c r="BB22" s="204"/>
      <c r="BC22" s="202"/>
      <c r="BD22" s="202"/>
      <c r="BE22" s="202"/>
      <c r="BF22" s="202"/>
      <c r="BG22" s="204"/>
      <c r="BH22" s="202"/>
      <c r="BI22" s="202"/>
      <c r="BJ22" s="202"/>
    </row>
    <row r="23" spans="1:62" s="2" customFormat="1" ht="12.6" x14ac:dyDescent="0.25">
      <c r="A23" s="291"/>
      <c r="C23" s="16" t="s">
        <v>97</v>
      </c>
      <c r="D23" s="12"/>
      <c r="E23" s="187">
        <f ca="1">Balance!E18</f>
        <v>25417.975958837014</v>
      </c>
      <c r="F23" s="183">
        <f ca="1">Balance!F18</f>
        <v>5053.839750785578</v>
      </c>
      <c r="G23" s="122">
        <f ca="1">F23-E23</f>
        <v>-20364.136208051437</v>
      </c>
      <c r="H23" s="81">
        <f ca="1">IFERROR(IF(F23/E23-1=-1,"n/a",F23/E23-1),"")</f>
        <v>-0.80117064557107187</v>
      </c>
      <c r="I23" s="188">
        <f ca="1">Balance!G18</f>
        <v>5867.1891827342024</v>
      </c>
      <c r="J23" s="122">
        <f ca="1">I23-F23</f>
        <v>813.34943194862444</v>
      </c>
      <c r="K23" s="81">
        <f ca="1">IFERROR(IF(I23/F23-1=-1,"n/a",I23/F23-1),"")</f>
        <v>0.16093692559646278</v>
      </c>
      <c r="L23" s="188">
        <f ca="1">Balance!H18</f>
        <v>7138.2860390858023</v>
      </c>
      <c r="M23" s="122">
        <f ca="1">L23-I23</f>
        <v>1271.0968563515999</v>
      </c>
      <c r="N23" s="81">
        <f ca="1">IFERROR(IF(L23/I23-1=-1,"n/a",L23/I23-1),"")</f>
        <v>0.21664494134468137</v>
      </c>
      <c r="O23" s="188">
        <f ca="1">Balance!I18</f>
        <v>8234.9437298305929</v>
      </c>
      <c r="P23" s="122">
        <f ca="1">O23-L23</f>
        <v>1096.6576907447907</v>
      </c>
      <c r="Q23" s="81">
        <f ca="1">IFERROR(IF(O23/L23-1=-1,"n/a",O23/L23-1),"")</f>
        <v>0.15363039317001648</v>
      </c>
      <c r="R23" s="53"/>
      <c r="S23" s="215"/>
      <c r="T23" s="203"/>
      <c r="U23" s="202"/>
      <c r="V23" s="202"/>
      <c r="W23" s="215"/>
      <c r="X23" s="216"/>
      <c r="Y23" s="215"/>
      <c r="Z23" s="215"/>
      <c r="AA23" s="215"/>
      <c r="AB23" s="215"/>
      <c r="AC23" s="215"/>
      <c r="AD23" s="215"/>
      <c r="AE23" s="215"/>
      <c r="AF23" s="215"/>
      <c r="AG23" s="215"/>
      <c r="AH23" s="215"/>
      <c r="AI23" s="215"/>
      <c r="AJ23" s="215"/>
      <c r="AK23" s="215"/>
      <c r="AL23" s="215"/>
      <c r="AM23" s="215"/>
      <c r="AN23" s="215"/>
      <c r="AO23" s="215"/>
      <c r="AP23" s="215"/>
      <c r="AQ23" s="215"/>
      <c r="AR23" s="215"/>
      <c r="AS23" s="215"/>
      <c r="AT23" s="215"/>
      <c r="AU23" s="215"/>
      <c r="AV23" s="215"/>
      <c r="AW23" s="215"/>
      <c r="AX23" s="215"/>
      <c r="AY23" s="216"/>
      <c r="AZ23" s="215"/>
      <c r="BA23" s="215"/>
      <c r="BB23" s="204"/>
      <c r="BC23" s="202"/>
      <c r="BD23" s="202"/>
      <c r="BE23" s="202"/>
      <c r="BF23" s="202"/>
      <c r="BG23" s="204"/>
      <c r="BH23" s="202"/>
      <c r="BI23" s="202"/>
      <c r="BJ23" s="202"/>
    </row>
    <row r="24" spans="1:62" s="2" customFormat="1" ht="12.6" x14ac:dyDescent="0.25">
      <c r="A24" s="291"/>
      <c r="C24" s="16" t="s">
        <v>96</v>
      </c>
      <c r="D24" s="12"/>
      <c r="E24" s="187">
        <f ca="1">Balance!E24</f>
        <v>22309.416730343015</v>
      </c>
      <c r="F24" s="183">
        <f ca="1">Balance!F24</f>
        <v>1300</v>
      </c>
      <c r="G24" s="122">
        <f ca="1">F24-E24</f>
        <v>-21009.416730343015</v>
      </c>
      <c r="H24" s="81">
        <f ca="1">IFERROR(IF(F24/E24-1=-1,"n/a",F24/E24-1),"")</f>
        <v>-0.94172864240633103</v>
      </c>
      <c r="I24" s="188">
        <f ca="1">Balance!G24</f>
        <v>1300</v>
      </c>
      <c r="J24" s="122">
        <f ca="1">I24-F24</f>
        <v>0</v>
      </c>
      <c r="K24" s="81">
        <f ca="1">IFERROR(IF(I24/F24-1=-1,"n/a",I24/F24-1),"")</f>
        <v>0</v>
      </c>
      <c r="L24" s="188">
        <f ca="1">Balance!H24</f>
        <v>1300</v>
      </c>
      <c r="M24" s="122">
        <f ca="1">L24-I24</f>
        <v>0</v>
      </c>
      <c r="N24" s="81">
        <f ca="1">IFERROR(IF(L24/I24-1=-1,"n/a",L24/I24-1),"")</f>
        <v>0</v>
      </c>
      <c r="O24" s="188">
        <f ca="1">Balance!I24</f>
        <v>1300</v>
      </c>
      <c r="P24" s="122">
        <f ca="1">O24-L24</f>
        <v>0</v>
      </c>
      <c r="Q24" s="81">
        <f ca="1">IFERROR(IF(O24/L24-1=-1,"n/a",O24/L24-1),"")</f>
        <v>0</v>
      </c>
      <c r="R24" s="53"/>
      <c r="S24" s="215"/>
      <c r="T24" s="203"/>
      <c r="U24" s="202"/>
      <c r="V24" s="202"/>
      <c r="W24" s="215"/>
      <c r="X24" s="216"/>
      <c r="Y24" s="215"/>
      <c r="Z24" s="215"/>
      <c r="AA24" s="215"/>
      <c r="AB24" s="215"/>
      <c r="AC24" s="215"/>
      <c r="AD24" s="215"/>
      <c r="AE24" s="215"/>
      <c r="AF24" s="215"/>
      <c r="AG24" s="215"/>
      <c r="AH24" s="215"/>
      <c r="AI24" s="215"/>
      <c r="AJ24" s="215"/>
      <c r="AK24" s="215"/>
      <c r="AL24" s="215"/>
      <c r="AM24" s="215"/>
      <c r="AN24" s="215"/>
      <c r="AO24" s="215"/>
      <c r="AP24" s="215"/>
      <c r="AQ24" s="215"/>
      <c r="AR24" s="215"/>
      <c r="AS24" s="215"/>
      <c r="AT24" s="215"/>
      <c r="AU24" s="215"/>
      <c r="AV24" s="215"/>
      <c r="AW24" s="215"/>
      <c r="AX24" s="215"/>
      <c r="AY24" s="216"/>
      <c r="AZ24" s="215"/>
      <c r="BA24" s="215"/>
      <c r="BB24" s="204"/>
      <c r="BC24" s="202"/>
      <c r="BD24" s="202"/>
      <c r="BE24" s="202"/>
      <c r="BF24" s="202"/>
      <c r="BG24" s="204"/>
      <c r="BH24" s="202"/>
      <c r="BI24" s="202"/>
      <c r="BJ24" s="202"/>
    </row>
    <row r="25" spans="1:62" s="2" customFormat="1" ht="12.6" x14ac:dyDescent="0.25">
      <c r="A25" s="291"/>
      <c r="C25" s="16" t="s">
        <v>7</v>
      </c>
      <c r="D25" s="12"/>
      <c r="E25" s="187">
        <f ca="1">Balance!E29</f>
        <v>3108.559228493983</v>
      </c>
      <c r="F25" s="183">
        <f ca="1">Balance!F29</f>
        <v>3753.8397507855339</v>
      </c>
      <c r="G25" s="122">
        <f ca="1">F25-E25</f>
        <v>645.28052229155082</v>
      </c>
      <c r="H25" s="81">
        <f ca="1">IFERROR(IF(F25/E25-1=-1,"n/a",F25/E25-1),"")</f>
        <v>0.20758186505719967</v>
      </c>
      <c r="I25" s="188">
        <f ca="1">Balance!G29</f>
        <v>4567.1891827341669</v>
      </c>
      <c r="J25" s="122">
        <f ca="1">I25-F25</f>
        <v>813.34943194863308</v>
      </c>
      <c r="K25" s="81">
        <f ca="1">IFERROR(IF(I25/F25-1=-1,"n/a",I25/F25-1),"")</f>
        <v>0.21667132481572504</v>
      </c>
      <c r="L25" s="189">
        <f ca="1">Balance!H29</f>
        <v>5838.286039085755</v>
      </c>
      <c r="M25" s="122">
        <f ca="1">L25-I25</f>
        <v>1271.096856351588</v>
      </c>
      <c r="N25" s="81">
        <f ca="1">IFERROR(IF(L25/I25-1=-1,"n/a",L25/I25-1),"")</f>
        <v>0.27831053312984078</v>
      </c>
      <c r="O25" s="189">
        <f ca="1">Balance!I29</f>
        <v>6934.9437298304892</v>
      </c>
      <c r="P25" s="122">
        <f ca="1">O25-L25</f>
        <v>1096.6576907447343</v>
      </c>
      <c r="Q25" s="81">
        <f ca="1">IFERROR(IF(O25/L25-1=-1,"n/a",O25/L25-1),"")</f>
        <v>0.1878389793516293</v>
      </c>
      <c r="R25" s="53"/>
      <c r="S25" s="215"/>
      <c r="T25" s="203"/>
      <c r="U25" s="202"/>
      <c r="V25" s="202"/>
      <c r="W25" s="215"/>
      <c r="X25" s="216"/>
      <c r="Y25" s="215"/>
      <c r="Z25" s="215"/>
      <c r="AA25" s="215"/>
      <c r="AB25" s="215"/>
      <c r="AC25" s="215"/>
      <c r="AD25" s="215"/>
      <c r="AE25" s="215"/>
      <c r="AF25" s="215"/>
      <c r="AG25" s="215"/>
      <c r="AH25" s="215"/>
      <c r="AI25" s="215"/>
      <c r="AJ25" s="215"/>
      <c r="AK25" s="215"/>
      <c r="AL25" s="215"/>
      <c r="AM25" s="215"/>
      <c r="AN25" s="215"/>
      <c r="AO25" s="215"/>
      <c r="AP25" s="215"/>
      <c r="AQ25" s="215"/>
      <c r="AR25" s="215"/>
      <c r="AS25" s="215"/>
      <c r="AT25" s="215"/>
      <c r="AU25" s="215"/>
      <c r="AV25" s="215"/>
      <c r="AW25" s="215"/>
      <c r="AX25" s="215"/>
      <c r="AY25" s="216"/>
      <c r="AZ25" s="215"/>
      <c r="BA25" s="215"/>
      <c r="BB25" s="204"/>
      <c r="BC25" s="202"/>
      <c r="BD25" s="202"/>
      <c r="BE25" s="202"/>
      <c r="BF25" s="202"/>
      <c r="BG25" s="204"/>
      <c r="BH25" s="202"/>
      <c r="BI25" s="202"/>
      <c r="BJ25" s="202"/>
    </row>
    <row r="26" spans="1:62" s="2" customFormat="1" ht="12.6" x14ac:dyDescent="0.25">
      <c r="A26" s="291"/>
      <c r="C26" s="15" t="s">
        <v>171</v>
      </c>
      <c r="D26" s="12"/>
      <c r="E26" s="67"/>
      <c r="F26" s="181"/>
      <c r="G26" s="123"/>
      <c r="H26" s="82"/>
      <c r="I26" s="189"/>
      <c r="J26" s="123"/>
      <c r="K26" s="82"/>
      <c r="L26" s="188"/>
      <c r="M26" s="123"/>
      <c r="N26" s="82"/>
      <c r="O26" s="188"/>
      <c r="P26" s="123"/>
      <c r="Q26" s="82"/>
      <c r="R26" s="53"/>
      <c r="S26" s="215"/>
      <c r="T26" s="203"/>
      <c r="U26" s="202"/>
      <c r="V26" s="202"/>
      <c r="W26" s="215"/>
      <c r="X26" s="216"/>
      <c r="Y26" s="215"/>
      <c r="Z26" s="215"/>
      <c r="AA26" s="215"/>
      <c r="AB26" s="215"/>
      <c r="AC26" s="215"/>
      <c r="AD26" s="215"/>
      <c r="AE26" s="215"/>
      <c r="AF26" s="215"/>
      <c r="AG26" s="215"/>
      <c r="AH26" s="215"/>
      <c r="AI26" s="215"/>
      <c r="AJ26" s="215"/>
      <c r="AK26" s="215"/>
      <c r="AL26" s="215"/>
      <c r="AM26" s="215"/>
      <c r="AN26" s="215"/>
      <c r="AO26" s="215"/>
      <c r="AP26" s="215"/>
      <c r="AQ26" s="215"/>
      <c r="AR26" s="215"/>
      <c r="AS26" s="215"/>
      <c r="AT26" s="215"/>
      <c r="AU26" s="215"/>
      <c r="AV26" s="215"/>
      <c r="AW26" s="215"/>
      <c r="AX26" s="215"/>
      <c r="AY26" s="216"/>
      <c r="AZ26" s="215"/>
      <c r="BA26" s="215"/>
      <c r="BB26" s="204"/>
      <c r="BC26" s="202"/>
      <c r="BD26" s="202"/>
      <c r="BE26" s="202"/>
      <c r="BF26" s="202"/>
      <c r="BG26" s="204"/>
      <c r="BH26" s="202"/>
      <c r="BI26" s="202"/>
      <c r="BJ26" s="202"/>
    </row>
    <row r="27" spans="1:62" s="2" customFormat="1" ht="12.6" x14ac:dyDescent="0.25">
      <c r="A27" s="291"/>
      <c r="C27" s="16" t="s">
        <v>23</v>
      </c>
      <c r="D27" s="12"/>
      <c r="E27" s="187">
        <f ca="1">Cash!E9</f>
        <v>-21057.080735597883</v>
      </c>
      <c r="F27" s="183">
        <f ca="1">Cash!F9</f>
        <v>24851.888958383672</v>
      </c>
      <c r="G27" s="122">
        <f ca="1">F27-E27</f>
        <v>45908.969693981555</v>
      </c>
      <c r="H27" s="81">
        <f ca="1">IFERROR(IF(F27/E27-1=-1,"n/a",F27/E27-1),"")</f>
        <v>-2.1802153047915374</v>
      </c>
      <c r="I27" s="188">
        <f ca="1">Cash!G9</f>
        <v>881.42141380050202</v>
      </c>
      <c r="J27" s="122">
        <f ca="1">I27-F27</f>
        <v>-23970.467544583171</v>
      </c>
      <c r="K27" s="81">
        <f ca="1">IFERROR(IF(I27/F27-1=-1,"n/a",I27/F27-1),"")</f>
        <v>-0.96453302140225605</v>
      </c>
      <c r="L27" s="188">
        <f ca="1">Cash!H9</f>
        <v>1039.9432005149713</v>
      </c>
      <c r="M27" s="122">
        <f ca="1">L27-I27</f>
        <v>158.52178671446927</v>
      </c>
      <c r="N27" s="81">
        <f ca="1">IFERROR(IF(L27/I27-1=-1,"n/a",L27/I27-1),"")</f>
        <v>0.17984789594679462</v>
      </c>
      <c r="O27" s="188">
        <f ca="1">Cash!I9</f>
        <v>1686.3438599288309</v>
      </c>
      <c r="P27" s="122">
        <f ca="1">O27-L27</f>
        <v>646.40065941385956</v>
      </c>
      <c r="Q27" s="81">
        <f ca="1">IFERROR(IF(O27/L27-1=-1,"n/a",O27/L27-1),"")</f>
        <v>0.62157304273326397</v>
      </c>
      <c r="R27" s="53"/>
      <c r="S27" s="215"/>
      <c r="T27" s="203"/>
      <c r="U27" s="202"/>
      <c r="V27" s="202"/>
      <c r="W27" s="215"/>
      <c r="X27" s="216"/>
      <c r="Y27" s="215"/>
      <c r="Z27" s="215"/>
      <c r="AA27" s="215"/>
      <c r="AB27" s="215"/>
      <c r="AC27" s="215"/>
      <c r="AD27" s="215"/>
      <c r="AE27" s="215"/>
      <c r="AF27" s="215"/>
      <c r="AG27" s="215"/>
      <c r="AH27" s="215"/>
      <c r="AI27" s="215"/>
      <c r="AJ27" s="215"/>
      <c r="AK27" s="215"/>
      <c r="AL27" s="215"/>
      <c r="AM27" s="215"/>
      <c r="AN27" s="215"/>
      <c r="AO27" s="215"/>
      <c r="AP27" s="215"/>
      <c r="AQ27" s="215"/>
      <c r="AR27" s="215"/>
      <c r="AS27" s="215"/>
      <c r="AT27" s="215"/>
      <c r="AU27" s="215"/>
      <c r="AV27" s="215"/>
      <c r="AW27" s="215"/>
      <c r="AX27" s="215"/>
      <c r="AY27" s="216"/>
      <c r="AZ27" s="215"/>
      <c r="BA27" s="215"/>
      <c r="BB27" s="204"/>
      <c r="BC27" s="202"/>
      <c r="BD27" s="202"/>
      <c r="BE27" s="202"/>
      <c r="BF27" s="202"/>
      <c r="BG27" s="204"/>
      <c r="BH27" s="202"/>
      <c r="BI27" s="202"/>
      <c r="BJ27" s="202"/>
    </row>
    <row r="28" spans="1:62" s="2" customFormat="1" ht="12.6" x14ac:dyDescent="0.25">
      <c r="A28" s="291"/>
      <c r="C28" s="16" t="s">
        <v>172</v>
      </c>
      <c r="D28" s="12"/>
      <c r="E28" s="187">
        <f>Cash!E19</f>
        <v>-1250</v>
      </c>
      <c r="F28" s="183">
        <f>Cash!F19</f>
        <v>0</v>
      </c>
      <c r="G28" s="122">
        <f>F28-E28</f>
        <v>1250</v>
      </c>
      <c r="H28" s="81" t="str">
        <f>IFERROR(IF(F28/E28-1=-1,"n/a",F28/E28-1),"")</f>
        <v>n/a</v>
      </c>
      <c r="I28" s="188">
        <f>Cash!G19</f>
        <v>-55</v>
      </c>
      <c r="J28" s="122">
        <f>I28-F28</f>
        <v>-55</v>
      </c>
      <c r="K28" s="81" t="str">
        <f>IFERROR(IF(I28/F28-1=-1,"n/a",I28/F28-1),"")</f>
        <v/>
      </c>
      <c r="L28" s="188">
        <f>Cash!H19</f>
        <v>0</v>
      </c>
      <c r="M28" s="122">
        <f>L28-I28</f>
        <v>55</v>
      </c>
      <c r="N28" s="81" t="str">
        <f>IFERROR(IF(L28/I28-1=-1,"n/a",L28/I28-1),"")</f>
        <v>n/a</v>
      </c>
      <c r="O28" s="188">
        <f>Cash!I19</f>
        <v>0</v>
      </c>
      <c r="P28" s="122">
        <f>O28-L28</f>
        <v>0</v>
      </c>
      <c r="Q28" s="81" t="str">
        <f>IFERROR(IF(O28/L28-1=-1,"n/a",O28/L28-1),"")</f>
        <v/>
      </c>
      <c r="R28" s="53"/>
      <c r="S28" s="215"/>
      <c r="T28" s="203"/>
      <c r="U28" s="202"/>
      <c r="V28" s="202"/>
      <c r="W28" s="215"/>
      <c r="X28" s="216"/>
      <c r="Y28" s="215"/>
      <c r="Z28" s="215"/>
      <c r="AA28" s="215"/>
      <c r="AB28" s="215"/>
      <c r="AC28" s="215"/>
      <c r="AD28" s="215"/>
      <c r="AE28" s="215"/>
      <c r="AF28" s="215"/>
      <c r="AG28" s="215"/>
      <c r="AH28" s="215"/>
      <c r="AI28" s="215"/>
      <c r="AJ28" s="215"/>
      <c r="AK28" s="215"/>
      <c r="AL28" s="215"/>
      <c r="AM28" s="215"/>
      <c r="AN28" s="215"/>
      <c r="AO28" s="215"/>
      <c r="AP28" s="215"/>
      <c r="AQ28" s="215"/>
      <c r="AR28" s="215"/>
      <c r="AS28" s="215"/>
      <c r="AT28" s="215"/>
      <c r="AU28" s="215"/>
      <c r="AV28" s="215"/>
      <c r="AW28" s="215"/>
      <c r="AX28" s="215"/>
      <c r="AY28" s="216"/>
      <c r="AZ28" s="215"/>
      <c r="BA28" s="215"/>
      <c r="BB28" s="204"/>
      <c r="BC28" s="202"/>
      <c r="BD28" s="202"/>
      <c r="BE28" s="202"/>
      <c r="BF28" s="202"/>
      <c r="BG28" s="204"/>
      <c r="BH28" s="202"/>
      <c r="BI28" s="202"/>
      <c r="BJ28" s="202"/>
    </row>
    <row r="29" spans="1:62" s="2" customFormat="1" ht="13.8" x14ac:dyDescent="0.25">
      <c r="A29" s="291"/>
      <c r="C29" s="16" t="s">
        <v>173</v>
      </c>
      <c r="D29" s="12"/>
      <c r="E29" s="187">
        <f ca="1">Cash!E27</f>
        <v>21407.08073559788</v>
      </c>
      <c r="F29" s="183">
        <f ca="1">Cash!F27</f>
        <v>-21009.416730343015</v>
      </c>
      <c r="G29" s="122">
        <f ca="1">F29-E29</f>
        <v>-42416.497465940891</v>
      </c>
      <c r="H29" s="81">
        <f ca="1">IFERROR(IF(F29/E29-1=-1,"n/a",F29/E29-1),"")</f>
        <v>-1.9814237162849773</v>
      </c>
      <c r="I29" s="188">
        <f ca="1">Cash!G27</f>
        <v>0</v>
      </c>
      <c r="J29" s="122">
        <f ca="1">I29-F29</f>
        <v>21009.416730343015</v>
      </c>
      <c r="K29" s="81" t="str">
        <f ca="1">IFERROR(IF(I29/F29-1=-1,"n/a",I29/F29-1),"")</f>
        <v>n/a</v>
      </c>
      <c r="L29" s="121">
        <f ca="1">Cash!H27</f>
        <v>0</v>
      </c>
      <c r="M29" s="122">
        <f ca="1">L29-I29</f>
        <v>0</v>
      </c>
      <c r="N29" s="81" t="str">
        <f ca="1">IFERROR(IF(L29/I29-1=-1,"n/a",L29/I29-1),"")</f>
        <v/>
      </c>
      <c r="O29" s="191">
        <f ca="1">Cash!I27</f>
        <v>0</v>
      </c>
      <c r="P29" s="122">
        <f ca="1">O29-L29</f>
        <v>0</v>
      </c>
      <c r="Q29" s="81" t="str">
        <f ca="1">IFERROR(IF(O29/L29-1=-1,"n/a",O29/L29-1),"")</f>
        <v/>
      </c>
      <c r="R29" s="53"/>
      <c r="S29" s="215"/>
      <c r="T29" s="203"/>
      <c r="U29" s="202"/>
      <c r="V29" s="202"/>
      <c r="W29" s="215"/>
      <c r="X29" s="216"/>
      <c r="Y29" s="215"/>
      <c r="Z29" s="215"/>
      <c r="AA29" s="215"/>
      <c r="AB29" s="215"/>
      <c r="AC29" s="215"/>
      <c r="AD29" s="215"/>
      <c r="AE29" s="215"/>
      <c r="AF29" s="215"/>
      <c r="AG29" s="215"/>
      <c r="AH29" s="215"/>
      <c r="AI29" s="215"/>
      <c r="AJ29" s="215"/>
      <c r="AK29" s="215"/>
      <c r="AL29" s="215"/>
      <c r="AM29" s="215"/>
      <c r="AN29" s="215"/>
      <c r="AO29" s="215"/>
      <c r="AP29" s="215"/>
      <c r="AQ29" s="215"/>
      <c r="AR29" s="215"/>
      <c r="AS29" s="215"/>
      <c r="AT29" s="215"/>
      <c r="AU29" s="215"/>
      <c r="AV29" s="215"/>
      <c r="AW29" s="215"/>
      <c r="AX29" s="215"/>
      <c r="AY29" s="216"/>
      <c r="AZ29" s="215"/>
      <c r="BA29" s="215"/>
      <c r="BB29" s="204"/>
      <c r="BC29" s="202"/>
      <c r="BD29" s="202"/>
      <c r="BE29" s="202"/>
      <c r="BF29" s="202"/>
      <c r="BG29" s="204"/>
      <c r="BH29" s="202"/>
      <c r="BI29" s="202"/>
      <c r="BJ29" s="202"/>
    </row>
    <row r="30" spans="1:62" s="2" customFormat="1" ht="13.8" x14ac:dyDescent="0.3">
      <c r="A30" s="291"/>
      <c r="C30" s="15" t="s">
        <v>174</v>
      </c>
      <c r="D30" s="12"/>
      <c r="E30" s="178"/>
      <c r="F30" s="182"/>
      <c r="G30" s="79"/>
      <c r="H30" s="83"/>
      <c r="I30" s="119"/>
      <c r="J30" s="79"/>
      <c r="K30" s="83"/>
      <c r="L30" s="119"/>
      <c r="M30" s="79"/>
      <c r="N30" s="83"/>
      <c r="O30" s="119"/>
      <c r="P30" s="79"/>
      <c r="Q30" s="83"/>
      <c r="S30" s="215"/>
      <c r="T30" s="216"/>
      <c r="U30" s="215"/>
      <c r="V30" s="215"/>
      <c r="W30" s="215"/>
      <c r="X30" s="216"/>
      <c r="Y30" s="215"/>
      <c r="Z30" s="215"/>
      <c r="AA30" s="215"/>
      <c r="AB30" s="215"/>
      <c r="AC30" s="215"/>
      <c r="AD30" s="215"/>
      <c r="AE30" s="215"/>
      <c r="AF30" s="215"/>
      <c r="AG30" s="215"/>
      <c r="AH30" s="215"/>
      <c r="AI30" s="215"/>
      <c r="AJ30" s="215"/>
      <c r="AK30" s="215"/>
      <c r="AL30" s="215"/>
      <c r="AM30" s="215"/>
      <c r="AN30" s="215"/>
      <c r="AO30" s="215"/>
      <c r="AP30" s="215"/>
      <c r="AQ30" s="215"/>
      <c r="AR30" s="215"/>
      <c r="AS30" s="215"/>
      <c r="AT30" s="215"/>
      <c r="AU30" s="215"/>
      <c r="AV30" s="215"/>
      <c r="AW30" s="215"/>
      <c r="AX30" s="215"/>
      <c r="AY30" s="216"/>
      <c r="AZ30" s="215"/>
      <c r="BA30" s="215"/>
      <c r="BB30" s="217"/>
      <c r="BC30" s="215"/>
      <c r="BD30" s="215"/>
      <c r="BE30" s="215"/>
      <c r="BF30" s="215"/>
      <c r="BG30" s="217"/>
      <c r="BH30" s="215"/>
      <c r="BI30" s="215"/>
      <c r="BJ30" s="215"/>
    </row>
    <row r="31" spans="1:62" s="3" customFormat="1" ht="13.8" x14ac:dyDescent="0.3">
      <c r="A31" s="291"/>
      <c r="B31" s="17"/>
      <c r="C31" s="18" t="s">
        <v>175</v>
      </c>
      <c r="D31" s="10"/>
      <c r="E31" s="179"/>
      <c r="F31" s="184"/>
      <c r="G31" s="76"/>
      <c r="H31" s="85"/>
      <c r="I31" s="120"/>
      <c r="J31" s="76"/>
      <c r="K31" s="85"/>
      <c r="L31" s="120"/>
      <c r="M31" s="76"/>
      <c r="N31" s="85"/>
      <c r="O31" s="120"/>
      <c r="P31" s="76"/>
      <c r="Q31" s="85"/>
      <c r="S31" s="202"/>
      <c r="T31" s="203"/>
      <c r="U31" s="202"/>
      <c r="V31" s="202"/>
      <c r="W31" s="202"/>
      <c r="X31" s="203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3"/>
      <c r="AZ31" s="202"/>
      <c r="BA31" s="202"/>
      <c r="BB31" s="204"/>
      <c r="BC31" s="202"/>
      <c r="BD31" s="202"/>
      <c r="BE31" s="202"/>
      <c r="BF31" s="202"/>
      <c r="BG31" s="204"/>
      <c r="BH31" s="202"/>
      <c r="BI31" s="202"/>
      <c r="BJ31" s="202"/>
    </row>
    <row r="32" spans="1:62" s="3" customFormat="1" ht="13.8" x14ac:dyDescent="0.25">
      <c r="A32" s="291"/>
      <c r="B32" s="17"/>
      <c r="C32" s="16" t="s">
        <v>56</v>
      </c>
      <c r="D32" s="10"/>
      <c r="E32" s="187">
        <f ca="1">Valuation!E19</f>
        <v>15119.816628015622</v>
      </c>
      <c r="F32" s="185"/>
      <c r="G32" s="76"/>
      <c r="H32" s="83"/>
      <c r="I32" s="121"/>
      <c r="J32" s="76"/>
      <c r="K32" s="83"/>
      <c r="L32" s="121"/>
      <c r="M32" s="76"/>
      <c r="N32" s="83"/>
      <c r="O32" s="121"/>
      <c r="P32" s="76"/>
      <c r="Q32" s="83"/>
      <c r="S32" s="202"/>
      <c r="T32" s="203"/>
      <c r="U32" s="202"/>
      <c r="V32" s="202"/>
      <c r="W32" s="202"/>
      <c r="X32" s="203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3"/>
      <c r="AZ32" s="202"/>
      <c r="BA32" s="202"/>
      <c r="BB32" s="204"/>
      <c r="BC32" s="202"/>
      <c r="BD32" s="202"/>
      <c r="BE32" s="202"/>
      <c r="BF32" s="202"/>
      <c r="BG32" s="204"/>
      <c r="BH32" s="202"/>
      <c r="BI32" s="202"/>
      <c r="BJ32" s="202"/>
    </row>
    <row r="33" spans="1:62" s="3" customFormat="1" ht="13.8" x14ac:dyDescent="0.25">
      <c r="A33" s="291"/>
      <c r="B33" s="17"/>
      <c r="C33" s="16" t="s">
        <v>57</v>
      </c>
      <c r="D33" s="10"/>
      <c r="E33" s="187">
        <f ca="1">Valuation!E23</f>
        <v>14255.009964851637</v>
      </c>
      <c r="F33" s="185"/>
      <c r="G33" s="76"/>
      <c r="H33" s="83"/>
      <c r="I33" s="121"/>
      <c r="J33" s="76"/>
      <c r="K33" s="83"/>
      <c r="L33" s="121"/>
      <c r="M33" s="76"/>
      <c r="N33" s="83"/>
      <c r="O33" s="121"/>
      <c r="P33" s="76"/>
      <c r="Q33" s="83"/>
      <c r="S33" s="202"/>
      <c r="T33" s="203"/>
      <c r="U33" s="202"/>
      <c r="V33" s="202"/>
      <c r="W33" s="202"/>
      <c r="X33" s="203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3"/>
      <c r="AZ33" s="202"/>
      <c r="BA33" s="202"/>
      <c r="BB33" s="204"/>
      <c r="BC33" s="202"/>
      <c r="BD33" s="202"/>
      <c r="BE33" s="202"/>
      <c r="BF33" s="202"/>
      <c r="BG33" s="204"/>
      <c r="BH33" s="202"/>
      <c r="BI33" s="202"/>
      <c r="BJ33" s="202"/>
    </row>
    <row r="34" spans="1:62" s="3" customFormat="1" ht="13.8" x14ac:dyDescent="0.3">
      <c r="A34" s="291"/>
      <c r="B34" s="17"/>
      <c r="C34" s="18" t="s">
        <v>176</v>
      </c>
      <c r="D34" s="10"/>
      <c r="E34" s="187"/>
      <c r="F34" s="182"/>
      <c r="G34" s="76"/>
      <c r="H34" s="83"/>
      <c r="I34" s="119"/>
      <c r="J34" s="76"/>
      <c r="K34" s="83"/>
      <c r="L34" s="119"/>
      <c r="M34" s="76"/>
      <c r="N34" s="83"/>
      <c r="O34" s="119"/>
      <c r="P34" s="76"/>
      <c r="Q34" s="83"/>
      <c r="S34" s="202"/>
      <c r="T34" s="203"/>
      <c r="U34" s="202"/>
      <c r="V34" s="202"/>
      <c r="W34" s="202"/>
      <c r="X34" s="203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3"/>
      <c r="AZ34" s="202"/>
      <c r="BA34" s="202"/>
      <c r="BB34" s="204"/>
      <c r="BC34" s="202"/>
      <c r="BD34" s="202"/>
      <c r="BE34" s="202"/>
      <c r="BF34" s="202"/>
      <c r="BG34" s="204"/>
      <c r="BH34" s="202"/>
      <c r="BI34" s="202"/>
      <c r="BJ34" s="202"/>
    </row>
    <row r="35" spans="1:62" s="3" customFormat="1" ht="13.8" x14ac:dyDescent="0.25">
      <c r="A35" s="291"/>
      <c r="B35" s="17"/>
      <c r="C35" s="16" t="s">
        <v>180</v>
      </c>
      <c r="D35" s="10"/>
      <c r="E35" s="187">
        <f ca="1">Valuation!E29</f>
        <v>22102.585056695618</v>
      </c>
      <c r="F35" s="185"/>
      <c r="G35" s="76"/>
      <c r="H35" s="83"/>
      <c r="I35" s="121"/>
      <c r="J35" s="76"/>
      <c r="K35" s="83"/>
      <c r="L35" s="121"/>
      <c r="M35" s="76"/>
      <c r="N35" s="83"/>
      <c r="O35" s="121"/>
      <c r="P35" s="76"/>
      <c r="Q35" s="83"/>
      <c r="S35" s="202"/>
      <c r="T35" s="203"/>
      <c r="U35" s="202"/>
      <c r="V35" s="202"/>
      <c r="W35" s="202"/>
      <c r="X35" s="203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3"/>
      <c r="AZ35" s="202"/>
      <c r="BA35" s="202"/>
      <c r="BB35" s="204"/>
      <c r="BC35" s="202"/>
      <c r="BD35" s="202"/>
      <c r="BE35" s="202"/>
      <c r="BF35" s="202"/>
      <c r="BG35" s="204"/>
      <c r="BH35" s="202"/>
      <c r="BI35" s="202"/>
      <c r="BJ35" s="202"/>
    </row>
    <row r="36" spans="1:62" s="3" customFormat="1" ht="13.8" x14ac:dyDescent="0.25">
      <c r="A36" s="291"/>
      <c r="B36" s="14"/>
      <c r="C36" s="16" t="s">
        <v>181</v>
      </c>
      <c r="D36" s="10"/>
      <c r="E36" s="187">
        <f ca="1">Valuation!E32</f>
        <v>17516.927283896628</v>
      </c>
      <c r="F36" s="185"/>
      <c r="G36" s="76"/>
      <c r="H36" s="83"/>
      <c r="I36" s="121"/>
      <c r="J36" s="76"/>
      <c r="K36" s="83"/>
      <c r="L36" s="121"/>
      <c r="M36" s="76"/>
      <c r="N36" s="83"/>
      <c r="O36" s="121"/>
      <c r="P36" s="76"/>
      <c r="Q36" s="83"/>
      <c r="S36" s="215"/>
      <c r="T36" s="203"/>
      <c r="U36" s="202"/>
      <c r="V36" s="202"/>
      <c r="W36" s="215"/>
      <c r="X36" s="216"/>
      <c r="Y36" s="215"/>
      <c r="Z36" s="215"/>
      <c r="AA36" s="215"/>
      <c r="AB36" s="215"/>
      <c r="AC36" s="215"/>
      <c r="AD36" s="215"/>
      <c r="AE36" s="215"/>
      <c r="AF36" s="215"/>
      <c r="AG36" s="215"/>
      <c r="AH36" s="215"/>
      <c r="AI36" s="215"/>
      <c r="AJ36" s="215"/>
      <c r="AK36" s="215"/>
      <c r="AL36" s="215"/>
      <c r="AM36" s="215"/>
      <c r="AN36" s="215"/>
      <c r="AO36" s="215"/>
      <c r="AP36" s="215"/>
      <c r="AQ36" s="215"/>
      <c r="AR36" s="215"/>
      <c r="AS36" s="215"/>
      <c r="AT36" s="215"/>
      <c r="AU36" s="215"/>
      <c r="AV36" s="215"/>
      <c r="AW36" s="215"/>
      <c r="AX36" s="215"/>
      <c r="AY36" s="216"/>
      <c r="AZ36" s="215"/>
      <c r="BA36" s="215"/>
      <c r="BB36" s="204"/>
      <c r="BC36" s="202"/>
      <c r="BD36" s="202"/>
      <c r="BE36" s="202"/>
      <c r="BF36" s="202"/>
      <c r="BG36" s="204"/>
      <c r="BH36" s="202"/>
      <c r="BI36" s="202"/>
      <c r="BJ36" s="202"/>
    </row>
    <row r="37" spans="1:62" x14ac:dyDescent="0.2">
      <c r="B37" s="112"/>
      <c r="C37" s="109"/>
      <c r="Z37" s="202" t="s">
        <v>144</v>
      </c>
      <c r="AA37" s="202" t="s">
        <v>143</v>
      </c>
      <c r="AB37" s="218"/>
      <c r="AC37" s="202" t="s">
        <v>145</v>
      </c>
    </row>
    <row r="38" spans="1:62" x14ac:dyDescent="0.2">
      <c r="B38" s="112"/>
      <c r="T38" s="203" t="s">
        <v>310</v>
      </c>
      <c r="U38" s="202" t="s">
        <v>143</v>
      </c>
      <c r="V38" s="202" t="s">
        <v>164</v>
      </c>
      <c r="X38" s="203" t="s">
        <v>311</v>
      </c>
      <c r="AE38" s="219"/>
      <c r="AF38" s="202" t="s">
        <v>358</v>
      </c>
      <c r="AY38" s="203" t="s">
        <v>359</v>
      </c>
      <c r="BB38" s="204" t="s">
        <v>152</v>
      </c>
      <c r="BC38" s="202" t="s">
        <v>143</v>
      </c>
      <c r="BD38" s="202" t="s">
        <v>143</v>
      </c>
      <c r="BE38" s="202" t="s">
        <v>146</v>
      </c>
      <c r="BG38" s="204" t="s">
        <v>300</v>
      </c>
      <c r="BH38" s="202" t="s">
        <v>143</v>
      </c>
      <c r="BI38" s="202" t="s">
        <v>164</v>
      </c>
    </row>
    <row r="39" spans="1:62" ht="163.19999999999999" x14ac:dyDescent="0.2">
      <c r="B39" s="23"/>
      <c r="T39" s="220" t="s">
        <v>149</v>
      </c>
      <c r="U39" s="218" t="s">
        <v>3</v>
      </c>
      <c r="V39" s="218" t="s">
        <v>185</v>
      </c>
      <c r="X39" s="220" t="s">
        <v>150</v>
      </c>
      <c r="Y39" s="218" t="s">
        <v>309</v>
      </c>
      <c r="Z39" s="221" t="s">
        <v>302</v>
      </c>
      <c r="AA39" s="221" t="s">
        <v>303</v>
      </c>
      <c r="AB39" s="221" t="s">
        <v>304</v>
      </c>
      <c r="AC39" s="218"/>
      <c r="AE39" s="219"/>
      <c r="AF39" s="202" t="s">
        <v>354</v>
      </c>
      <c r="AG39" s="219"/>
      <c r="AJ39" s="219" t="s">
        <v>308</v>
      </c>
      <c r="AN39" s="202" t="s">
        <v>351</v>
      </c>
      <c r="AR39" s="202" t="s">
        <v>352</v>
      </c>
      <c r="AV39" s="202" t="s">
        <v>353</v>
      </c>
      <c r="AY39" s="203" t="s">
        <v>150</v>
      </c>
      <c r="AZ39" s="202" t="s">
        <v>5</v>
      </c>
      <c r="BA39" s="218"/>
      <c r="BB39" s="222" t="s">
        <v>150</v>
      </c>
      <c r="BC39" s="223" t="s">
        <v>151</v>
      </c>
      <c r="BD39" s="223" t="s">
        <v>152</v>
      </c>
      <c r="BE39" s="223" t="s">
        <v>153</v>
      </c>
      <c r="BF39" s="218"/>
      <c r="BG39" s="222" t="s">
        <v>150</v>
      </c>
      <c r="BH39" s="223" t="s">
        <v>152</v>
      </c>
      <c r="BI39" s="223" t="s">
        <v>166</v>
      </c>
      <c r="BJ39" s="218"/>
    </row>
    <row r="40" spans="1:62" x14ac:dyDescent="0.2">
      <c r="B40" s="23"/>
      <c r="S40" s="224" t="s">
        <v>317</v>
      </c>
      <c r="T40" s="225" t="s">
        <v>316</v>
      </c>
      <c r="U40" s="224" t="s">
        <v>313</v>
      </c>
      <c r="V40" s="224" t="s">
        <v>313</v>
      </c>
      <c r="W40" s="224" t="s">
        <v>317</v>
      </c>
      <c r="X40" s="226" t="s">
        <v>239</v>
      </c>
      <c r="Y40" s="224" t="s">
        <v>314</v>
      </c>
      <c r="Z40" s="224" t="s">
        <v>316</v>
      </c>
      <c r="AA40" s="224" t="s">
        <v>312</v>
      </c>
      <c r="AB40" s="224" t="s">
        <v>312</v>
      </c>
      <c r="AC40" s="224" t="s">
        <v>313</v>
      </c>
      <c r="AD40" s="224" t="s">
        <v>317</v>
      </c>
      <c r="AE40" s="224" t="s">
        <v>317</v>
      </c>
      <c r="AF40" s="224" t="s">
        <v>314</v>
      </c>
      <c r="AG40" s="224" t="s">
        <v>314</v>
      </c>
      <c r="AH40" s="224" t="s">
        <v>317</v>
      </c>
      <c r="AI40" s="224" t="s">
        <v>317</v>
      </c>
      <c r="AJ40" s="224" t="s">
        <v>313</v>
      </c>
      <c r="AK40" s="224" t="s">
        <v>314</v>
      </c>
      <c r="AL40" s="224" t="s">
        <v>317</v>
      </c>
      <c r="AM40" s="224"/>
      <c r="AN40" s="224" t="s">
        <v>313</v>
      </c>
      <c r="AO40" s="224"/>
      <c r="AP40" s="224" t="s">
        <v>317</v>
      </c>
      <c r="AQ40" s="224" t="s">
        <v>317</v>
      </c>
      <c r="AR40" s="224" t="s">
        <v>313</v>
      </c>
      <c r="AS40" s="224" t="s">
        <v>314</v>
      </c>
      <c r="AT40" s="224" t="s">
        <v>317</v>
      </c>
      <c r="AU40" s="224" t="s">
        <v>317</v>
      </c>
      <c r="AV40" s="224" t="s">
        <v>313</v>
      </c>
      <c r="AW40" s="224" t="s">
        <v>314</v>
      </c>
      <c r="AX40" s="224" t="s">
        <v>317</v>
      </c>
      <c r="AY40" s="226" t="s">
        <v>239</v>
      </c>
      <c r="AZ40" s="224" t="s">
        <v>314</v>
      </c>
      <c r="BA40" s="224" t="s">
        <v>317</v>
      </c>
      <c r="BB40" s="226" t="s">
        <v>318</v>
      </c>
      <c r="BC40" s="224" t="s">
        <v>314</v>
      </c>
      <c r="BD40" s="224" t="s">
        <v>313</v>
      </c>
      <c r="BE40" s="224" t="s">
        <v>313</v>
      </c>
      <c r="BF40" s="224" t="s">
        <v>317</v>
      </c>
      <c r="BG40" s="226" t="s">
        <v>318</v>
      </c>
      <c r="BH40" s="224" t="s">
        <v>313</v>
      </c>
      <c r="BI40" s="224" t="s">
        <v>313</v>
      </c>
      <c r="BJ40" s="224" t="s">
        <v>317</v>
      </c>
    </row>
    <row r="41" spans="1:62" x14ac:dyDescent="0.2">
      <c r="B41" s="23"/>
      <c r="S41" s="227" t="s">
        <v>148</v>
      </c>
      <c r="T41" s="228" t="s">
        <v>183</v>
      </c>
      <c r="U41" s="227"/>
      <c r="V41" s="229">
        <f>SUMPRODUCT(InputsOverhead,InputsOverheadCagr)/SUM(InputsOverhead)</f>
        <v>2.8735632183908046E-2</v>
      </c>
      <c r="W41" s="227" t="s">
        <v>148</v>
      </c>
      <c r="X41" s="228" t="s">
        <v>2</v>
      </c>
      <c r="Y41" s="227">
        <v>2</v>
      </c>
      <c r="Z41" s="230">
        <f>AA41*AB41</f>
        <v>4.0909090909090902E-2</v>
      </c>
      <c r="AA41" s="230">
        <f>InputsCostCommon</f>
        <v>0.15</v>
      </c>
      <c r="AB41" s="231">
        <f>Balance!F27/SUM(Balance!$F$20,Balance!$F$23,Balance!$F$26,Balance!$F$27)</f>
        <v>0.27272727272727271</v>
      </c>
      <c r="AC41" s="232">
        <f>AB41</f>
        <v>0.27272727272727271</v>
      </c>
      <c r="AD41" s="227" t="s">
        <v>148</v>
      </c>
      <c r="AE41" s="227"/>
      <c r="AF41" s="233">
        <f ca="1">$AZ$69</f>
        <v>6760.8493867575016</v>
      </c>
      <c r="AG41" s="233" t="s">
        <v>275</v>
      </c>
      <c r="AH41" s="227" t="s">
        <v>148</v>
      </c>
      <c r="AI41" s="227"/>
      <c r="AJ41" s="233">
        <f ca="1">$AZ$69</f>
        <v>6760.8493867575016</v>
      </c>
      <c r="AK41" s="233" t="s">
        <v>271</v>
      </c>
      <c r="AL41" s="227" t="s">
        <v>148</v>
      </c>
      <c r="AM41" s="227"/>
      <c r="AN41" s="233">
        <f ca="1">$AZ$69</f>
        <v>6760.8493867575016</v>
      </c>
      <c r="AO41" s="233" t="s">
        <v>273</v>
      </c>
      <c r="AP41" s="227" t="s">
        <v>148</v>
      </c>
      <c r="AQ41" s="227"/>
      <c r="AR41" s="233">
        <f ca="1">$AZ$69</f>
        <v>6760.8493867575016</v>
      </c>
      <c r="AS41" s="233" t="s">
        <v>339</v>
      </c>
      <c r="AT41" s="227" t="s">
        <v>148</v>
      </c>
      <c r="AU41" s="227"/>
      <c r="AV41" s="233">
        <f ca="1">$AZ$69</f>
        <v>6760.8493867575016</v>
      </c>
      <c r="AW41" s="233" t="s">
        <v>183</v>
      </c>
      <c r="AX41" s="227" t="s">
        <v>148</v>
      </c>
      <c r="AY41" s="203" t="s">
        <v>348</v>
      </c>
      <c r="BA41" s="227" t="s">
        <v>148</v>
      </c>
      <c r="BB41" s="234" t="s">
        <v>349</v>
      </c>
      <c r="BC41" s="227">
        <f>AZ42</f>
        <v>120</v>
      </c>
      <c r="BD41" s="227">
        <f ca="1">SLOPE(AG42:AG43,AE42:AE43)+0.000001</f>
        <v>5.0790715929403957E-2</v>
      </c>
      <c r="BE41" s="227">
        <f ca="1">RANK(BD41,$BD$41:$BD$53)</f>
        <v>6</v>
      </c>
      <c r="BF41" s="227" t="s">
        <v>148</v>
      </c>
      <c r="BG41" s="234" t="str">
        <f t="shared" ref="BG41:BG53" ca="1" si="8">INDEX($BB$41:$BB$55,MATCH(BI41,$BE$41:$BE$55,0))</f>
        <v>Sales Premium</v>
      </c>
      <c r="BH41" s="227">
        <f ca="1">INDEX($BD$41:$BD$53,MATCH(BI41,$BE$41:$BE$53,0))</f>
        <v>0.84869531170340129</v>
      </c>
      <c r="BI41" s="233">
        <v>1</v>
      </c>
      <c r="BJ41" s="227" t="s">
        <v>148</v>
      </c>
    </row>
    <row r="42" spans="1:62" x14ac:dyDescent="0.2">
      <c r="B42" s="112"/>
      <c r="S42" s="227" t="s">
        <v>148</v>
      </c>
      <c r="T42" s="228" t="s">
        <v>182</v>
      </c>
      <c r="U42" s="227">
        <f>SUMPRODUCT(InputsPayrollSalary,InputsPayrollFTE)</f>
        <v>1195</v>
      </c>
      <c r="V42" s="229">
        <f>SUMPRODUCT(InputsPayrollFTE,InputsPayrollSalary,InputsPayrollCagr)/InputsPayrollWgtd</f>
        <v>1.4581589958158996E-2</v>
      </c>
      <c r="W42" s="227" t="s">
        <v>148</v>
      </c>
      <c r="X42" s="228" t="s">
        <v>1</v>
      </c>
      <c r="Y42" s="232">
        <f>ValuationWacc</f>
        <v>9.9001663893510811E-2</v>
      </c>
      <c r="Z42" s="230">
        <f t="shared" ref="Z42:Z44" si="9">AA42*AB42</f>
        <v>1.6363636363636361E-2</v>
      </c>
      <c r="AA42" s="230">
        <f>InputsCostPreferred</f>
        <v>0.12</v>
      </c>
      <c r="AB42" s="231">
        <f>Balance!F26/SUM(Balance!$F$20,Balance!$F$23,Balance!$F$26,Balance!$F$27)</f>
        <v>0.13636363636363635</v>
      </c>
      <c r="AC42" s="232">
        <f>AB42</f>
        <v>0.13636363636363635</v>
      </c>
      <c r="AD42" s="227" t="s">
        <v>148</v>
      </c>
      <c r="AE42" s="227">
        <v>1</v>
      </c>
      <c r="AF42" s="227">
        <f t="dataTable" ref="AF42:AF43" dt2D="0" dtr="0" r1="AE41" ca="1"/>
        <v>7104.2310065523961</v>
      </c>
      <c r="AG42" s="229">
        <f ca="1">AF42/AF41</f>
        <v>1.0507897159294033</v>
      </c>
      <c r="AH42" s="227" t="s">
        <v>148</v>
      </c>
      <c r="AI42" s="227">
        <v>1</v>
      </c>
      <c r="AJ42" s="227">
        <f t="dataTable" ref="AJ42:AJ43" dt2D="0" dtr="0" r1="AI41" ca="1"/>
        <v>7676.5337062105573</v>
      </c>
      <c r="AK42" s="229">
        <f ca="1">AJ42/AJ41</f>
        <v>1.1354392424784094</v>
      </c>
      <c r="AL42" s="227" t="s">
        <v>148</v>
      </c>
      <c r="AM42" s="227">
        <v>1</v>
      </c>
      <c r="AN42" s="227">
        <f t="dataTable" ref="AN42:AN43" dt2D="0" dtr="0" r1="AM41" ca="1"/>
        <v>6455.6212802731479</v>
      </c>
      <c r="AO42" s="229">
        <f ca="1">AN42/AN41</f>
        <v>0.95485358584052993</v>
      </c>
      <c r="AP42" s="227" t="s">
        <v>148</v>
      </c>
      <c r="AQ42" s="227">
        <v>1</v>
      </c>
      <c r="AR42" s="227">
        <f t="dataTable" ref="AR42:AR43" dt2D="0" dtr="0" r1="AQ41" ca="1"/>
        <v>6760.8493867575016</v>
      </c>
      <c r="AS42" s="229">
        <f ca="1">AR42/AR41</f>
        <v>1</v>
      </c>
      <c r="AT42" s="227" t="s">
        <v>148</v>
      </c>
      <c r="AU42" s="227">
        <v>1</v>
      </c>
      <c r="AV42" s="227">
        <f t="dataTable" ref="AV42:AV43" dt2D="0" dtr="0" r1="AU41" ca="1"/>
        <v>6325.8493867575016</v>
      </c>
      <c r="AW42" s="229">
        <f ca="1">AV42/AV41</f>
        <v>0.93565897195520498</v>
      </c>
      <c r="AX42" s="227" t="s">
        <v>148</v>
      </c>
      <c r="AY42" s="228" t="s">
        <v>360</v>
      </c>
      <c r="AZ42" s="227">
        <f>InputsLoansQuantity*(1+AE41)</f>
        <v>120</v>
      </c>
      <c r="BA42" s="227" t="s">
        <v>148</v>
      </c>
      <c r="BB42" s="204" t="s">
        <v>355</v>
      </c>
      <c r="BC42" s="235">
        <f>AZ43</f>
        <v>1.0500000000000001E-2</v>
      </c>
      <c r="BD42" s="227">
        <f ca="1">SLOPE(AG46:AG47,AE46:AE47)+0.000002</f>
        <v>3.2999543792752695E-3</v>
      </c>
      <c r="BE42" s="227">
        <f t="shared" ref="BE42:BE52" ca="1" si="10">RANK(BD42,$BD$41:$BD$53)</f>
        <v>8</v>
      </c>
      <c r="BF42" s="227" t="s">
        <v>148</v>
      </c>
      <c r="BG42" s="234" t="str">
        <f t="shared" ca="1" si="8"/>
        <v>Interest rate</v>
      </c>
      <c r="BH42" s="227">
        <f t="shared" ref="BH42:BH53" ca="1" si="11">INDEX($BD$41:$BD$53,MATCH(BI42,$BE$41:$BE$53,0))</f>
        <v>0.83473277671809643</v>
      </c>
      <c r="BI42" s="202">
        <v>2</v>
      </c>
      <c r="BJ42" s="227" t="s">
        <v>148</v>
      </c>
    </row>
    <row r="43" spans="1:62" x14ac:dyDescent="0.2">
      <c r="B43" s="112"/>
      <c r="S43" s="227" t="s">
        <v>148</v>
      </c>
      <c r="T43" s="228" t="s">
        <v>184</v>
      </c>
      <c r="U43" s="236">
        <f>SUMPRODUCT(InputsPayrollSalary,InputsPayrollFTE,InputsPayrollBonus)/SUMPRODUCT(InputsPayrollSalary,InputsPayrollFTE)</f>
        <v>0.16004184100418409</v>
      </c>
      <c r="V43" s="227"/>
      <c r="W43" s="227" t="s">
        <v>148</v>
      </c>
      <c r="X43" s="228" t="s">
        <v>157</v>
      </c>
      <c r="Y43" s="227">
        <v>1</v>
      </c>
      <c r="Z43" s="230">
        <f t="shared" si="9"/>
        <v>3.0227272727272731E-2</v>
      </c>
      <c r="AA43" s="237">
        <f>InputsCostLong</f>
        <v>7.0000000000000007E-2</v>
      </c>
      <c r="AB43" s="231">
        <f>Balance!F23/SUM(Balance!$F$20,Balance!$F$23,Balance!$F$26,Balance!$F$27)</f>
        <v>0.43181818181818182</v>
      </c>
      <c r="AC43" s="232">
        <f>AB43</f>
        <v>0.43181818181818182</v>
      </c>
      <c r="AD43" s="227" t="s">
        <v>148</v>
      </c>
      <c r="AE43" s="227">
        <v>2</v>
      </c>
      <c r="AF43" s="227">
        <v>7447.6126263472943</v>
      </c>
      <c r="AG43" s="229">
        <f ca="1">AF43/AF41</f>
        <v>1.1015794318588072</v>
      </c>
      <c r="AH43" s="227" t="s">
        <v>148</v>
      </c>
      <c r="AI43" s="227">
        <v>2</v>
      </c>
      <c r="AJ43" s="227">
        <v>8592.2180256636166</v>
      </c>
      <c r="AK43" s="229">
        <f ca="1">AJ43/AJ41</f>
        <v>1.2708784849568195</v>
      </c>
      <c r="AL43" s="227" t="s">
        <v>148</v>
      </c>
      <c r="AM43" s="227">
        <v>2</v>
      </c>
      <c r="AN43" s="227">
        <v>6150.393173788796</v>
      </c>
      <c r="AO43" s="229">
        <f ca="1">AN43/AN41</f>
        <v>0.90970717168106008</v>
      </c>
      <c r="AP43" s="227" t="s">
        <v>148</v>
      </c>
      <c r="AQ43" s="227">
        <v>2</v>
      </c>
      <c r="AR43" s="227">
        <v>6760.8493867575016</v>
      </c>
      <c r="AS43" s="229">
        <f ca="1">AR43/AR41</f>
        <v>1</v>
      </c>
      <c r="AT43" s="227" t="s">
        <v>148</v>
      </c>
      <c r="AU43" s="227">
        <v>2</v>
      </c>
      <c r="AV43" s="227">
        <v>5890.8493867575016</v>
      </c>
      <c r="AW43" s="229">
        <f ca="1">AV43/AV41</f>
        <v>0.87131794391040984</v>
      </c>
      <c r="AX43" s="227" t="s">
        <v>148</v>
      </c>
      <c r="AY43" s="228" t="s">
        <v>306</v>
      </c>
      <c r="AZ43" s="229">
        <f>InputsLoansGrowth*(1+AE45)</f>
        <v>1.0500000000000001E-2</v>
      </c>
      <c r="BA43" s="227" t="s">
        <v>148</v>
      </c>
      <c r="BB43" s="234" t="s">
        <v>350</v>
      </c>
      <c r="BC43" s="227">
        <f>AZ45</f>
        <v>125</v>
      </c>
      <c r="BD43" s="227">
        <f ca="1">SLOPE(AG50:AG51,AE50:AE51)+0.000003</f>
        <v>2.8219508849668864E-2</v>
      </c>
      <c r="BE43" s="227">
        <f t="shared" ca="1" si="10"/>
        <v>7</v>
      </c>
      <c r="BF43" s="227" t="s">
        <v>148</v>
      </c>
      <c r="BG43" s="234" t="str">
        <f t="shared" ca="1" si="8"/>
        <v>Origination fee</v>
      </c>
      <c r="BH43" s="227">
        <f t="shared" ca="1" si="11"/>
        <v>0.31038959734635552</v>
      </c>
      <c r="BI43" s="233">
        <v>3</v>
      </c>
      <c r="BJ43" s="227" t="s">
        <v>148</v>
      </c>
    </row>
    <row r="44" spans="1:62" x14ac:dyDescent="0.2">
      <c r="B44" s="115"/>
      <c r="S44" s="227" t="s">
        <v>274</v>
      </c>
      <c r="T44" s="238" t="s">
        <v>161</v>
      </c>
      <c r="U44" s="239" t="s">
        <v>269</v>
      </c>
      <c r="V44" s="239" t="s">
        <v>269</v>
      </c>
      <c r="W44" s="227" t="s">
        <v>148</v>
      </c>
      <c r="X44" s="240" t="s">
        <v>159</v>
      </c>
      <c r="Y44" s="229">
        <v>1</v>
      </c>
      <c r="Z44" s="230">
        <f t="shared" si="9"/>
        <v>9.5454545454545445E-3</v>
      </c>
      <c r="AA44" s="230">
        <f>InputsCostShort</f>
        <v>0.06</v>
      </c>
      <c r="AB44" s="231">
        <f>Balance!F20/SUM(Balance!$F$20,Balance!$F$23,Balance!$F$26,Balance!$F$27)</f>
        <v>0.15909090909090909</v>
      </c>
      <c r="AC44" s="232">
        <f>AB44</f>
        <v>0.15909090909090909</v>
      </c>
      <c r="AD44" s="227" t="s">
        <v>148</v>
      </c>
      <c r="AE44" s="224" t="s">
        <v>270</v>
      </c>
      <c r="AF44" s="224" t="s">
        <v>268</v>
      </c>
      <c r="AG44" s="224" t="s">
        <v>301</v>
      </c>
      <c r="AH44" s="227" t="s">
        <v>148</v>
      </c>
      <c r="AI44" s="224" t="s">
        <v>270</v>
      </c>
      <c r="AJ44" s="224" t="s">
        <v>268</v>
      </c>
      <c r="AK44" s="224" t="s">
        <v>301</v>
      </c>
      <c r="AL44" s="227" t="s">
        <v>148</v>
      </c>
      <c r="AM44" s="224" t="s">
        <v>270</v>
      </c>
      <c r="AN44" s="224" t="s">
        <v>268</v>
      </c>
      <c r="AO44" s="224" t="s">
        <v>301</v>
      </c>
      <c r="AP44" s="227" t="s">
        <v>148</v>
      </c>
      <c r="AQ44" s="224" t="s">
        <v>270</v>
      </c>
      <c r="AR44" s="224" t="s">
        <v>268</v>
      </c>
      <c r="AS44" s="224" t="s">
        <v>301</v>
      </c>
      <c r="AT44" s="227" t="s">
        <v>148</v>
      </c>
      <c r="AU44" s="224" t="s">
        <v>270</v>
      </c>
      <c r="AV44" s="224" t="s">
        <v>268</v>
      </c>
      <c r="AW44" s="224" t="s">
        <v>301</v>
      </c>
      <c r="AX44" s="227" t="s">
        <v>148</v>
      </c>
      <c r="AY44" s="203" t="s">
        <v>363</v>
      </c>
      <c r="AZ44" s="202">
        <f>AZ42*((1+AZ43)^12-1)/(1+AZ43-1)</f>
        <v>1526.140532421761</v>
      </c>
      <c r="BA44" s="227" t="s">
        <v>148</v>
      </c>
      <c r="BB44" s="234" t="s">
        <v>247</v>
      </c>
      <c r="BC44" s="202">
        <f>AZ53</f>
        <v>915.68431945305656</v>
      </c>
      <c r="BD44" s="227">
        <f ca="1">SLOPE(AK42:AK43,AI42:AI43)+0.000007</f>
        <v>0.13544624247841011</v>
      </c>
      <c r="BE44" s="227">
        <f t="shared" ca="1" si="10"/>
        <v>5</v>
      </c>
      <c r="BF44" s="227" t="s">
        <v>148</v>
      </c>
      <c r="BG44" s="234" t="str">
        <f t="shared" ca="1" si="8"/>
        <v>Servicing fee</v>
      </c>
      <c r="BH44" s="227">
        <f t="shared" ca="1" si="11"/>
        <v>0.17146903230948987</v>
      </c>
      <c r="BI44" s="202">
        <v>4</v>
      </c>
      <c r="BJ44" s="227" t="s">
        <v>148</v>
      </c>
    </row>
    <row r="45" spans="1:62" x14ac:dyDescent="0.2">
      <c r="B45" s="112"/>
      <c r="S45" s="227"/>
      <c r="T45" s="228"/>
      <c r="U45" s="227"/>
      <c r="V45" s="227"/>
      <c r="W45" s="227" t="s">
        <v>274</v>
      </c>
      <c r="X45" s="241" t="s">
        <v>372</v>
      </c>
      <c r="Y45" s="242" t="s">
        <v>371</v>
      </c>
      <c r="Z45" s="243" t="s">
        <v>299</v>
      </c>
      <c r="AA45" s="242" t="s">
        <v>371</v>
      </c>
      <c r="AB45" s="243" t="s">
        <v>371</v>
      </c>
      <c r="AC45" s="239" t="s">
        <v>162</v>
      </c>
      <c r="AD45" s="227" t="s">
        <v>148</v>
      </c>
      <c r="AF45" s="233">
        <f ca="1">$AZ$69</f>
        <v>6760.8493867575016</v>
      </c>
      <c r="AG45" s="227" t="s">
        <v>306</v>
      </c>
      <c r="AH45" s="227" t="s">
        <v>148</v>
      </c>
      <c r="AI45" s="227"/>
      <c r="AJ45" s="233">
        <f ca="1">$AZ$69</f>
        <v>6760.8493867575016</v>
      </c>
      <c r="AK45" s="233" t="s">
        <v>272</v>
      </c>
      <c r="AL45" s="227" t="s">
        <v>148</v>
      </c>
      <c r="AM45" s="227"/>
      <c r="AN45" s="233">
        <f ca="1">$AZ$69</f>
        <v>6760.8493867575016</v>
      </c>
      <c r="AO45" s="227" t="s">
        <v>298</v>
      </c>
      <c r="AP45" s="227" t="s">
        <v>148</v>
      </c>
      <c r="AR45" s="233">
        <f ca="1">$AZ$69</f>
        <v>6760.8493867575016</v>
      </c>
      <c r="AS45" s="202" t="s">
        <v>338</v>
      </c>
      <c r="AT45" s="227" t="s">
        <v>148</v>
      </c>
      <c r="AV45" s="233">
        <f ca="1">$AZ$69</f>
        <v>6760.8493867575016</v>
      </c>
      <c r="AW45" s="202" t="s">
        <v>346</v>
      </c>
      <c r="AX45" s="227" t="s">
        <v>148</v>
      </c>
      <c r="AY45" s="228" t="s">
        <v>5</v>
      </c>
      <c r="AZ45" s="227">
        <f>InputsLoansAmount*(1+AE49)</f>
        <v>125</v>
      </c>
      <c r="BA45" s="227" t="s">
        <v>148</v>
      </c>
      <c r="BB45" s="234" t="s">
        <v>249</v>
      </c>
      <c r="BC45" s="202">
        <f>AZ54</f>
        <v>2098.443232079921</v>
      </c>
      <c r="BD45" s="227">
        <f ca="1">SLOPE(AK46:AK47,AI46:AI47)+0.000008</f>
        <v>0.31038959734635552</v>
      </c>
      <c r="BE45" s="227">
        <f t="shared" ca="1" si="10"/>
        <v>3</v>
      </c>
      <c r="BF45" s="227" t="s">
        <v>148</v>
      </c>
      <c r="BG45" s="234" t="str">
        <f t="shared" ca="1" si="8"/>
        <v>Application fee</v>
      </c>
      <c r="BH45" s="227">
        <f t="shared" ca="1" si="11"/>
        <v>0.13544624247841011</v>
      </c>
      <c r="BI45" s="233">
        <v>5</v>
      </c>
      <c r="BJ45" s="227" t="s">
        <v>148</v>
      </c>
    </row>
    <row r="46" spans="1:62" x14ac:dyDescent="0.2">
      <c r="B46" s="116"/>
      <c r="S46" s="227"/>
      <c r="T46" s="228"/>
      <c r="U46" s="227"/>
      <c r="V46" s="227"/>
      <c r="W46" s="227"/>
      <c r="X46" s="228"/>
      <c r="Y46" s="227"/>
      <c r="Z46" s="227"/>
      <c r="AA46" s="227"/>
      <c r="AB46" s="227"/>
      <c r="AC46" s="227"/>
      <c r="AD46" s="227" t="s">
        <v>148</v>
      </c>
      <c r="AE46" s="227">
        <v>1</v>
      </c>
      <c r="AF46" s="202">
        <f t="dataTable" ref="AF46:AF47" dt2D="0" dtr="0" r1="AE45" ca="1"/>
        <v>6781.6373427577801</v>
      </c>
      <c r="AG46" s="229">
        <f ca="1">AF46/AF45</f>
        <v>1.0030747550804779</v>
      </c>
      <c r="AH46" s="227" t="s">
        <v>148</v>
      </c>
      <c r="AI46" s="227">
        <v>1</v>
      </c>
      <c r="AJ46" s="227">
        <f t="dataTable" ref="AJ46:AJ47" dt2D="0" dtr="0" r1="AI45" ca="1"/>
        <v>8859.2926188374222</v>
      </c>
      <c r="AK46" s="229">
        <f ca="1">AJ46/AJ45</f>
        <v>1.3103815973463553</v>
      </c>
      <c r="AL46" s="227" t="s">
        <v>148</v>
      </c>
      <c r="AM46" s="227">
        <v>1</v>
      </c>
      <c r="AN46" s="227">
        <f t="dataTable" ref="AN46:AN47" dt2D="0" dtr="0" r1="AM45" ca="1"/>
        <v>4853.1737212302996</v>
      </c>
      <c r="AO46" s="229">
        <f ca="1">AN46/AN45</f>
        <v>0.71783491150331302</v>
      </c>
      <c r="AP46" s="227" t="s">
        <v>148</v>
      </c>
      <c r="AQ46" s="202">
        <v>1</v>
      </c>
      <c r="AR46" s="202">
        <f t="dataTable" ref="AR46:AR47" dt2D="0" dtr="0" r1="AQ45" ca="1"/>
        <v>6760.8493867575016</v>
      </c>
      <c r="AS46" s="229">
        <f ca="1">AR46/AR45</f>
        <v>1</v>
      </c>
      <c r="AT46" s="227" t="s">
        <v>148</v>
      </c>
      <c r="AU46" s="202">
        <v>1</v>
      </c>
      <c r="AV46" s="202">
        <f t="dataTable" ref="AV46:AV47" dt2D="0" dtr="0" r1="AU45" ca="1"/>
        <v>5016.0993867575016</v>
      </c>
      <c r="AW46" s="229">
        <f ca="1">AV46/AV45</f>
        <v>0.74193331337665236</v>
      </c>
      <c r="AX46" s="227" t="s">
        <v>148</v>
      </c>
      <c r="AY46" s="203" t="s">
        <v>337</v>
      </c>
      <c r="AZ46" s="227">
        <f>InputsLoansTerm*(1+AE53)</f>
        <v>12</v>
      </c>
      <c r="BA46" s="227" t="s">
        <v>148</v>
      </c>
      <c r="BB46" s="204" t="s">
        <v>342</v>
      </c>
      <c r="BC46" s="202">
        <f ca="1">AZ55</f>
        <v>5643.4417339364509</v>
      </c>
      <c r="BD46" s="227">
        <f ca="1">SLOPE(AK50:AK51,AI50:AI51)+0.000009</f>
        <v>0.83473277671809643</v>
      </c>
      <c r="BE46" s="227">
        <f t="shared" ca="1" si="10"/>
        <v>2</v>
      </c>
      <c r="BF46" s="227" t="s">
        <v>148</v>
      </c>
      <c r="BG46" s="234" t="str">
        <f t="shared" ca="1" si="8"/>
        <v>Loans/m</v>
      </c>
      <c r="BH46" s="227">
        <f t="shared" ca="1" si="11"/>
        <v>5.0790715929403957E-2</v>
      </c>
      <c r="BI46" s="202">
        <v>6</v>
      </c>
      <c r="BJ46" s="227" t="s">
        <v>148</v>
      </c>
    </row>
    <row r="47" spans="1:62" x14ac:dyDescent="0.2">
      <c r="S47" s="227"/>
      <c r="T47" s="228"/>
      <c r="U47" s="227"/>
      <c r="V47" s="227"/>
      <c r="W47" s="227"/>
      <c r="X47" s="228"/>
      <c r="Y47" s="227"/>
      <c r="Z47" s="236"/>
      <c r="AA47" s="236"/>
      <c r="AB47" s="229"/>
      <c r="AC47" s="227"/>
      <c r="AD47" s="227" t="s">
        <v>148</v>
      </c>
      <c r="AE47" s="227">
        <v>2</v>
      </c>
      <c r="AF47" s="202">
        <v>6803.9343156004579</v>
      </c>
      <c r="AG47" s="229">
        <f ca="1">AF47/AF45</f>
        <v>1.0063727094597532</v>
      </c>
      <c r="AH47" s="227" t="s">
        <v>148</v>
      </c>
      <c r="AI47" s="227">
        <v>2</v>
      </c>
      <c r="AJ47" s="227">
        <v>10957.735850917343</v>
      </c>
      <c r="AK47" s="229">
        <f ca="1">AJ47/AJ45</f>
        <v>1.6207631946927108</v>
      </c>
      <c r="AL47" s="227" t="s">
        <v>148</v>
      </c>
      <c r="AM47" s="227">
        <v>2</v>
      </c>
      <c r="AN47" s="227">
        <v>2945.4980557030995</v>
      </c>
      <c r="AO47" s="229">
        <f ca="1">AN47/AN45</f>
        <v>0.43566982300662643</v>
      </c>
      <c r="AP47" s="227" t="s">
        <v>148</v>
      </c>
      <c r="AQ47" s="202">
        <v>2</v>
      </c>
      <c r="AR47" s="202">
        <v>6760.8493867575016</v>
      </c>
      <c r="AS47" s="229">
        <f ca="1">AR47/AR45</f>
        <v>1</v>
      </c>
      <c r="AT47" s="227" t="s">
        <v>148</v>
      </c>
      <c r="AU47" s="202">
        <v>2</v>
      </c>
      <c r="AV47" s="202">
        <v>3271.3493867575007</v>
      </c>
      <c r="AW47" s="229">
        <f ca="1">AV47/AV45</f>
        <v>0.48386662675330466</v>
      </c>
      <c r="AX47" s="227" t="s">
        <v>148</v>
      </c>
      <c r="AY47" s="225" t="s">
        <v>315</v>
      </c>
      <c r="AZ47" s="243" t="s">
        <v>161</v>
      </c>
      <c r="BA47" s="227" t="s">
        <v>148</v>
      </c>
      <c r="BB47" s="204" t="s">
        <v>248</v>
      </c>
      <c r="BC47" s="202">
        <f ca="1">AZ56</f>
        <v>1159.2688650031937</v>
      </c>
      <c r="BD47" s="227">
        <f ca="1">SLOPE(AK54:AK55,AI54:AI55)+0.0000011</f>
        <v>0.17146903230948987</v>
      </c>
      <c r="BE47" s="227">
        <f t="shared" ca="1" si="10"/>
        <v>4</v>
      </c>
      <c r="BF47" s="227" t="s">
        <v>148</v>
      </c>
      <c r="BG47" s="234" t="str">
        <f t="shared" ca="1" si="8"/>
        <v>Amount</v>
      </c>
      <c r="BH47" s="227">
        <f t="shared" ca="1" si="11"/>
        <v>2.8219508849668864E-2</v>
      </c>
      <c r="BI47" s="233">
        <v>7</v>
      </c>
      <c r="BJ47" s="227" t="s">
        <v>148</v>
      </c>
    </row>
    <row r="48" spans="1:62" x14ac:dyDescent="0.2">
      <c r="B48" s="23"/>
      <c r="S48" s="227"/>
      <c r="T48" s="228"/>
      <c r="U48" s="236"/>
      <c r="V48" s="227"/>
      <c r="W48" s="227"/>
      <c r="X48" s="228"/>
      <c r="Y48" s="227"/>
      <c r="Z48" s="227"/>
      <c r="AA48" s="227"/>
      <c r="AB48" s="227"/>
      <c r="AC48" s="227"/>
      <c r="AD48" s="227" t="s">
        <v>148</v>
      </c>
      <c r="AE48" s="224" t="s">
        <v>270</v>
      </c>
      <c r="AF48" s="224" t="s">
        <v>269</v>
      </c>
      <c r="AG48" s="224" t="s">
        <v>162</v>
      </c>
      <c r="AH48" s="227" t="s">
        <v>148</v>
      </c>
      <c r="AI48" s="224" t="s">
        <v>270</v>
      </c>
      <c r="AJ48" s="224" t="s">
        <v>268</v>
      </c>
      <c r="AK48" s="224" t="s">
        <v>301</v>
      </c>
      <c r="AL48" s="227" t="s">
        <v>148</v>
      </c>
      <c r="AM48" s="224" t="s">
        <v>270</v>
      </c>
      <c r="AN48" s="224" t="s">
        <v>268</v>
      </c>
      <c r="AO48" s="224" t="s">
        <v>301</v>
      </c>
      <c r="AP48" s="227" t="s">
        <v>148</v>
      </c>
      <c r="AQ48" s="224" t="s">
        <v>270</v>
      </c>
      <c r="AR48" s="224" t="s">
        <v>268</v>
      </c>
      <c r="AS48" s="224" t="s">
        <v>301</v>
      </c>
      <c r="AT48" s="227" t="s">
        <v>148</v>
      </c>
      <c r="AU48" s="224" t="s">
        <v>270</v>
      </c>
      <c r="AV48" s="224" t="s">
        <v>268</v>
      </c>
      <c r="AW48" s="224" t="s">
        <v>301</v>
      </c>
      <c r="AX48" s="227" t="s">
        <v>148</v>
      </c>
      <c r="AY48" s="203" t="s">
        <v>344</v>
      </c>
      <c r="BA48" s="227" t="s">
        <v>148</v>
      </c>
      <c r="BB48" s="204" t="s">
        <v>69</v>
      </c>
      <c r="BC48" s="202">
        <f ca="1">AZ57</f>
        <v>5737.8930646546432</v>
      </c>
      <c r="BD48" s="227">
        <f ca="1">SLOPE(AS50:AS51,AQ50:AQ51)+0.0000012</f>
        <v>0.84869531170340129</v>
      </c>
      <c r="BE48" s="227">
        <f t="shared" ca="1" si="10"/>
        <v>1</v>
      </c>
      <c r="BF48" s="227" t="s">
        <v>148</v>
      </c>
      <c r="BG48" s="234" t="str">
        <f t="shared" ca="1" si="8"/>
        <v>Loans/m growth</v>
      </c>
      <c r="BH48" s="227">
        <f t="shared" ca="1" si="11"/>
        <v>3.2999543792752695E-3</v>
      </c>
      <c r="BI48" s="202">
        <v>8</v>
      </c>
      <c r="BJ48" s="227" t="s">
        <v>148</v>
      </c>
    </row>
    <row r="49" spans="2:62" x14ac:dyDescent="0.2">
      <c r="B49" s="23"/>
      <c r="S49" s="227"/>
      <c r="T49" s="234"/>
      <c r="U49" s="227"/>
      <c r="V49" s="227"/>
      <c r="W49" s="227"/>
      <c r="X49" s="228"/>
      <c r="Y49" s="227"/>
      <c r="Z49" s="227"/>
      <c r="AA49" s="227"/>
      <c r="AB49" s="227"/>
      <c r="AC49" s="227"/>
      <c r="AD49" s="227" t="s">
        <v>148</v>
      </c>
      <c r="AE49" s="227"/>
      <c r="AF49" s="233">
        <f ca="1">$AZ$69</f>
        <v>6760.8493867575016</v>
      </c>
      <c r="AG49" s="233" t="s">
        <v>5</v>
      </c>
      <c r="AH49" s="227" t="s">
        <v>148</v>
      </c>
      <c r="AI49" s="227"/>
      <c r="AJ49" s="233">
        <f ca="1">$AZ$69</f>
        <v>6760.8493867575016</v>
      </c>
      <c r="AK49" s="233" t="s">
        <v>335</v>
      </c>
      <c r="AL49" s="227" t="s">
        <v>148</v>
      </c>
      <c r="AM49" s="227"/>
      <c r="AN49" s="233">
        <f ca="1">$AZ$69</f>
        <v>6760.8493867575016</v>
      </c>
      <c r="AO49" s="233" t="s">
        <v>297</v>
      </c>
      <c r="AP49" s="227" t="s">
        <v>148</v>
      </c>
      <c r="AR49" s="233">
        <f ca="1">$AZ$69</f>
        <v>6760.8493867575016</v>
      </c>
      <c r="AS49" s="202" t="s">
        <v>340</v>
      </c>
      <c r="AT49" s="227" t="s">
        <v>148</v>
      </c>
      <c r="AV49" s="233"/>
      <c r="AX49" s="227" t="s">
        <v>148</v>
      </c>
      <c r="AY49" s="203" t="s">
        <v>339</v>
      </c>
      <c r="AZ49" s="229">
        <f>InputsSalesPercent*(1+AQ41)</f>
        <v>0.75</v>
      </c>
      <c r="BA49" s="227" t="s">
        <v>148</v>
      </c>
      <c r="BB49" s="234" t="s">
        <v>251</v>
      </c>
      <c r="BC49" s="227">
        <f>AZ60</f>
        <v>305.22810648435222</v>
      </c>
      <c r="BD49" s="227">
        <f ca="1">SLOPE(AO42:AO43,AM42:AM43)+0.0000013</f>
        <v>-4.5145114159469847E-2</v>
      </c>
      <c r="BE49" s="227">
        <f t="shared" ca="1" si="10"/>
        <v>9</v>
      </c>
      <c r="BF49" s="227" t="s">
        <v>148</v>
      </c>
      <c r="BG49" s="234" t="str">
        <f t="shared" ca="1" si="8"/>
        <v>Referral fee</v>
      </c>
      <c r="BH49" s="227">
        <f t="shared" ca="1" si="11"/>
        <v>-4.5145114159469847E-2</v>
      </c>
      <c r="BI49" s="233">
        <v>9</v>
      </c>
      <c r="BJ49" s="227" t="s">
        <v>148</v>
      </c>
    </row>
    <row r="50" spans="2:62" x14ac:dyDescent="0.2">
      <c r="S50" s="227"/>
      <c r="T50" s="228"/>
      <c r="U50" s="227"/>
      <c r="V50" s="227"/>
      <c r="W50" s="227"/>
      <c r="X50" s="228"/>
      <c r="Y50" s="227"/>
      <c r="Z50" s="227"/>
      <c r="AA50" s="227"/>
      <c r="AB50" s="227"/>
      <c r="AC50" s="227"/>
      <c r="AD50" s="227" t="s">
        <v>148</v>
      </c>
      <c r="AE50" s="227">
        <v>1</v>
      </c>
      <c r="AF50" s="233">
        <f t="dataTable" ref="AF50:AF51" dt2D="0" dtr="0" r1="AE49" ca="1"/>
        <v>6951.616953310222</v>
      </c>
      <c r="AG50" s="229">
        <f ca="1">AF50/AF49</f>
        <v>1.0282165088496686</v>
      </c>
      <c r="AH50" s="227" t="s">
        <v>148</v>
      </c>
      <c r="AI50" s="227">
        <v>1</v>
      </c>
      <c r="AJ50" s="227">
        <f t="dataTable" ref="AJ50:AJ51" dt2D="0" dtr="0" r1="AI49" ca="1"/>
        <v>12404.29112069395</v>
      </c>
      <c r="AK50" s="229">
        <f ca="1">AJ50/AJ49</f>
        <v>1.8347237767180964</v>
      </c>
      <c r="AL50" s="227" t="s">
        <v>148</v>
      </c>
      <c r="AM50" s="227">
        <v>1</v>
      </c>
      <c r="AN50" s="227">
        <f t="dataTable" ref="AN50:AN51" dt2D="0" dtr="0" r1="AM49" ca="1"/>
        <v>6303.007227030972</v>
      </c>
      <c r="AO50" s="229">
        <f ca="1">AN50/AN49</f>
        <v>0.93228037876079495</v>
      </c>
      <c r="AP50" s="227" t="s">
        <v>148</v>
      </c>
      <c r="AQ50" s="202">
        <v>1</v>
      </c>
      <c r="AR50" s="202">
        <f t="dataTable" ref="AR50:AR51" dt2D="0" dtr="0" r1="AQ49" ca="1"/>
        <v>12498.742451412141</v>
      </c>
      <c r="AS50" s="229">
        <f ca="1">AR50/AR49</f>
        <v>1.8486941117034008</v>
      </c>
      <c r="AT50" s="227" t="s">
        <v>148</v>
      </c>
      <c r="AW50" s="229"/>
      <c r="AX50" s="227" t="s">
        <v>148</v>
      </c>
      <c r="AY50" s="203" t="s">
        <v>338</v>
      </c>
      <c r="AZ50" s="244">
        <f>InputsHeldUnitSale*(1+AQ45)</f>
        <v>3</v>
      </c>
      <c r="BA50" s="227" t="s">
        <v>148</v>
      </c>
      <c r="BB50" s="234" t="s">
        <v>9</v>
      </c>
      <c r="BC50" s="227">
        <f>AZ61</f>
        <v>1907.6756655272013</v>
      </c>
      <c r="BD50" s="227">
        <f ca="1">SLOPE(AO46:AO47,AM46:AM47)+0.0000014</f>
        <v>-0.2821636884966866</v>
      </c>
      <c r="BE50" s="227">
        <f t="shared" ca="1" si="10"/>
        <v>13</v>
      </c>
      <c r="BF50" s="227" t="s">
        <v>148</v>
      </c>
      <c r="BG50" s="234" t="str">
        <f t="shared" ca="1" si="8"/>
        <v>Overhead</v>
      </c>
      <c r="BH50" s="227">
        <f t="shared" ca="1" si="11"/>
        <v>-6.4339328044795141E-2</v>
      </c>
      <c r="BI50" s="202">
        <v>10</v>
      </c>
      <c r="BJ50" s="227" t="s">
        <v>148</v>
      </c>
    </row>
    <row r="51" spans="2:62" x14ac:dyDescent="0.2">
      <c r="B51" s="117"/>
      <c r="S51" s="227"/>
      <c r="T51" s="228"/>
      <c r="U51" s="227"/>
      <c r="V51" s="227"/>
      <c r="W51" s="227"/>
      <c r="X51" s="228"/>
      <c r="Y51" s="227"/>
      <c r="Z51" s="227"/>
      <c r="AA51" s="227"/>
      <c r="AB51" s="227"/>
      <c r="AC51" s="227"/>
      <c r="AD51" s="227" t="s">
        <v>148</v>
      </c>
      <c r="AE51" s="227">
        <v>2</v>
      </c>
      <c r="AF51" s="233">
        <v>7142.3845198629424</v>
      </c>
      <c r="AG51" s="229">
        <f ca="1">AF51/AF49</f>
        <v>1.0564330176993375</v>
      </c>
      <c r="AH51" s="227" t="s">
        <v>148</v>
      </c>
      <c r="AI51" s="227">
        <v>2</v>
      </c>
      <c r="AJ51" s="227">
        <v>18047.732854630398</v>
      </c>
      <c r="AK51" s="229">
        <f ca="1">AJ51/AJ49</f>
        <v>2.6694475534361928</v>
      </c>
      <c r="AL51" s="227" t="s">
        <v>148</v>
      </c>
      <c r="AM51" s="227">
        <v>2</v>
      </c>
      <c r="AN51" s="227">
        <v>5845.1650673044442</v>
      </c>
      <c r="AO51" s="229">
        <f ca="1">AN51/AN49</f>
        <v>0.86456075752159023</v>
      </c>
      <c r="AP51" s="227" t="s">
        <v>148</v>
      </c>
      <c r="AQ51" s="202">
        <v>2</v>
      </c>
      <c r="AR51" s="202">
        <v>18236.635516066784</v>
      </c>
      <c r="AS51" s="229">
        <f ca="1">AR51/AR49</f>
        <v>2.6973882234068021</v>
      </c>
      <c r="AT51" s="227" t="s">
        <v>148</v>
      </c>
      <c r="AW51" s="229"/>
      <c r="AX51" s="227" t="s">
        <v>148</v>
      </c>
      <c r="AY51" s="225" t="s">
        <v>315</v>
      </c>
      <c r="AZ51" s="243" t="s">
        <v>161</v>
      </c>
      <c r="BA51" s="227" t="s">
        <v>148</v>
      </c>
      <c r="BB51" s="234" t="s">
        <v>246</v>
      </c>
      <c r="BC51" s="227">
        <f>AZ62</f>
        <v>457.84215972652828</v>
      </c>
      <c r="BD51" s="227">
        <f ca="1">SLOPE(AO50:AO51,AM50:AM51)+0.0000015</f>
        <v>-6.7718121239204718E-2</v>
      </c>
      <c r="BE51" s="227">
        <f t="shared" ca="1" si="10"/>
        <v>11</v>
      </c>
      <c r="BF51" s="227" t="s">
        <v>148</v>
      </c>
      <c r="BG51" s="234" t="str">
        <f t="shared" ca="1" si="8"/>
        <v>Processing fee</v>
      </c>
      <c r="BH51" s="227">
        <f t="shared" ca="1" si="11"/>
        <v>-6.7718121239204718E-2</v>
      </c>
      <c r="BI51" s="233">
        <v>11</v>
      </c>
      <c r="BJ51" s="227" t="s">
        <v>148</v>
      </c>
    </row>
    <row r="52" spans="2:62" x14ac:dyDescent="0.2">
      <c r="B52" s="117"/>
      <c r="C52" s="109"/>
      <c r="S52" s="227"/>
      <c r="T52" s="228"/>
      <c r="U52" s="227"/>
      <c r="V52" s="227"/>
      <c r="W52" s="227"/>
      <c r="X52" s="228"/>
      <c r="Y52" s="227"/>
      <c r="AA52" s="227"/>
      <c r="AB52" s="227"/>
      <c r="AD52" s="227" t="s">
        <v>148</v>
      </c>
      <c r="AE52" s="224" t="s">
        <v>270</v>
      </c>
      <c r="AF52" s="224" t="s">
        <v>269</v>
      </c>
      <c r="AG52" s="224" t="s">
        <v>162</v>
      </c>
      <c r="AH52" s="227" t="s">
        <v>148</v>
      </c>
      <c r="AI52" s="224" t="s">
        <v>270</v>
      </c>
      <c r="AJ52" s="224" t="s">
        <v>268</v>
      </c>
      <c r="AK52" s="224" t="s">
        <v>301</v>
      </c>
      <c r="AL52" s="227" t="s">
        <v>148</v>
      </c>
      <c r="AM52" s="224" t="s">
        <v>270</v>
      </c>
      <c r="AN52" s="224" t="s">
        <v>268</v>
      </c>
      <c r="AO52" s="224" t="s">
        <v>301</v>
      </c>
      <c r="AP52" s="227" t="s">
        <v>148</v>
      </c>
      <c r="AQ52" s="224" t="s">
        <v>270</v>
      </c>
      <c r="AR52" s="224" t="s">
        <v>268</v>
      </c>
      <c r="AS52" s="224" t="s">
        <v>301</v>
      </c>
      <c r="AT52" s="227" t="s">
        <v>274</v>
      </c>
      <c r="AX52" s="227" t="s">
        <v>148</v>
      </c>
      <c r="AY52" s="203" t="s">
        <v>341</v>
      </c>
      <c r="BA52" s="227" t="s">
        <v>148</v>
      </c>
      <c r="BB52" s="204" t="s">
        <v>15</v>
      </c>
      <c r="BC52" s="227">
        <f>AZ53</f>
        <v>915.68431945305656</v>
      </c>
      <c r="BD52" s="227">
        <f ca="1">SLOPE(AW42:AW43,AU42:AU43)+0.0000017</f>
        <v>-6.4339328044795141E-2</v>
      </c>
      <c r="BE52" s="227">
        <f t="shared" ca="1" si="10"/>
        <v>10</v>
      </c>
      <c r="BF52" s="227" t="s">
        <v>148</v>
      </c>
      <c r="BG52" s="234" t="str">
        <f t="shared" ca="1" si="8"/>
        <v>Payroll</v>
      </c>
      <c r="BH52" s="227">
        <f t="shared" ca="1" si="11"/>
        <v>-0.2580648866233477</v>
      </c>
      <c r="BI52" s="202">
        <v>12</v>
      </c>
      <c r="BJ52" s="227" t="s">
        <v>148</v>
      </c>
    </row>
    <row r="53" spans="2:62" x14ac:dyDescent="0.2">
      <c r="B53" s="117"/>
      <c r="S53" s="227"/>
      <c r="T53" s="228"/>
      <c r="U53" s="227"/>
      <c r="V53" s="227"/>
      <c r="W53" s="227"/>
      <c r="X53" s="228"/>
      <c r="Y53" s="227"/>
      <c r="Z53" s="227"/>
      <c r="AA53" s="227"/>
      <c r="AB53" s="227"/>
      <c r="AD53" s="227" t="s">
        <v>148</v>
      </c>
      <c r="AF53" s="233">
        <f ca="1">$AZ$69</f>
        <v>6760.8493867575016</v>
      </c>
      <c r="AG53" s="202" t="s">
        <v>337</v>
      </c>
      <c r="AH53" s="227" t="s">
        <v>148</v>
      </c>
      <c r="AJ53" s="233">
        <f ca="1">$AZ$69</f>
        <v>6760.8493867575016</v>
      </c>
      <c r="AK53" s="202" t="s">
        <v>343</v>
      </c>
      <c r="AL53" s="227" t="s">
        <v>148</v>
      </c>
      <c r="AM53" s="227"/>
      <c r="AN53" s="233">
        <f ca="1">$AZ$69</f>
        <v>6760.8493867575016</v>
      </c>
      <c r="AO53" s="233" t="s">
        <v>336</v>
      </c>
      <c r="AP53" s="227" t="s">
        <v>148</v>
      </c>
      <c r="AT53" s="227"/>
      <c r="AU53" s="227"/>
      <c r="AV53" s="227"/>
      <c r="AW53" s="229"/>
      <c r="AX53" s="227" t="s">
        <v>148</v>
      </c>
      <c r="AY53" s="228" t="s">
        <v>361</v>
      </c>
      <c r="AZ53" s="244">
        <f>InputsFeesApplication/1000*AZ44*(1+AI41)</f>
        <v>915.68431945305656</v>
      </c>
      <c r="BA53" s="227" t="s">
        <v>148</v>
      </c>
      <c r="BB53" s="204" t="s">
        <v>14</v>
      </c>
      <c r="BC53" s="227">
        <f>AZ67</f>
        <v>1744.7500000000002</v>
      </c>
      <c r="BD53" s="227">
        <f ca="1">SLOPE(AW46:AW47,AU46:AU47)+0.0000018</f>
        <v>-0.2580648866233477</v>
      </c>
      <c r="BE53" s="227">
        <f ca="1">RANK(BD53,$BD$41:$BD$53)</f>
        <v>12</v>
      </c>
      <c r="BF53" s="227" t="s">
        <v>148</v>
      </c>
      <c r="BG53" s="234" t="str">
        <f t="shared" ca="1" si="8"/>
        <v>Commissions</v>
      </c>
      <c r="BH53" s="227">
        <f t="shared" ca="1" si="11"/>
        <v>-0.2821636884966866</v>
      </c>
      <c r="BI53" s="233">
        <v>13</v>
      </c>
      <c r="BJ53" s="227" t="s">
        <v>148</v>
      </c>
    </row>
    <row r="54" spans="2:62" x14ac:dyDescent="0.2">
      <c r="S54" s="227"/>
      <c r="T54" s="228"/>
      <c r="U54" s="227"/>
      <c r="V54" s="227"/>
      <c r="W54" s="227"/>
      <c r="X54" s="228"/>
      <c r="Y54" s="227"/>
      <c r="Z54" s="227"/>
      <c r="AA54" s="227"/>
      <c r="AB54" s="227"/>
      <c r="AD54" s="227" t="s">
        <v>148</v>
      </c>
      <c r="AE54" s="202">
        <v>1</v>
      </c>
      <c r="AF54" s="202">
        <f t="dataTable" ref="AF54:AF55" dt2D="0" dtr="0" r1="AE53" ca="1"/>
        <v>10407.017563050678</v>
      </c>
      <c r="AG54" s="229">
        <f ca="1">AF54/AF53</f>
        <v>1.5393062273262497</v>
      </c>
      <c r="AH54" s="227" t="s">
        <v>148</v>
      </c>
      <c r="AI54" s="227">
        <v>1</v>
      </c>
      <c r="AJ54" s="227">
        <f t="dataTable" ref="AJ54:AJ55" dt2D="0" dtr="0" r1="AI53" ca="1"/>
        <v>7920.118251760694</v>
      </c>
      <c r="AK54" s="229">
        <f ca="1">AJ54/AJ53</f>
        <v>1.1714679323094901</v>
      </c>
      <c r="AL54" s="227" t="s">
        <v>148</v>
      </c>
      <c r="AM54" s="227">
        <v>1</v>
      </c>
      <c r="AN54" s="227">
        <f t="dataTable" ref="AN54:AN55" dt2D="0" dtr="0" r1="AM53" ca="1"/>
        <v>2817.4634901258178</v>
      </c>
      <c r="AO54" s="229">
        <f ca="1">AN54/AN53</f>
        <v>0.41673217800775048</v>
      </c>
      <c r="AP54" s="227" t="s">
        <v>148</v>
      </c>
      <c r="AT54" s="227"/>
      <c r="AU54" s="227"/>
      <c r="AV54" s="227"/>
      <c r="AW54" s="229"/>
      <c r="AX54" s="227" t="s">
        <v>148</v>
      </c>
      <c r="AY54" s="228" t="s">
        <v>362</v>
      </c>
      <c r="AZ54" s="244">
        <f>InputsFeesOriginationRate*AZ44*AZ45*(1+AI45)</f>
        <v>2098.443232079921</v>
      </c>
      <c r="BA54" s="227" t="s">
        <v>148</v>
      </c>
      <c r="BB54" s="225" t="s">
        <v>356</v>
      </c>
      <c r="BC54" s="224" t="s">
        <v>161</v>
      </c>
      <c r="BD54" s="224" t="s">
        <v>269</v>
      </c>
      <c r="BE54" s="224" t="s">
        <v>269</v>
      </c>
      <c r="BF54" s="224" t="s">
        <v>274</v>
      </c>
      <c r="BG54" s="225" t="s">
        <v>356</v>
      </c>
      <c r="BH54" s="224" t="s">
        <v>269</v>
      </c>
      <c r="BI54" s="224" t="s">
        <v>269</v>
      </c>
      <c r="BJ54" s="224" t="s">
        <v>274</v>
      </c>
    </row>
    <row r="55" spans="2:62" x14ac:dyDescent="0.2">
      <c r="S55" s="227"/>
      <c r="T55" s="228"/>
      <c r="U55" s="227"/>
      <c r="V55" s="227"/>
      <c r="W55" s="227"/>
      <c r="X55" s="228"/>
      <c r="Y55" s="227"/>
      <c r="Z55" s="227"/>
      <c r="AA55" s="227"/>
      <c r="AB55" s="227"/>
      <c r="AD55" s="227" t="s">
        <v>148</v>
      </c>
      <c r="AE55" s="202">
        <v>2</v>
      </c>
      <c r="AF55" s="233">
        <v>13711.182430319439</v>
      </c>
      <c r="AG55" s="229">
        <f ca="1">AF55/AF53</f>
        <v>2.0280266052332978</v>
      </c>
      <c r="AH55" s="227" t="s">
        <v>148</v>
      </c>
      <c r="AI55" s="227">
        <v>2</v>
      </c>
      <c r="AJ55" s="227">
        <v>9079.3871167638863</v>
      </c>
      <c r="AK55" s="229">
        <f ca="1">AJ55/AJ53</f>
        <v>1.34293586461898</v>
      </c>
      <c r="AL55" s="227" t="s">
        <v>148</v>
      </c>
      <c r="AM55" s="227">
        <v>2</v>
      </c>
      <c r="AN55" s="227">
        <v>-1125.9224065058643</v>
      </c>
      <c r="AO55" s="229">
        <f ca="1">AN55/AN53</f>
        <v>-0.1665356439844988</v>
      </c>
      <c r="AP55" s="227" t="s">
        <v>148</v>
      </c>
      <c r="AT55" s="227"/>
      <c r="AU55" s="227"/>
      <c r="AV55" s="227"/>
      <c r="AW55" s="229"/>
      <c r="AX55" s="227" t="s">
        <v>148</v>
      </c>
      <c r="AY55" s="228" t="s">
        <v>364</v>
      </c>
      <c r="AZ55" s="202">
        <f ca="1">SUM( INDEX(LoansCollectedInterest,1):OFFSET(INDEX(LoansCollectedInterest,1),0,AZ46-1))*(1+AI49)</f>
        <v>5643.4417339364509</v>
      </c>
      <c r="BA55" s="227" t="s">
        <v>148</v>
      </c>
      <c r="BE55" s="204"/>
      <c r="BH55" s="204"/>
      <c r="BI55" s="204"/>
      <c r="BJ55" s="301"/>
    </row>
    <row r="56" spans="2:62" x14ac:dyDescent="0.2">
      <c r="S56" s="227"/>
      <c r="T56" s="228"/>
      <c r="U56" s="227"/>
      <c r="V56" s="227"/>
      <c r="W56" s="227"/>
      <c r="X56" s="228"/>
      <c r="Y56" s="227"/>
      <c r="Z56" s="227"/>
      <c r="AA56" s="227"/>
      <c r="AB56" s="227"/>
      <c r="AD56" s="227" t="s">
        <v>274</v>
      </c>
      <c r="AE56" s="224" t="s">
        <v>270</v>
      </c>
      <c r="AF56" s="224" t="s">
        <v>268</v>
      </c>
      <c r="AG56" s="224" t="s">
        <v>162</v>
      </c>
      <c r="AH56" s="227" t="s">
        <v>274</v>
      </c>
      <c r="AI56" s="224" t="s">
        <v>270</v>
      </c>
      <c r="AJ56" s="224" t="s">
        <v>268</v>
      </c>
      <c r="AK56" s="224" t="s">
        <v>301</v>
      </c>
      <c r="AL56" s="227" t="s">
        <v>274</v>
      </c>
      <c r="AM56" s="224" t="s">
        <v>270</v>
      </c>
      <c r="AN56" s="224" t="s">
        <v>268</v>
      </c>
      <c r="AO56" s="224" t="s">
        <v>301</v>
      </c>
      <c r="AP56" s="227" t="s">
        <v>274</v>
      </c>
      <c r="AT56" s="227"/>
      <c r="AU56" s="227"/>
      <c r="AV56" s="227"/>
      <c r="AW56" s="229"/>
      <c r="AX56" s="227" t="s">
        <v>148</v>
      </c>
      <c r="AY56" s="203" t="s">
        <v>365</v>
      </c>
      <c r="AZ56" s="202">
        <f ca="1">SUM( INDEX(IncomeFeesServicing,1):OFFSET(INDEX(IncomeFeesServicing,1),0,AZ46-1))*(1+AI53)</f>
        <v>1159.2688650031937</v>
      </c>
      <c r="BA56" s="227" t="s">
        <v>148</v>
      </c>
      <c r="BE56" s="204"/>
      <c r="BH56" s="204"/>
      <c r="BI56" s="204"/>
      <c r="BJ56" s="301"/>
    </row>
    <row r="57" spans="2:62" x14ac:dyDescent="0.2">
      <c r="S57" s="227"/>
      <c r="T57" s="228"/>
      <c r="U57" s="227"/>
      <c r="V57" s="227"/>
      <c r="W57" s="227"/>
      <c r="X57" s="228"/>
      <c r="Y57" s="227"/>
      <c r="Z57" s="227"/>
      <c r="AA57" s="227"/>
      <c r="AB57" s="227"/>
      <c r="AC57" s="227"/>
      <c r="AD57" s="224"/>
      <c r="AP57" s="227"/>
      <c r="AQ57" s="227"/>
      <c r="AR57" s="233"/>
      <c r="AS57" s="227"/>
      <c r="AT57" s="227"/>
      <c r="AU57" s="227"/>
      <c r="AV57" s="227"/>
      <c r="AW57" s="229"/>
      <c r="AX57" s="227" t="s">
        <v>148</v>
      </c>
      <c r="AY57" s="203" t="s">
        <v>370</v>
      </c>
      <c r="AZ57" s="202">
        <f ca="1">SUM( INDEX(LoansSalesPremium,1):OFFSET(INDEX(LoansSalesPremium,1),0,AZ46-1))*(1+AQ49)</f>
        <v>5737.8930646546432</v>
      </c>
      <c r="BA57" s="227" t="s">
        <v>148</v>
      </c>
      <c r="BE57" s="234"/>
      <c r="BF57" s="227"/>
      <c r="BG57" s="234"/>
      <c r="BH57" s="234"/>
      <c r="BI57" s="234"/>
      <c r="BJ57" s="245"/>
    </row>
    <row r="58" spans="2:62" x14ac:dyDescent="0.2">
      <c r="S58" s="227"/>
      <c r="T58" s="246"/>
      <c r="U58" s="227"/>
      <c r="V58" s="227"/>
      <c r="W58" s="227"/>
      <c r="X58" s="228"/>
      <c r="Y58" s="227"/>
      <c r="Z58" s="227"/>
      <c r="AA58" s="227"/>
      <c r="AB58" s="227"/>
      <c r="AC58" s="227"/>
      <c r="AP58" s="227"/>
      <c r="AQ58" s="227"/>
      <c r="AR58" s="227"/>
      <c r="AS58" s="229"/>
      <c r="AT58" s="227"/>
      <c r="AU58" s="227"/>
      <c r="AV58" s="227"/>
      <c r="AW58" s="229"/>
      <c r="AX58" s="227" t="s">
        <v>148</v>
      </c>
      <c r="AY58" s="225" t="s">
        <v>315</v>
      </c>
      <c r="AZ58" s="243" t="s">
        <v>161</v>
      </c>
      <c r="BA58" s="227" t="s">
        <v>148</v>
      </c>
    </row>
    <row r="59" spans="2:62" x14ac:dyDescent="0.2">
      <c r="S59" s="227"/>
      <c r="T59" s="228"/>
      <c r="U59" s="227"/>
      <c r="V59" s="227"/>
      <c r="W59" s="227"/>
      <c r="X59" s="228"/>
      <c r="Y59" s="227"/>
      <c r="Z59" s="227"/>
      <c r="AA59" s="227"/>
      <c r="AB59" s="227"/>
      <c r="AC59" s="227"/>
      <c r="AP59" s="227"/>
      <c r="AQ59" s="227"/>
      <c r="AR59" s="227"/>
      <c r="AS59" s="229"/>
      <c r="AT59" s="227"/>
      <c r="AU59" s="227"/>
      <c r="AV59" s="227"/>
      <c r="AW59" s="229"/>
      <c r="AX59" s="227" t="s">
        <v>148</v>
      </c>
      <c r="AY59" s="203" t="s">
        <v>347</v>
      </c>
      <c r="BA59" s="227" t="s">
        <v>148</v>
      </c>
      <c r="BD59" s="227"/>
      <c r="BE59" s="227"/>
      <c r="BF59" s="227"/>
      <c r="BG59" s="234"/>
      <c r="BH59" s="227"/>
      <c r="BI59" s="233"/>
      <c r="BJ59" s="227"/>
    </row>
    <row r="60" spans="2:62" x14ac:dyDescent="0.2">
      <c r="S60" s="227"/>
      <c r="T60" s="228"/>
      <c r="U60" s="227"/>
      <c r="V60" s="227"/>
      <c r="W60" s="227"/>
      <c r="X60" s="228"/>
      <c r="Y60" s="227"/>
      <c r="Z60" s="227"/>
      <c r="AA60" s="227"/>
      <c r="AB60" s="227"/>
      <c r="AC60" s="227"/>
      <c r="AP60" s="227"/>
      <c r="AQ60" s="224"/>
      <c r="AR60" s="224"/>
      <c r="AS60" s="224"/>
      <c r="AT60" s="227"/>
      <c r="AU60" s="224"/>
      <c r="AV60" s="224"/>
      <c r="AW60" s="224"/>
      <c r="AX60" s="227" t="s">
        <v>148</v>
      </c>
      <c r="AY60" s="228" t="s">
        <v>366</v>
      </c>
      <c r="AZ60" s="244">
        <f>InputsFeeReferral/1000*AZ44*(1+AM41)</f>
        <v>305.22810648435222</v>
      </c>
      <c r="BA60" s="227" t="s">
        <v>148</v>
      </c>
      <c r="BD60" s="227"/>
      <c r="BE60" s="227"/>
      <c r="BF60" s="227"/>
      <c r="BG60" s="228"/>
      <c r="BH60" s="227"/>
      <c r="BI60" s="233"/>
      <c r="BJ60" s="227"/>
    </row>
    <row r="61" spans="2:62" x14ac:dyDescent="0.2">
      <c r="S61" s="224"/>
      <c r="T61" s="228"/>
      <c r="U61" s="227"/>
      <c r="V61" s="227"/>
      <c r="W61" s="224"/>
      <c r="X61" s="228"/>
      <c r="Y61" s="227"/>
      <c r="Z61" s="227"/>
      <c r="AA61" s="227"/>
      <c r="AB61" s="227"/>
      <c r="AC61" s="227"/>
      <c r="AL61" s="224"/>
      <c r="AP61" s="224"/>
      <c r="AQ61" s="227"/>
      <c r="AR61" s="227"/>
      <c r="AS61" s="227"/>
      <c r="AU61" s="227"/>
      <c r="AV61" s="227"/>
      <c r="AW61" s="227"/>
      <c r="AX61" s="227" t="s">
        <v>148</v>
      </c>
      <c r="AY61" s="228" t="s">
        <v>367</v>
      </c>
      <c r="AZ61" s="202">
        <f>InputsRateCommission*AZ44*AZ45*(1+AM45)</f>
        <v>1907.6756655272013</v>
      </c>
      <c r="BA61" s="227" t="s">
        <v>148</v>
      </c>
      <c r="BD61" s="227"/>
      <c r="BE61" s="227"/>
      <c r="BF61" s="227"/>
      <c r="BG61" s="228"/>
      <c r="BH61" s="227"/>
      <c r="BJ61" s="227"/>
    </row>
    <row r="62" spans="2:62" x14ac:dyDescent="0.2">
      <c r="AX62" s="227" t="s">
        <v>148</v>
      </c>
      <c r="AY62" s="228" t="s">
        <v>369</v>
      </c>
      <c r="AZ62" s="244">
        <f>InputsFeesProcessing/1000*AZ44*(1+AM49)</f>
        <v>457.84215972652828</v>
      </c>
      <c r="BA62" s="227" t="s">
        <v>148</v>
      </c>
      <c r="BD62" s="227"/>
      <c r="BE62" s="227"/>
      <c r="BG62" s="228"/>
      <c r="BH62" s="227"/>
    </row>
    <row r="63" spans="2:62" x14ac:dyDescent="0.2">
      <c r="T63" s="247"/>
      <c r="AX63" s="227" t="s">
        <v>148</v>
      </c>
      <c r="AY63" s="203" t="s">
        <v>368</v>
      </c>
      <c r="AZ63" s="202">
        <f ca="1">SUM( INDEX(IncomeLossProvision,1):OFFSET(INDEX(IncomeLossProvision,1),0,AZ46-1))*(1+AM53)</f>
        <v>3943.385896631683</v>
      </c>
      <c r="BA63" s="227" t="s">
        <v>148</v>
      </c>
      <c r="BD63" s="224"/>
      <c r="BE63" s="224"/>
      <c r="BF63" s="224"/>
      <c r="BG63" s="228"/>
      <c r="BH63" s="227"/>
      <c r="BJ63" s="224"/>
    </row>
    <row r="64" spans="2:62" x14ac:dyDescent="0.2">
      <c r="T64" s="247"/>
      <c r="AX64" s="227" t="s">
        <v>148</v>
      </c>
      <c r="AY64" s="225" t="s">
        <v>315</v>
      </c>
      <c r="AZ64" s="243" t="s">
        <v>161</v>
      </c>
      <c r="BA64" s="227" t="s">
        <v>148</v>
      </c>
      <c r="BF64" s="227"/>
      <c r="BG64" s="228"/>
      <c r="BH64" s="227"/>
      <c r="BI64" s="233"/>
      <c r="BJ64" s="227"/>
    </row>
    <row r="65" spans="20:62" x14ac:dyDescent="0.2">
      <c r="T65" s="247"/>
      <c r="AX65" s="227" t="s">
        <v>148</v>
      </c>
      <c r="AY65" s="203" t="s">
        <v>345</v>
      </c>
      <c r="BA65" s="227" t="s">
        <v>148</v>
      </c>
      <c r="BF65" s="227"/>
      <c r="BG65" s="228"/>
      <c r="BH65" s="227"/>
      <c r="BJ65" s="227"/>
    </row>
    <row r="66" spans="20:62" x14ac:dyDescent="0.2">
      <c r="T66" s="247"/>
      <c r="AI66" s="227"/>
      <c r="AJ66" s="233"/>
      <c r="AK66" s="227"/>
      <c r="AR66" s="248"/>
      <c r="AV66" s="248"/>
      <c r="AX66" s="227" t="s">
        <v>148</v>
      </c>
      <c r="AY66" s="203" t="s">
        <v>15</v>
      </c>
      <c r="AZ66" s="202">
        <f>Income!E21*(1+AU41)</f>
        <v>435</v>
      </c>
      <c r="BA66" s="227" t="s">
        <v>148</v>
      </c>
      <c r="BB66" s="202"/>
      <c r="BC66" s="248"/>
      <c r="BF66" s="249"/>
      <c r="BG66" s="228"/>
      <c r="BH66" s="227"/>
    </row>
    <row r="67" spans="20:62" x14ac:dyDescent="0.2">
      <c r="AI67" s="227"/>
      <c r="AJ67" s="227"/>
      <c r="AK67" s="229"/>
      <c r="AM67" s="227"/>
      <c r="AN67" s="227"/>
      <c r="AO67" s="229"/>
      <c r="AX67" s="227" t="s">
        <v>148</v>
      </c>
      <c r="AY67" s="203" t="s">
        <v>14</v>
      </c>
      <c r="AZ67" s="202">
        <f>Income!E22*(1+AU45)</f>
        <v>1744.7500000000002</v>
      </c>
      <c r="BA67" s="227" t="s">
        <v>148</v>
      </c>
      <c r="BB67" s="202"/>
      <c r="BC67" s="248"/>
      <c r="BD67" s="248"/>
      <c r="BG67" s="228"/>
      <c r="BH67" s="227"/>
    </row>
    <row r="68" spans="20:62" x14ac:dyDescent="0.2">
      <c r="AI68" s="227"/>
      <c r="AJ68" s="227"/>
      <c r="AK68" s="229"/>
      <c r="AM68" s="227"/>
      <c r="AN68" s="227"/>
      <c r="AO68" s="229"/>
      <c r="AX68" s="227" t="s">
        <v>148</v>
      </c>
      <c r="AY68" s="225" t="s">
        <v>315</v>
      </c>
      <c r="AZ68" s="243" t="s">
        <v>161</v>
      </c>
      <c r="BA68" s="227" t="s">
        <v>148</v>
      </c>
      <c r="BB68" s="202"/>
      <c r="BG68" s="228"/>
      <c r="BH68" s="227"/>
      <c r="BI68" s="233"/>
    </row>
    <row r="69" spans="20:62" x14ac:dyDescent="0.2">
      <c r="AI69" s="224"/>
      <c r="AJ69" s="224"/>
      <c r="AK69" s="224"/>
      <c r="AM69" s="224"/>
      <c r="AN69" s="224"/>
      <c r="AO69" s="224"/>
      <c r="AX69" s="227" t="s">
        <v>148</v>
      </c>
      <c r="AY69" s="250" t="s">
        <v>17</v>
      </c>
      <c r="AZ69" s="251">
        <f ca="1">SUM(AZ53:AZ57)-SUM(AZ60:AZ63)-SUM(AZ66:AZ67)</f>
        <v>6760.8493867575016</v>
      </c>
      <c r="BA69" s="227" t="s">
        <v>148</v>
      </c>
      <c r="BB69" s="202"/>
      <c r="BC69" s="248"/>
      <c r="BG69" s="228"/>
      <c r="BH69" s="227"/>
    </row>
    <row r="70" spans="20:62" x14ac:dyDescent="0.2">
      <c r="AI70" s="227"/>
      <c r="AJ70" s="233"/>
      <c r="AK70" s="227"/>
      <c r="AX70" s="227" t="s">
        <v>274</v>
      </c>
      <c r="AY70" s="225" t="s">
        <v>315</v>
      </c>
      <c r="AZ70" s="243" t="s">
        <v>161</v>
      </c>
      <c r="BA70" s="227" t="s">
        <v>274</v>
      </c>
      <c r="BC70" s="248"/>
      <c r="BF70" s="249"/>
      <c r="BG70" s="228"/>
      <c r="BH70" s="227"/>
    </row>
    <row r="71" spans="20:62" x14ac:dyDescent="0.2">
      <c r="AI71" s="227"/>
      <c r="AJ71" s="227"/>
      <c r="AK71" s="229"/>
      <c r="AM71" s="229"/>
      <c r="AN71" s="229"/>
      <c r="BG71" s="228"/>
      <c r="BH71" s="227"/>
    </row>
    <row r="72" spans="20:62" x14ac:dyDescent="0.2">
      <c r="AI72" s="227"/>
      <c r="AJ72" s="227"/>
      <c r="AK72" s="229"/>
      <c r="AM72" s="229"/>
      <c r="AN72" s="229"/>
      <c r="AY72" s="202"/>
      <c r="BG72" s="228"/>
      <c r="BH72" s="252"/>
      <c r="BI72" s="233"/>
    </row>
    <row r="73" spans="20:62" x14ac:dyDescent="0.2">
      <c r="AI73" s="224"/>
      <c r="AJ73" s="224"/>
      <c r="AK73" s="224"/>
      <c r="AM73" s="224"/>
      <c r="AN73" s="224"/>
      <c r="AY73" s="202"/>
      <c r="BE73" s="227"/>
      <c r="BG73" s="253"/>
      <c r="BH73" s="252"/>
    </row>
    <row r="74" spans="20:62" x14ac:dyDescent="0.2">
      <c r="AY74" s="202"/>
      <c r="BE74" s="227"/>
      <c r="BG74" s="228"/>
      <c r="BH74" s="252"/>
    </row>
    <row r="75" spans="20:62" x14ac:dyDescent="0.2">
      <c r="BE75" s="227"/>
      <c r="BF75" s="249"/>
      <c r="BG75" s="253"/>
      <c r="BH75" s="252"/>
    </row>
    <row r="76" spans="20:62" x14ac:dyDescent="0.2">
      <c r="BE76" s="227"/>
      <c r="BG76" s="228"/>
      <c r="BH76" s="252"/>
      <c r="BI76" s="233"/>
    </row>
    <row r="77" spans="20:62" x14ac:dyDescent="0.2">
      <c r="BG77" s="253"/>
      <c r="BH77" s="252"/>
    </row>
    <row r="78" spans="20:62" x14ac:dyDescent="0.2">
      <c r="BG78" s="228"/>
      <c r="BH78" s="252"/>
    </row>
    <row r="79" spans="20:62" x14ac:dyDescent="0.2">
      <c r="BG79" s="253"/>
      <c r="BH79" s="252"/>
    </row>
    <row r="80" spans="20:62" x14ac:dyDescent="0.2">
      <c r="BG80" s="228"/>
      <c r="BH80" s="252"/>
      <c r="BI80" s="233"/>
    </row>
    <row r="81" spans="49:61" x14ac:dyDescent="0.2">
      <c r="BB81" s="202"/>
      <c r="BG81" s="253"/>
      <c r="BH81" s="252"/>
    </row>
    <row r="82" spans="49:61" x14ac:dyDescent="0.2">
      <c r="BG82" s="228"/>
      <c r="BH82" s="252"/>
    </row>
    <row r="83" spans="49:61" x14ac:dyDescent="0.2">
      <c r="BG83" s="253"/>
      <c r="BH83" s="252"/>
    </row>
    <row r="84" spans="49:61" x14ac:dyDescent="0.2">
      <c r="BG84" s="228"/>
      <c r="BH84" s="252"/>
      <c r="BI84" s="233"/>
    </row>
    <row r="85" spans="49:61" x14ac:dyDescent="0.2">
      <c r="BG85" s="253"/>
      <c r="BH85" s="252"/>
    </row>
    <row r="86" spans="49:61" x14ac:dyDescent="0.2">
      <c r="AY86" s="228"/>
      <c r="BG86" s="228"/>
      <c r="BH86" s="252"/>
    </row>
    <row r="87" spans="49:61" x14ac:dyDescent="0.2">
      <c r="BG87" s="253"/>
      <c r="BH87" s="252"/>
    </row>
    <row r="88" spans="49:61" x14ac:dyDescent="0.2">
      <c r="BG88" s="228"/>
      <c r="BH88" s="252"/>
      <c r="BI88" s="233"/>
    </row>
    <row r="89" spans="49:61" x14ac:dyDescent="0.2">
      <c r="BG89" s="253"/>
      <c r="BH89" s="252"/>
    </row>
    <row r="90" spans="49:61" x14ac:dyDescent="0.2">
      <c r="BG90" s="228"/>
      <c r="BH90" s="252"/>
    </row>
    <row r="91" spans="49:61" x14ac:dyDescent="0.2">
      <c r="AW91" s="204"/>
      <c r="BG91" s="253"/>
      <c r="BH91" s="252"/>
    </row>
    <row r="92" spans="49:61" x14ac:dyDescent="0.2">
      <c r="AW92" s="204"/>
      <c r="BG92" s="228"/>
      <c r="BH92" s="252"/>
      <c r="BI92" s="233"/>
    </row>
    <row r="93" spans="49:61" x14ac:dyDescent="0.2">
      <c r="AW93" s="204"/>
      <c r="BG93" s="253"/>
      <c r="BH93" s="252"/>
    </row>
    <row r="94" spans="49:61" x14ac:dyDescent="0.2">
      <c r="AW94" s="204"/>
      <c r="BG94" s="203"/>
    </row>
    <row r="97" spans="51:51" x14ac:dyDescent="0.2">
      <c r="AY97" s="204"/>
    </row>
  </sheetData>
  <sheetProtection algorithmName="SHA-512" hashValue="F8YmdncHugoP6YaKURaMZB9Ax1hPMjIIEYKl0gzs/cHGeskyQ/32RSgajk6SgTg9tXATfFE5kdKkbkyk5YkcMA==" saltValue="0PZTk5isWpCgSIuSS3panA==" spinCount="100000" sheet="1" objects="1" scenarios="1" selectLockedCells="1" selectUnlockedCells="1"/>
  <printOptions horizontalCentered="1"/>
  <pageMargins left="0.5" right="0.5" top="0.75" bottom="0.5" header="0.3" footer="0.3"/>
  <pageSetup scale="90" orientation="landscape" r:id="rId1"/>
  <headerFooter scaleWithDoc="0" alignWithMargins="0">
    <oddFooter>&amp;L5-year Summary, p.&amp;P of &amp;N&amp;RUpdated &amp;D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7EC542-E324-4104-9CAF-FFAFF181F0C0}">
  <sheetPr>
    <tabColor rgb="FF0080EA"/>
    <pageSetUpPr fitToPage="1"/>
  </sheetPr>
  <dimension ref="G1:H66"/>
  <sheetViews>
    <sheetView showGridLines="0" showRowColHeaders="0" zoomScaleNormal="100" zoomScaleSheetLayoutView="85" workbookViewId="0">
      <selection activeCell="H18" sqref="H18"/>
    </sheetView>
  </sheetViews>
  <sheetFormatPr defaultColWidth="9.109375" defaultRowHeight="13.8" x14ac:dyDescent="0.3"/>
  <cols>
    <col min="1" max="1" width="5.88671875" style="19" customWidth="1"/>
    <col min="2" max="2" width="65.6640625" style="19" customWidth="1"/>
    <col min="3" max="3" width="22.77734375" style="19" customWidth="1"/>
    <col min="4" max="4" width="5.33203125" style="19" customWidth="1"/>
    <col min="5" max="5" width="9.109375" style="19"/>
    <col min="6" max="6" width="0.5546875" style="19" customWidth="1"/>
    <col min="7" max="7" width="2.33203125" style="19" customWidth="1"/>
    <col min="8" max="8" width="61" style="44" bestFit="1" customWidth="1"/>
    <col min="9" max="16384" width="9.109375" style="19"/>
  </cols>
  <sheetData>
    <row r="1" spans="8:8" s="25" customFormat="1" ht="17.399999999999999" customHeight="1" x14ac:dyDescent="0.4">
      <c r="H1" s="24"/>
    </row>
    <row r="2" spans="8:8" s="26" customFormat="1" ht="38.4" customHeight="1" x14ac:dyDescent="0.3"/>
    <row r="3" spans="8:8" s="26" customFormat="1" ht="35.4" customHeight="1" x14ac:dyDescent="0.3"/>
    <row r="4" spans="8:8" s="25" customFormat="1" ht="14.4" x14ac:dyDescent="0.3">
      <c r="H4" s="27" t="s">
        <v>187</v>
      </c>
    </row>
    <row r="5" spans="8:8" s="29" customFormat="1" x14ac:dyDescent="0.3">
      <c r="H5" s="28" t="s">
        <v>188</v>
      </c>
    </row>
    <row r="6" spans="8:8" s="31" customFormat="1" ht="16.2" customHeight="1" x14ac:dyDescent="0.3">
      <c r="H6" s="30" t="s">
        <v>189</v>
      </c>
    </row>
    <row r="7" spans="8:8" s="33" customFormat="1" ht="7.8" x14ac:dyDescent="0.15">
      <c r="H7" s="32"/>
    </row>
    <row r="8" spans="8:8" s="25" customFormat="1" ht="14.4" x14ac:dyDescent="0.3">
      <c r="H8" s="34" t="s">
        <v>190</v>
      </c>
    </row>
    <row r="9" spans="8:8" s="25" customFormat="1" x14ac:dyDescent="0.25">
      <c r="H9" s="35" t="s">
        <v>191</v>
      </c>
    </row>
    <row r="10" spans="8:8" s="25" customFormat="1" x14ac:dyDescent="0.25">
      <c r="H10" s="35" t="s">
        <v>192</v>
      </c>
    </row>
    <row r="11" spans="8:8" s="25" customFormat="1" x14ac:dyDescent="0.25">
      <c r="H11" s="36" t="s">
        <v>193</v>
      </c>
    </row>
    <row r="12" spans="8:8" s="25" customFormat="1" x14ac:dyDescent="0.25">
      <c r="H12" s="36" t="s">
        <v>194</v>
      </c>
    </row>
    <row r="13" spans="8:8" s="26" customFormat="1" ht="16.2" customHeight="1" x14ac:dyDescent="0.3">
      <c r="H13" s="37" t="s">
        <v>195</v>
      </c>
    </row>
    <row r="14" spans="8:8" s="33" customFormat="1" ht="7.8" x14ac:dyDescent="0.15">
      <c r="H14" s="32"/>
    </row>
    <row r="15" spans="8:8" ht="16.8" customHeight="1" x14ac:dyDescent="0.3">
      <c r="H15" s="34" t="s">
        <v>196</v>
      </c>
    </row>
    <row r="16" spans="8:8" x14ac:dyDescent="0.25">
      <c r="H16" s="38" t="s">
        <v>197</v>
      </c>
    </row>
    <row r="17" spans="8:8" x14ac:dyDescent="0.25">
      <c r="H17" s="38" t="s">
        <v>198</v>
      </c>
    </row>
    <row r="18" spans="8:8" x14ac:dyDescent="0.25">
      <c r="H18" s="35" t="s">
        <v>199</v>
      </c>
    </row>
    <row r="19" spans="8:8" x14ac:dyDescent="0.25">
      <c r="H19" s="36" t="s">
        <v>200</v>
      </c>
    </row>
    <row r="20" spans="8:8" x14ac:dyDescent="0.25">
      <c r="H20" s="36" t="s">
        <v>201</v>
      </c>
    </row>
    <row r="21" spans="8:8" x14ac:dyDescent="0.25">
      <c r="H21" s="36" t="s">
        <v>202</v>
      </c>
    </row>
    <row r="22" spans="8:8" x14ac:dyDescent="0.25">
      <c r="H22" s="36" t="s">
        <v>203</v>
      </c>
    </row>
    <row r="23" spans="8:8" s="25" customFormat="1" ht="16.2" customHeight="1" x14ac:dyDescent="0.25">
      <c r="H23" s="39" t="s">
        <v>204</v>
      </c>
    </row>
    <row r="24" spans="8:8" s="33" customFormat="1" ht="7.8" x14ac:dyDescent="0.15">
      <c r="H24" s="32"/>
    </row>
    <row r="25" spans="8:8" s="41" customFormat="1" ht="16.8" customHeight="1" x14ac:dyDescent="0.3">
      <c r="H25" s="40" t="s">
        <v>205</v>
      </c>
    </row>
    <row r="26" spans="8:8" s="25" customFormat="1" ht="12.6" x14ac:dyDescent="0.25">
      <c r="H26" s="42" t="s">
        <v>206</v>
      </c>
    </row>
    <row r="27" spans="8:8" s="25" customFormat="1" ht="15.6" customHeight="1" x14ac:dyDescent="0.25">
      <c r="H27" s="43" t="s">
        <v>207</v>
      </c>
    </row>
    <row r="37" spans="7:8" ht="12.6" customHeight="1" x14ac:dyDescent="0.25">
      <c r="H37" s="1"/>
    </row>
    <row r="38" spans="7:8" ht="12.6" customHeight="1" x14ac:dyDescent="0.3"/>
    <row r="39" spans="7:8" ht="12.6" customHeight="1" x14ac:dyDescent="0.3"/>
    <row r="40" spans="7:8" ht="12.6" customHeight="1" x14ac:dyDescent="0.3"/>
    <row r="41" spans="7:8" ht="12.6" customHeight="1" x14ac:dyDescent="0.3"/>
    <row r="42" spans="7:8" ht="3" customHeight="1" x14ac:dyDescent="0.3"/>
    <row r="43" spans="7:8" x14ac:dyDescent="0.3">
      <c r="G43" s="45"/>
    </row>
    <row r="47" spans="7:8" ht="7.2" customHeight="1" x14ac:dyDescent="0.3"/>
    <row r="48" spans="7:8" x14ac:dyDescent="0.3">
      <c r="G48" s="45"/>
    </row>
    <row r="61" spans="8:8" ht="3" customHeight="1" x14ac:dyDescent="0.3"/>
    <row r="62" spans="8:8" ht="12.6" customHeight="1" x14ac:dyDescent="0.25">
      <c r="H62" s="1"/>
    </row>
    <row r="63" spans="8:8" ht="12.6" customHeight="1" x14ac:dyDescent="0.3"/>
    <row r="64" spans="8:8" ht="12.6" customHeight="1" x14ac:dyDescent="0.3"/>
    <row r="65" ht="12.6" customHeight="1" x14ac:dyDescent="0.3"/>
    <row r="66" ht="12.6" customHeight="1" x14ac:dyDescent="0.3"/>
  </sheetData>
  <sheetProtection algorithmName="SHA-512" hashValue="QhnzNLpN5i1pcf7gyQjfHGAClgzOfQ+tHbUZNujjWlY++AIQ8AccZxnRUgefpnrRi9RGnbI7gatArqamTriWVA==" saltValue="CjxOsW+yyDzYNSQ5GcZuKA==" spinCount="100000" sheet="1" objects="1" scenarios="1" selectLockedCells="1" selectUnlockedCells="1"/>
  <printOptions horizontalCentered="1"/>
  <pageMargins left="0.75" right="0.5" top="0.75" bottom="1" header="0.3" footer="0.3"/>
  <pageSetup scale="77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CA6B5F-80D6-41B3-87E8-2B0FEEA17B4F}">
  <sheetPr>
    <tabColor rgb="FFFED4D4"/>
  </sheetPr>
  <dimension ref="A1:BR45"/>
  <sheetViews>
    <sheetView showGridLines="0" showRowColHeaders="0" showZeros="0" zoomScaleNormal="100" zoomScaleSheetLayoutView="100" workbookViewId="0">
      <pane xSplit="4" ySplit="3" topLeftCell="E4" activePane="bottomRight" state="frozen"/>
      <selection activeCell="J13" sqref="J13"/>
      <selection pane="topRight" activeCell="J13" sqref="J13"/>
      <selection pane="bottomLeft" activeCell="J13" sqref="J13"/>
      <selection pane="bottomRight" activeCell="H28" sqref="A1:XFD1048576"/>
    </sheetView>
  </sheetViews>
  <sheetFormatPr defaultColWidth="8.88671875" defaultRowHeight="12.6" x14ac:dyDescent="0.25"/>
  <cols>
    <col min="1" max="1" width="3.44140625" style="291" bestFit="1" customWidth="1"/>
    <col min="2" max="2" width="1.5546875" style="291" customWidth="1"/>
    <col min="3" max="3" width="20" style="308" customWidth="1"/>
    <col min="4" max="4" width="0.6640625" style="291" customWidth="1"/>
    <col min="5" max="64" width="8.88671875" style="291" customWidth="1"/>
    <col min="65" max="16384" width="8.88671875" style="291"/>
  </cols>
  <sheetData>
    <row r="1" spans="1:70" s="55" customFormat="1" ht="4.2" customHeight="1" x14ac:dyDescent="0.2">
      <c r="B1" s="54"/>
      <c r="C1" s="23"/>
      <c r="E1" s="54"/>
      <c r="F1" s="54"/>
      <c r="G1" s="54"/>
      <c r="H1" s="54"/>
      <c r="I1" s="54"/>
      <c r="J1" s="54"/>
      <c r="V1" s="54"/>
      <c r="AH1" s="54"/>
      <c r="AT1" s="54"/>
      <c r="BF1" s="54"/>
      <c r="BR1" s="54"/>
    </row>
    <row r="2" spans="1:70" s="56" customFormat="1" ht="11.4" x14ac:dyDescent="0.25">
      <c r="A2" s="118" t="s">
        <v>135</v>
      </c>
      <c r="B2" s="64"/>
      <c r="C2" s="52"/>
    </row>
    <row r="3" spans="1:70" s="165" customFormat="1" ht="21" x14ac:dyDescent="0.4">
      <c r="A3" s="164"/>
      <c r="B3" s="164"/>
      <c r="C3" s="162" t="s">
        <v>330</v>
      </c>
      <c r="D3" s="162"/>
      <c r="E3" s="260">
        <v>1</v>
      </c>
      <c r="F3" s="260">
        <v>2</v>
      </c>
      <c r="G3" s="260">
        <v>3</v>
      </c>
      <c r="H3" s="260">
        <v>4</v>
      </c>
      <c r="I3" s="260">
        <v>5</v>
      </c>
      <c r="J3" s="260">
        <v>6</v>
      </c>
      <c r="K3" s="260">
        <v>7</v>
      </c>
      <c r="L3" s="260">
        <v>8</v>
      </c>
      <c r="M3" s="260">
        <v>9</v>
      </c>
      <c r="N3" s="260">
        <v>10</v>
      </c>
      <c r="O3" s="260">
        <v>11</v>
      </c>
      <c r="P3" s="177">
        <v>12</v>
      </c>
      <c r="Q3" s="260">
        <v>13</v>
      </c>
      <c r="R3" s="260">
        <v>14</v>
      </c>
      <c r="S3" s="260">
        <v>15</v>
      </c>
      <c r="T3" s="260">
        <v>16</v>
      </c>
      <c r="U3" s="260">
        <v>17</v>
      </c>
      <c r="V3" s="260">
        <v>18</v>
      </c>
      <c r="W3" s="260">
        <v>19</v>
      </c>
      <c r="X3" s="260">
        <v>20</v>
      </c>
      <c r="Y3" s="260">
        <v>21</v>
      </c>
      <c r="Z3" s="260">
        <v>22</v>
      </c>
      <c r="AA3" s="260">
        <v>23</v>
      </c>
      <c r="AB3" s="177">
        <v>24</v>
      </c>
      <c r="AC3" s="260">
        <v>25</v>
      </c>
      <c r="AD3" s="260">
        <v>26</v>
      </c>
      <c r="AE3" s="260">
        <v>27</v>
      </c>
      <c r="AF3" s="260">
        <v>28</v>
      </c>
      <c r="AG3" s="260">
        <v>29</v>
      </c>
      <c r="AH3" s="260">
        <v>30</v>
      </c>
      <c r="AI3" s="260">
        <v>31</v>
      </c>
      <c r="AJ3" s="260">
        <v>32</v>
      </c>
      <c r="AK3" s="260">
        <v>33</v>
      </c>
      <c r="AL3" s="260">
        <v>34</v>
      </c>
      <c r="AM3" s="260">
        <v>35</v>
      </c>
      <c r="AN3" s="177">
        <v>36</v>
      </c>
      <c r="AO3" s="260">
        <v>37</v>
      </c>
      <c r="AP3" s="260">
        <v>38</v>
      </c>
      <c r="AQ3" s="260">
        <v>39</v>
      </c>
      <c r="AR3" s="260">
        <v>40</v>
      </c>
      <c r="AS3" s="260">
        <v>41</v>
      </c>
      <c r="AT3" s="260">
        <v>42</v>
      </c>
      <c r="AU3" s="260">
        <v>43</v>
      </c>
      <c r="AV3" s="260">
        <v>44</v>
      </c>
      <c r="AW3" s="260">
        <v>45</v>
      </c>
      <c r="AX3" s="260">
        <v>46</v>
      </c>
      <c r="AY3" s="260">
        <v>47</v>
      </c>
      <c r="AZ3" s="177">
        <v>48</v>
      </c>
      <c r="BA3" s="260">
        <v>49</v>
      </c>
      <c r="BB3" s="260">
        <v>50</v>
      </c>
      <c r="BC3" s="260">
        <v>51</v>
      </c>
      <c r="BD3" s="260">
        <v>52</v>
      </c>
      <c r="BE3" s="260">
        <v>53</v>
      </c>
      <c r="BF3" s="260">
        <v>54</v>
      </c>
      <c r="BG3" s="260">
        <v>55</v>
      </c>
      <c r="BH3" s="260">
        <v>56</v>
      </c>
      <c r="BI3" s="260">
        <v>57</v>
      </c>
      <c r="BJ3" s="260">
        <v>58</v>
      </c>
      <c r="BK3" s="260">
        <v>59</v>
      </c>
      <c r="BL3" s="177">
        <v>60</v>
      </c>
      <c r="BM3" s="177"/>
    </row>
    <row r="4" spans="1:70" x14ac:dyDescent="0.25">
      <c r="A4" s="47"/>
      <c r="B4" s="47"/>
      <c r="C4" s="299" t="s">
        <v>333</v>
      </c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  <c r="BL4" s="47"/>
      <c r="BM4" s="47"/>
      <c r="BN4" s="47"/>
    </row>
    <row r="5" spans="1:70" s="330" customFormat="1" x14ac:dyDescent="0.25">
      <c r="A5" s="327"/>
      <c r="B5" s="327"/>
      <c r="C5" s="328" t="s">
        <v>95</v>
      </c>
      <c r="D5" s="327"/>
      <c r="E5" s="329">
        <f>IF(E7=0,0,D5+1)</f>
        <v>1</v>
      </c>
      <c r="F5" s="327">
        <f t="shared" ref="F5:AK5" si="0">IF(F6=0,0,E5+1)</f>
        <v>2</v>
      </c>
      <c r="G5" s="327">
        <f t="shared" si="0"/>
        <v>3</v>
      </c>
      <c r="H5" s="327">
        <f t="shared" si="0"/>
        <v>4</v>
      </c>
      <c r="I5" s="327">
        <f t="shared" si="0"/>
        <v>5</v>
      </c>
      <c r="J5" s="327">
        <f t="shared" si="0"/>
        <v>6</v>
      </c>
      <c r="K5" s="327">
        <f t="shared" si="0"/>
        <v>7</v>
      </c>
      <c r="L5" s="327">
        <f t="shared" si="0"/>
        <v>8</v>
      </c>
      <c r="M5" s="327">
        <f t="shared" si="0"/>
        <v>9</v>
      </c>
      <c r="N5" s="327">
        <f t="shared" si="0"/>
        <v>10</v>
      </c>
      <c r="O5" s="327">
        <f t="shared" si="0"/>
        <v>11</v>
      </c>
      <c r="P5" s="327">
        <f t="shared" si="0"/>
        <v>12</v>
      </c>
      <c r="Q5" s="327">
        <f t="shared" si="0"/>
        <v>0</v>
      </c>
      <c r="R5" s="327">
        <f t="shared" si="0"/>
        <v>0</v>
      </c>
      <c r="S5" s="327">
        <f t="shared" si="0"/>
        <v>0</v>
      </c>
      <c r="T5" s="327">
        <f t="shared" si="0"/>
        <v>0</v>
      </c>
      <c r="U5" s="327">
        <f t="shared" si="0"/>
        <v>0</v>
      </c>
      <c r="V5" s="327">
        <f t="shared" si="0"/>
        <v>0</v>
      </c>
      <c r="W5" s="327">
        <f t="shared" si="0"/>
        <v>0</v>
      </c>
      <c r="X5" s="327">
        <f t="shared" si="0"/>
        <v>0</v>
      </c>
      <c r="Y5" s="327">
        <f t="shared" si="0"/>
        <v>0</v>
      </c>
      <c r="Z5" s="327">
        <f t="shared" si="0"/>
        <v>0</v>
      </c>
      <c r="AA5" s="327">
        <f t="shared" si="0"/>
        <v>0</v>
      </c>
      <c r="AB5" s="327">
        <f t="shared" si="0"/>
        <v>0</v>
      </c>
      <c r="AC5" s="327">
        <f t="shared" si="0"/>
        <v>0</v>
      </c>
      <c r="AD5" s="327">
        <f t="shared" si="0"/>
        <v>0</v>
      </c>
      <c r="AE5" s="327">
        <f t="shared" si="0"/>
        <v>0</v>
      </c>
      <c r="AF5" s="327">
        <f t="shared" si="0"/>
        <v>0</v>
      </c>
      <c r="AG5" s="327">
        <f t="shared" si="0"/>
        <v>0</v>
      </c>
      <c r="AH5" s="327">
        <f t="shared" si="0"/>
        <v>0</v>
      </c>
      <c r="AI5" s="327">
        <f t="shared" si="0"/>
        <v>0</v>
      </c>
      <c r="AJ5" s="327">
        <f t="shared" si="0"/>
        <v>0</v>
      </c>
      <c r="AK5" s="327">
        <f t="shared" si="0"/>
        <v>0</v>
      </c>
      <c r="AL5" s="327">
        <f t="shared" ref="AL5:BL5" si="1">IF(AL6=0,0,AK5+1)</f>
        <v>0</v>
      </c>
      <c r="AM5" s="327">
        <f t="shared" si="1"/>
        <v>0</v>
      </c>
      <c r="AN5" s="327">
        <f t="shared" si="1"/>
        <v>0</v>
      </c>
      <c r="AO5" s="327">
        <f t="shared" si="1"/>
        <v>0</v>
      </c>
      <c r="AP5" s="327">
        <f t="shared" si="1"/>
        <v>0</v>
      </c>
      <c r="AQ5" s="327">
        <f t="shared" si="1"/>
        <v>0</v>
      </c>
      <c r="AR5" s="327">
        <f t="shared" si="1"/>
        <v>0</v>
      </c>
      <c r="AS5" s="327">
        <f t="shared" si="1"/>
        <v>0</v>
      </c>
      <c r="AT5" s="327">
        <f t="shared" si="1"/>
        <v>0</v>
      </c>
      <c r="AU5" s="327">
        <f t="shared" si="1"/>
        <v>0</v>
      </c>
      <c r="AV5" s="327">
        <f t="shared" si="1"/>
        <v>0</v>
      </c>
      <c r="AW5" s="327">
        <f t="shared" si="1"/>
        <v>0</v>
      </c>
      <c r="AX5" s="327">
        <f t="shared" si="1"/>
        <v>0</v>
      </c>
      <c r="AY5" s="327">
        <f t="shared" si="1"/>
        <v>0</v>
      </c>
      <c r="AZ5" s="327">
        <f t="shared" si="1"/>
        <v>0</v>
      </c>
      <c r="BA5" s="327">
        <f t="shared" si="1"/>
        <v>0</v>
      </c>
      <c r="BB5" s="327">
        <f t="shared" si="1"/>
        <v>0</v>
      </c>
      <c r="BC5" s="327">
        <f t="shared" si="1"/>
        <v>0</v>
      </c>
      <c r="BD5" s="327">
        <f t="shared" si="1"/>
        <v>0</v>
      </c>
      <c r="BE5" s="327">
        <f t="shared" si="1"/>
        <v>0</v>
      </c>
      <c r="BF5" s="327">
        <f t="shared" si="1"/>
        <v>0</v>
      </c>
      <c r="BG5" s="327">
        <f t="shared" si="1"/>
        <v>0</v>
      </c>
      <c r="BH5" s="327">
        <f t="shared" si="1"/>
        <v>0</v>
      </c>
      <c r="BI5" s="327">
        <f t="shared" si="1"/>
        <v>0</v>
      </c>
      <c r="BJ5" s="327">
        <f t="shared" si="1"/>
        <v>0</v>
      </c>
      <c r="BK5" s="327">
        <f t="shared" si="1"/>
        <v>0</v>
      </c>
      <c r="BL5" s="327">
        <f t="shared" si="1"/>
        <v>0</v>
      </c>
    </row>
    <row r="6" spans="1:70" x14ac:dyDescent="0.25">
      <c r="A6" s="47"/>
      <c r="B6" s="47"/>
      <c r="C6" s="331" t="s">
        <v>0</v>
      </c>
      <c r="D6" s="47"/>
      <c r="E6" s="332">
        <f>InputsLoansAmount</f>
        <v>125</v>
      </c>
      <c r="F6" s="47">
        <f>IF(E6-E9&lt;=0.1,0,E6-E9)</f>
        <v>115.28021095685538</v>
      </c>
      <c r="G6" s="47">
        <f t="shared" ref="G6:AK6" si="2">IF(F6-F9&lt;=0.1,0,F6-F9)</f>
        <v>105.43892455067146</v>
      </c>
      <c r="H6" s="47">
        <f t="shared" si="2"/>
        <v>95.474622064410241</v>
      </c>
      <c r="I6" s="47">
        <f t="shared" si="2"/>
        <v>85.385765797070746</v>
      </c>
      <c r="J6" s="47">
        <f t="shared" si="2"/>
        <v>75.170798826389515</v>
      </c>
      <c r="K6" s="47">
        <f t="shared" si="2"/>
        <v>64.828144768574759</v>
      </c>
      <c r="L6" s="47">
        <f t="shared" si="2"/>
        <v>54.356207535037328</v>
      </c>
      <c r="M6" s="47">
        <f t="shared" si="2"/>
        <v>43.753371086080676</v>
      </c>
      <c r="N6" s="47">
        <f t="shared" si="2"/>
        <v>33.017999181512067</v>
      </c>
      <c r="O6" s="47">
        <f t="shared" si="2"/>
        <v>22.148435128136349</v>
      </c>
      <c r="P6" s="47">
        <f t="shared" si="2"/>
        <v>11.143001524093435</v>
      </c>
      <c r="Q6" s="47">
        <f t="shared" si="2"/>
        <v>0</v>
      </c>
      <c r="R6" s="47">
        <f t="shared" si="2"/>
        <v>0</v>
      </c>
      <c r="S6" s="47">
        <f t="shared" si="2"/>
        <v>0</v>
      </c>
      <c r="T6" s="47">
        <f t="shared" si="2"/>
        <v>0</v>
      </c>
      <c r="U6" s="47">
        <f t="shared" si="2"/>
        <v>0</v>
      </c>
      <c r="V6" s="47">
        <f t="shared" si="2"/>
        <v>0</v>
      </c>
      <c r="W6" s="47">
        <f t="shared" si="2"/>
        <v>0</v>
      </c>
      <c r="X6" s="47">
        <f t="shared" si="2"/>
        <v>0</v>
      </c>
      <c r="Y6" s="47">
        <f t="shared" si="2"/>
        <v>0</v>
      </c>
      <c r="Z6" s="47">
        <f t="shared" si="2"/>
        <v>0</v>
      </c>
      <c r="AA6" s="47">
        <f t="shared" si="2"/>
        <v>0</v>
      </c>
      <c r="AB6" s="47">
        <f t="shared" si="2"/>
        <v>0</v>
      </c>
      <c r="AC6" s="47">
        <f t="shared" si="2"/>
        <v>0</v>
      </c>
      <c r="AD6" s="47">
        <f t="shared" si="2"/>
        <v>0</v>
      </c>
      <c r="AE6" s="47">
        <f t="shared" si="2"/>
        <v>0</v>
      </c>
      <c r="AF6" s="47">
        <f t="shared" si="2"/>
        <v>0</v>
      </c>
      <c r="AG6" s="47">
        <f t="shared" si="2"/>
        <v>0</v>
      </c>
      <c r="AH6" s="47">
        <f t="shared" si="2"/>
        <v>0</v>
      </c>
      <c r="AI6" s="47">
        <f t="shared" si="2"/>
        <v>0</v>
      </c>
      <c r="AJ6" s="47">
        <f t="shared" si="2"/>
        <v>0</v>
      </c>
      <c r="AK6" s="47">
        <f t="shared" si="2"/>
        <v>0</v>
      </c>
      <c r="AL6" s="47">
        <f t="shared" ref="AL6:BL6" si="3">IF(AK6-AK9&lt;=0.1,0,AK6-AK9)</f>
        <v>0</v>
      </c>
      <c r="AM6" s="47">
        <f t="shared" si="3"/>
        <v>0</v>
      </c>
      <c r="AN6" s="47">
        <f t="shared" si="3"/>
        <v>0</v>
      </c>
      <c r="AO6" s="47">
        <f t="shared" si="3"/>
        <v>0</v>
      </c>
      <c r="AP6" s="47">
        <f t="shared" si="3"/>
        <v>0</v>
      </c>
      <c r="AQ6" s="47">
        <f t="shared" si="3"/>
        <v>0</v>
      </c>
      <c r="AR6" s="47">
        <f t="shared" si="3"/>
        <v>0</v>
      </c>
      <c r="AS6" s="47">
        <f t="shared" si="3"/>
        <v>0</v>
      </c>
      <c r="AT6" s="47">
        <f t="shared" si="3"/>
        <v>0</v>
      </c>
      <c r="AU6" s="47">
        <f t="shared" si="3"/>
        <v>0</v>
      </c>
      <c r="AV6" s="47">
        <f t="shared" si="3"/>
        <v>0</v>
      </c>
      <c r="AW6" s="47">
        <f t="shared" si="3"/>
        <v>0</v>
      </c>
      <c r="AX6" s="47">
        <f t="shared" si="3"/>
        <v>0</v>
      </c>
      <c r="AY6" s="47">
        <f t="shared" si="3"/>
        <v>0</v>
      </c>
      <c r="AZ6" s="47">
        <f t="shared" si="3"/>
        <v>0</v>
      </c>
      <c r="BA6" s="47">
        <f t="shared" si="3"/>
        <v>0</v>
      </c>
      <c r="BB6" s="47">
        <f t="shared" si="3"/>
        <v>0</v>
      </c>
      <c r="BC6" s="47">
        <f t="shared" si="3"/>
        <v>0</v>
      </c>
      <c r="BD6" s="47">
        <f t="shared" si="3"/>
        <v>0</v>
      </c>
      <c r="BE6" s="47">
        <f t="shared" si="3"/>
        <v>0</v>
      </c>
      <c r="BF6" s="47">
        <f t="shared" si="3"/>
        <v>0</v>
      </c>
      <c r="BG6" s="47">
        <f t="shared" si="3"/>
        <v>0</v>
      </c>
      <c r="BH6" s="47">
        <f t="shared" si="3"/>
        <v>0</v>
      </c>
      <c r="BI6" s="47">
        <f t="shared" si="3"/>
        <v>0</v>
      </c>
      <c r="BJ6" s="47">
        <f t="shared" si="3"/>
        <v>0</v>
      </c>
      <c r="BK6" s="47">
        <f t="shared" si="3"/>
        <v>0</v>
      </c>
      <c r="BL6" s="47">
        <f t="shared" si="3"/>
        <v>0</v>
      </c>
    </row>
    <row r="7" spans="1:70" x14ac:dyDescent="0.25">
      <c r="A7" s="47"/>
      <c r="B7" s="47"/>
      <c r="C7" s="333" t="s">
        <v>12</v>
      </c>
      <c r="D7" s="47"/>
      <c r="E7" s="332">
        <f>IF(E6=0,0,PMT(InputsCostLendingRate/12,InputsLoansTerm, -InputsLoansAmount))</f>
        <v>11.282289043144617</v>
      </c>
      <c r="F7" s="47">
        <f t="shared" ref="F7:P7" si="4">IF(F6=0,0, PMT(InputsCostLendingRate/12,InputsLoansTerm, -InputsLoansAmount))</f>
        <v>11.282289043144617</v>
      </c>
      <c r="G7" s="47">
        <f t="shared" si="4"/>
        <v>11.282289043144617</v>
      </c>
      <c r="H7" s="47">
        <f t="shared" si="4"/>
        <v>11.282289043144617</v>
      </c>
      <c r="I7" s="47">
        <f t="shared" si="4"/>
        <v>11.282289043144617</v>
      </c>
      <c r="J7" s="47">
        <f t="shared" si="4"/>
        <v>11.282289043144617</v>
      </c>
      <c r="K7" s="47">
        <f t="shared" si="4"/>
        <v>11.282289043144617</v>
      </c>
      <c r="L7" s="47">
        <f t="shared" si="4"/>
        <v>11.282289043144617</v>
      </c>
      <c r="M7" s="47">
        <f t="shared" si="4"/>
        <v>11.282289043144617</v>
      </c>
      <c r="N7" s="47">
        <f t="shared" si="4"/>
        <v>11.282289043144617</v>
      </c>
      <c r="O7" s="47">
        <f t="shared" si="4"/>
        <v>11.282289043144617</v>
      </c>
      <c r="P7" s="47">
        <f t="shared" si="4"/>
        <v>11.282289043144617</v>
      </c>
      <c r="Q7" s="47">
        <f t="shared" ref="Q7:AK7" si="5">IF(Q6=0,0, PMT(InputsCostLendingRate/12,InputsLoansTerm, -InputsLoansQuantity))</f>
        <v>0</v>
      </c>
      <c r="R7" s="47">
        <f t="shared" si="5"/>
        <v>0</v>
      </c>
      <c r="S7" s="47">
        <f t="shared" si="5"/>
        <v>0</v>
      </c>
      <c r="T7" s="47">
        <f t="shared" si="5"/>
        <v>0</v>
      </c>
      <c r="U7" s="47">
        <f t="shared" si="5"/>
        <v>0</v>
      </c>
      <c r="V7" s="47">
        <f t="shared" si="5"/>
        <v>0</v>
      </c>
      <c r="W7" s="47">
        <f t="shared" si="5"/>
        <v>0</v>
      </c>
      <c r="X7" s="47">
        <f t="shared" si="5"/>
        <v>0</v>
      </c>
      <c r="Y7" s="47">
        <f t="shared" si="5"/>
        <v>0</v>
      </c>
      <c r="Z7" s="47">
        <f t="shared" si="5"/>
        <v>0</v>
      </c>
      <c r="AA7" s="47">
        <f t="shared" si="5"/>
        <v>0</v>
      </c>
      <c r="AB7" s="47">
        <f t="shared" si="5"/>
        <v>0</v>
      </c>
      <c r="AC7" s="47">
        <f t="shared" si="5"/>
        <v>0</v>
      </c>
      <c r="AD7" s="47">
        <f t="shared" si="5"/>
        <v>0</v>
      </c>
      <c r="AE7" s="47">
        <f t="shared" si="5"/>
        <v>0</v>
      </c>
      <c r="AF7" s="47">
        <f t="shared" si="5"/>
        <v>0</v>
      </c>
      <c r="AG7" s="47">
        <f t="shared" si="5"/>
        <v>0</v>
      </c>
      <c r="AH7" s="47">
        <f t="shared" si="5"/>
        <v>0</v>
      </c>
      <c r="AI7" s="47">
        <f t="shared" si="5"/>
        <v>0</v>
      </c>
      <c r="AJ7" s="47">
        <f t="shared" si="5"/>
        <v>0</v>
      </c>
      <c r="AK7" s="47">
        <f t="shared" si="5"/>
        <v>0</v>
      </c>
      <c r="AL7" s="47">
        <f t="shared" ref="AL7:BL7" si="6">IF(AL6=0,0, PMT(InputsCostLendingRate/12,InputsLoansTerm, -InputsLoansQuantity))</f>
        <v>0</v>
      </c>
      <c r="AM7" s="47">
        <f t="shared" si="6"/>
        <v>0</v>
      </c>
      <c r="AN7" s="47">
        <f t="shared" si="6"/>
        <v>0</v>
      </c>
      <c r="AO7" s="47">
        <f t="shared" si="6"/>
        <v>0</v>
      </c>
      <c r="AP7" s="47">
        <f t="shared" si="6"/>
        <v>0</v>
      </c>
      <c r="AQ7" s="47">
        <f t="shared" si="6"/>
        <v>0</v>
      </c>
      <c r="AR7" s="47">
        <f t="shared" si="6"/>
        <v>0</v>
      </c>
      <c r="AS7" s="47">
        <f t="shared" si="6"/>
        <v>0</v>
      </c>
      <c r="AT7" s="47">
        <f t="shared" si="6"/>
        <v>0</v>
      </c>
      <c r="AU7" s="47">
        <f t="shared" si="6"/>
        <v>0</v>
      </c>
      <c r="AV7" s="47">
        <f t="shared" si="6"/>
        <v>0</v>
      </c>
      <c r="AW7" s="47">
        <f t="shared" si="6"/>
        <v>0</v>
      </c>
      <c r="AX7" s="47">
        <f t="shared" si="6"/>
        <v>0</v>
      </c>
      <c r="AY7" s="47">
        <f t="shared" si="6"/>
        <v>0</v>
      </c>
      <c r="AZ7" s="47">
        <f t="shared" si="6"/>
        <v>0</v>
      </c>
      <c r="BA7" s="47">
        <f t="shared" si="6"/>
        <v>0</v>
      </c>
      <c r="BB7" s="47">
        <f t="shared" si="6"/>
        <v>0</v>
      </c>
      <c r="BC7" s="47">
        <f t="shared" si="6"/>
        <v>0</v>
      </c>
      <c r="BD7" s="47">
        <f t="shared" si="6"/>
        <v>0</v>
      </c>
      <c r="BE7" s="47">
        <f t="shared" si="6"/>
        <v>0</v>
      </c>
      <c r="BF7" s="47">
        <f t="shared" si="6"/>
        <v>0</v>
      </c>
      <c r="BG7" s="47">
        <f t="shared" si="6"/>
        <v>0</v>
      </c>
      <c r="BH7" s="47">
        <f t="shared" si="6"/>
        <v>0</v>
      </c>
      <c r="BI7" s="47">
        <f t="shared" si="6"/>
        <v>0</v>
      </c>
      <c r="BJ7" s="47">
        <f t="shared" si="6"/>
        <v>0</v>
      </c>
      <c r="BK7" s="47">
        <f t="shared" si="6"/>
        <v>0</v>
      </c>
      <c r="BL7" s="47">
        <f t="shared" si="6"/>
        <v>0</v>
      </c>
    </row>
    <row r="8" spans="1:70" x14ac:dyDescent="0.25">
      <c r="A8" s="47"/>
      <c r="B8" s="47"/>
      <c r="C8" s="334" t="s">
        <v>74</v>
      </c>
      <c r="D8" s="47"/>
      <c r="E8" s="335">
        <f>E6*InputsCostLendingRate/12</f>
        <v>1.5625</v>
      </c>
      <c r="F8" s="336">
        <f t="shared" ref="F8:AJ8" si="7">F6*InputsCostLendingRate/12</f>
        <v>1.4410026369606923</v>
      </c>
      <c r="G8" s="336">
        <f t="shared" si="7"/>
        <v>1.3179865568833933</v>
      </c>
      <c r="H8" s="336">
        <f t="shared" si="7"/>
        <v>1.193432775805128</v>
      </c>
      <c r="I8" s="336">
        <f t="shared" si="7"/>
        <v>1.0673220724633843</v>
      </c>
      <c r="J8" s="336">
        <f t="shared" si="7"/>
        <v>0.939634985329869</v>
      </c>
      <c r="K8" s="336">
        <f t="shared" si="7"/>
        <v>0.81035180960718456</v>
      </c>
      <c r="L8" s="336">
        <f t="shared" si="7"/>
        <v>0.67945259418796666</v>
      </c>
      <c r="M8" s="336">
        <f t="shared" si="7"/>
        <v>0.54691713857600843</v>
      </c>
      <c r="N8" s="336">
        <f t="shared" si="7"/>
        <v>0.41272498976890087</v>
      </c>
      <c r="O8" s="336">
        <f t="shared" si="7"/>
        <v>0.27685543910170435</v>
      </c>
      <c r="P8" s="336">
        <f t="shared" si="7"/>
        <v>0.13928751905116793</v>
      </c>
      <c r="Q8" s="336">
        <f t="shared" si="7"/>
        <v>0</v>
      </c>
      <c r="R8" s="336">
        <f t="shared" si="7"/>
        <v>0</v>
      </c>
      <c r="S8" s="336">
        <f t="shared" si="7"/>
        <v>0</v>
      </c>
      <c r="T8" s="336">
        <f t="shared" si="7"/>
        <v>0</v>
      </c>
      <c r="U8" s="336">
        <f t="shared" si="7"/>
        <v>0</v>
      </c>
      <c r="V8" s="336">
        <f t="shared" si="7"/>
        <v>0</v>
      </c>
      <c r="W8" s="336">
        <f t="shared" si="7"/>
        <v>0</v>
      </c>
      <c r="X8" s="336">
        <f t="shared" si="7"/>
        <v>0</v>
      </c>
      <c r="Y8" s="336">
        <f t="shared" si="7"/>
        <v>0</v>
      </c>
      <c r="Z8" s="336">
        <f t="shared" si="7"/>
        <v>0</v>
      </c>
      <c r="AA8" s="336">
        <f t="shared" si="7"/>
        <v>0</v>
      </c>
      <c r="AB8" s="336">
        <f t="shared" si="7"/>
        <v>0</v>
      </c>
      <c r="AC8" s="336">
        <f t="shared" si="7"/>
        <v>0</v>
      </c>
      <c r="AD8" s="336">
        <f t="shared" si="7"/>
        <v>0</v>
      </c>
      <c r="AE8" s="336">
        <f t="shared" si="7"/>
        <v>0</v>
      </c>
      <c r="AF8" s="336">
        <f t="shared" si="7"/>
        <v>0</v>
      </c>
      <c r="AG8" s="336">
        <f t="shared" si="7"/>
        <v>0</v>
      </c>
      <c r="AH8" s="336">
        <f t="shared" si="7"/>
        <v>0</v>
      </c>
      <c r="AI8" s="336">
        <f t="shared" si="7"/>
        <v>0</v>
      </c>
      <c r="AJ8" s="336">
        <f t="shared" si="7"/>
        <v>0</v>
      </c>
      <c r="AK8" s="336">
        <f t="shared" ref="AK8:BL8" si="8">AK6*InputsCostLendingRate/12</f>
        <v>0</v>
      </c>
      <c r="AL8" s="336">
        <f t="shared" si="8"/>
        <v>0</v>
      </c>
      <c r="AM8" s="336">
        <f t="shared" si="8"/>
        <v>0</v>
      </c>
      <c r="AN8" s="336">
        <f t="shared" si="8"/>
        <v>0</v>
      </c>
      <c r="AO8" s="336">
        <f t="shared" si="8"/>
        <v>0</v>
      </c>
      <c r="AP8" s="336">
        <f t="shared" si="8"/>
        <v>0</v>
      </c>
      <c r="AQ8" s="336">
        <f t="shared" si="8"/>
        <v>0</v>
      </c>
      <c r="AR8" s="336">
        <f t="shared" si="8"/>
        <v>0</v>
      </c>
      <c r="AS8" s="336">
        <f t="shared" si="8"/>
        <v>0</v>
      </c>
      <c r="AT8" s="336">
        <f t="shared" si="8"/>
        <v>0</v>
      </c>
      <c r="AU8" s="336">
        <f t="shared" si="8"/>
        <v>0</v>
      </c>
      <c r="AV8" s="336">
        <f t="shared" si="8"/>
        <v>0</v>
      </c>
      <c r="AW8" s="336">
        <f t="shared" si="8"/>
        <v>0</v>
      </c>
      <c r="AX8" s="336">
        <f t="shared" si="8"/>
        <v>0</v>
      </c>
      <c r="AY8" s="336">
        <f t="shared" si="8"/>
        <v>0</v>
      </c>
      <c r="AZ8" s="336">
        <f t="shared" si="8"/>
        <v>0</v>
      </c>
      <c r="BA8" s="336">
        <f t="shared" si="8"/>
        <v>0</v>
      </c>
      <c r="BB8" s="336">
        <f t="shared" si="8"/>
        <v>0</v>
      </c>
      <c r="BC8" s="336">
        <f t="shared" si="8"/>
        <v>0</v>
      </c>
      <c r="BD8" s="336">
        <f t="shared" si="8"/>
        <v>0</v>
      </c>
      <c r="BE8" s="336">
        <f t="shared" si="8"/>
        <v>0</v>
      </c>
      <c r="BF8" s="336">
        <f t="shared" si="8"/>
        <v>0</v>
      </c>
      <c r="BG8" s="336">
        <f t="shared" si="8"/>
        <v>0</v>
      </c>
      <c r="BH8" s="336">
        <f t="shared" si="8"/>
        <v>0</v>
      </c>
      <c r="BI8" s="336">
        <f t="shared" si="8"/>
        <v>0</v>
      </c>
      <c r="BJ8" s="336">
        <f t="shared" si="8"/>
        <v>0</v>
      </c>
      <c r="BK8" s="336">
        <f t="shared" si="8"/>
        <v>0</v>
      </c>
      <c r="BL8" s="336">
        <f t="shared" si="8"/>
        <v>0</v>
      </c>
    </row>
    <row r="9" spans="1:70" x14ac:dyDescent="0.25">
      <c r="C9" s="337" t="s">
        <v>75</v>
      </c>
      <c r="D9" s="47"/>
      <c r="E9" s="332">
        <f>E7-E8</f>
        <v>9.7197890431446172</v>
      </c>
      <c r="F9" s="47">
        <f t="shared" ref="F9:AJ9" si="9">F7-F8</f>
        <v>9.8412864061839258</v>
      </c>
      <c r="G9" s="47">
        <f t="shared" si="9"/>
        <v>9.9643024862612233</v>
      </c>
      <c r="H9" s="47">
        <f t="shared" si="9"/>
        <v>10.088856267339489</v>
      </c>
      <c r="I9" s="47">
        <f t="shared" si="9"/>
        <v>10.214966970681234</v>
      </c>
      <c r="J9" s="47">
        <f t="shared" si="9"/>
        <v>10.342654057814748</v>
      </c>
      <c r="K9" s="47">
        <f t="shared" si="9"/>
        <v>10.471937233537433</v>
      </c>
      <c r="L9" s="47">
        <f t="shared" si="9"/>
        <v>10.602836448956651</v>
      </c>
      <c r="M9" s="47">
        <f t="shared" si="9"/>
        <v>10.735371904568609</v>
      </c>
      <c r="N9" s="47">
        <f t="shared" si="9"/>
        <v>10.869564053375717</v>
      </c>
      <c r="O9" s="47">
        <f t="shared" si="9"/>
        <v>11.005433604042913</v>
      </c>
      <c r="P9" s="47">
        <f t="shared" si="9"/>
        <v>11.143001524093449</v>
      </c>
      <c r="Q9" s="47">
        <f t="shared" si="9"/>
        <v>0</v>
      </c>
      <c r="R9" s="47">
        <f t="shared" si="9"/>
        <v>0</v>
      </c>
      <c r="S9" s="47">
        <f t="shared" si="9"/>
        <v>0</v>
      </c>
      <c r="T9" s="47">
        <f t="shared" si="9"/>
        <v>0</v>
      </c>
      <c r="U9" s="47">
        <f t="shared" si="9"/>
        <v>0</v>
      </c>
      <c r="V9" s="47">
        <f t="shared" si="9"/>
        <v>0</v>
      </c>
      <c r="W9" s="47">
        <f t="shared" si="9"/>
        <v>0</v>
      </c>
      <c r="X9" s="47">
        <f t="shared" si="9"/>
        <v>0</v>
      </c>
      <c r="Y9" s="47">
        <f t="shared" si="9"/>
        <v>0</v>
      </c>
      <c r="Z9" s="47">
        <f t="shared" si="9"/>
        <v>0</v>
      </c>
      <c r="AA9" s="47">
        <f t="shared" si="9"/>
        <v>0</v>
      </c>
      <c r="AB9" s="47">
        <f t="shared" si="9"/>
        <v>0</v>
      </c>
      <c r="AC9" s="47">
        <f t="shared" si="9"/>
        <v>0</v>
      </c>
      <c r="AD9" s="47">
        <f t="shared" si="9"/>
        <v>0</v>
      </c>
      <c r="AE9" s="47">
        <f t="shared" si="9"/>
        <v>0</v>
      </c>
      <c r="AF9" s="47">
        <f t="shared" si="9"/>
        <v>0</v>
      </c>
      <c r="AG9" s="47">
        <f t="shared" si="9"/>
        <v>0</v>
      </c>
      <c r="AH9" s="47">
        <f t="shared" si="9"/>
        <v>0</v>
      </c>
      <c r="AI9" s="47">
        <f t="shared" si="9"/>
        <v>0</v>
      </c>
      <c r="AJ9" s="47">
        <f t="shared" si="9"/>
        <v>0</v>
      </c>
      <c r="AK9" s="47">
        <f t="shared" ref="AK9:BL9" si="10">AK7-AK8</f>
        <v>0</v>
      </c>
      <c r="AL9" s="47">
        <f t="shared" si="10"/>
        <v>0</v>
      </c>
      <c r="AM9" s="47">
        <f t="shared" si="10"/>
        <v>0</v>
      </c>
      <c r="AN9" s="47">
        <f t="shared" si="10"/>
        <v>0</v>
      </c>
      <c r="AO9" s="47">
        <f t="shared" si="10"/>
        <v>0</v>
      </c>
      <c r="AP9" s="47">
        <f t="shared" si="10"/>
        <v>0</v>
      </c>
      <c r="AQ9" s="47">
        <f t="shared" si="10"/>
        <v>0</v>
      </c>
      <c r="AR9" s="47">
        <f t="shared" si="10"/>
        <v>0</v>
      </c>
      <c r="AS9" s="47">
        <f t="shared" si="10"/>
        <v>0</v>
      </c>
      <c r="AT9" s="47">
        <f t="shared" si="10"/>
        <v>0</v>
      </c>
      <c r="AU9" s="47">
        <f t="shared" si="10"/>
        <v>0</v>
      </c>
      <c r="AV9" s="47">
        <f t="shared" si="10"/>
        <v>0</v>
      </c>
      <c r="AW9" s="47">
        <f t="shared" si="10"/>
        <v>0</v>
      </c>
      <c r="AX9" s="47">
        <f t="shared" si="10"/>
        <v>0</v>
      </c>
      <c r="AY9" s="47">
        <f t="shared" si="10"/>
        <v>0</v>
      </c>
      <c r="AZ9" s="47">
        <f t="shared" si="10"/>
        <v>0</v>
      </c>
      <c r="BA9" s="47">
        <f t="shared" si="10"/>
        <v>0</v>
      </c>
      <c r="BB9" s="47">
        <f t="shared" si="10"/>
        <v>0</v>
      </c>
      <c r="BC9" s="47">
        <f t="shared" si="10"/>
        <v>0</v>
      </c>
      <c r="BD9" s="47">
        <f t="shared" si="10"/>
        <v>0</v>
      </c>
      <c r="BE9" s="47">
        <f t="shared" si="10"/>
        <v>0</v>
      </c>
      <c r="BF9" s="47">
        <f t="shared" si="10"/>
        <v>0</v>
      </c>
      <c r="BG9" s="47">
        <f t="shared" si="10"/>
        <v>0</v>
      </c>
      <c r="BH9" s="47">
        <f t="shared" si="10"/>
        <v>0</v>
      </c>
      <c r="BI9" s="47">
        <f t="shared" si="10"/>
        <v>0</v>
      </c>
      <c r="BJ9" s="47">
        <f t="shared" si="10"/>
        <v>0</v>
      </c>
      <c r="BK9" s="47">
        <f t="shared" si="10"/>
        <v>0</v>
      </c>
      <c r="BL9" s="47">
        <f t="shared" si="10"/>
        <v>0</v>
      </c>
    </row>
    <row r="11" spans="1:70" s="47" customFormat="1" x14ac:dyDescent="0.25">
      <c r="B11" s="65"/>
      <c r="C11" s="21" t="s">
        <v>31</v>
      </c>
      <c r="E11" s="53">
        <f>InputsLoansQuantity</f>
        <v>120</v>
      </c>
      <c r="F11" s="59">
        <f>E11*(1+InputsLoansGrowth)</f>
        <v>121.25999999999999</v>
      </c>
      <c r="G11" s="59">
        <f t="shared" ref="G11:AK11" si="11">F11*(1+InputsLoansGrowth)</f>
        <v>122.53322999999999</v>
      </c>
      <c r="H11" s="59">
        <f t="shared" si="11"/>
        <v>123.81982891499999</v>
      </c>
      <c r="I11" s="59">
        <f t="shared" si="11"/>
        <v>125.11993711860748</v>
      </c>
      <c r="J11" s="59">
        <f t="shared" si="11"/>
        <v>126.43369645835286</v>
      </c>
      <c r="K11" s="59">
        <f t="shared" si="11"/>
        <v>127.76125027116555</v>
      </c>
      <c r="L11" s="59">
        <f t="shared" si="11"/>
        <v>129.10274339901278</v>
      </c>
      <c r="M11" s="59">
        <f t="shared" si="11"/>
        <v>130.4583222047024</v>
      </c>
      <c r="N11" s="59">
        <f>M11*(1+InputsLoansGrowth)</f>
        <v>131.82813458785176</v>
      </c>
      <c r="O11" s="59">
        <f t="shared" si="11"/>
        <v>133.21233000102421</v>
      </c>
      <c r="P11" s="60">
        <f t="shared" si="11"/>
        <v>134.61105946603496</v>
      </c>
      <c r="Q11" s="53">
        <f t="shared" si="11"/>
        <v>136.02447559042832</v>
      </c>
      <c r="R11" s="59">
        <f t="shared" si="11"/>
        <v>137.4527325841278</v>
      </c>
      <c r="S11" s="59">
        <f t="shared" si="11"/>
        <v>138.89598627626114</v>
      </c>
      <c r="T11" s="59">
        <f t="shared" si="11"/>
        <v>140.35439413216187</v>
      </c>
      <c r="U11" s="59">
        <f t="shared" si="11"/>
        <v>141.82811527054957</v>
      </c>
      <c r="V11" s="59">
        <f t="shared" si="11"/>
        <v>143.31731048089034</v>
      </c>
      <c r="W11" s="59">
        <f t="shared" si="11"/>
        <v>144.82214224093968</v>
      </c>
      <c r="X11" s="59">
        <f t="shared" si="11"/>
        <v>146.34277473446954</v>
      </c>
      <c r="Y11" s="59">
        <f t="shared" si="11"/>
        <v>147.87937386918148</v>
      </c>
      <c r="Z11" s="59">
        <f t="shared" si="11"/>
        <v>149.43210729480788</v>
      </c>
      <c r="AA11" s="59">
        <f t="shared" si="11"/>
        <v>151.00114442140335</v>
      </c>
      <c r="AB11" s="60">
        <f t="shared" si="11"/>
        <v>152.58665643782808</v>
      </c>
      <c r="AC11" s="53">
        <f t="shared" si="11"/>
        <v>154.18881633042528</v>
      </c>
      <c r="AD11" s="59">
        <f t="shared" si="11"/>
        <v>155.80779890189473</v>
      </c>
      <c r="AE11" s="59">
        <f t="shared" si="11"/>
        <v>157.44378079036463</v>
      </c>
      <c r="AF11" s="59">
        <f t="shared" si="11"/>
        <v>159.09694048866345</v>
      </c>
      <c r="AG11" s="59">
        <f t="shared" si="11"/>
        <v>160.76745836379442</v>
      </c>
      <c r="AH11" s="59">
        <f t="shared" si="11"/>
        <v>162.45551667661425</v>
      </c>
      <c r="AI11" s="59">
        <f t="shared" si="11"/>
        <v>164.1612996017187</v>
      </c>
      <c r="AJ11" s="59">
        <f t="shared" si="11"/>
        <v>165.88499324753673</v>
      </c>
      <c r="AK11" s="59">
        <f t="shared" si="11"/>
        <v>167.62678567663585</v>
      </c>
      <c r="AL11" s="59">
        <f t="shared" ref="AL11:BL11" si="12">AK11*(1+InputsLoansGrowth)</f>
        <v>169.38686692624051</v>
      </c>
      <c r="AM11" s="59">
        <f t="shared" si="12"/>
        <v>171.16542902896603</v>
      </c>
      <c r="AN11" s="60">
        <f t="shared" si="12"/>
        <v>172.96266603377018</v>
      </c>
      <c r="AO11" s="53">
        <f t="shared" si="12"/>
        <v>174.77877402712477</v>
      </c>
      <c r="AP11" s="59">
        <f t="shared" si="12"/>
        <v>176.61395115440956</v>
      </c>
      <c r="AQ11" s="59">
        <f t="shared" si="12"/>
        <v>178.46839764153086</v>
      </c>
      <c r="AR11" s="59">
        <f t="shared" si="12"/>
        <v>180.34231581676693</v>
      </c>
      <c r="AS11" s="59">
        <f t="shared" si="12"/>
        <v>182.23591013284297</v>
      </c>
      <c r="AT11" s="59">
        <f t="shared" si="12"/>
        <v>184.14938718923781</v>
      </c>
      <c r="AU11" s="59">
        <f t="shared" si="12"/>
        <v>186.08295575472479</v>
      </c>
      <c r="AV11" s="59">
        <f t="shared" si="12"/>
        <v>188.03682679014941</v>
      </c>
      <c r="AW11" s="59">
        <f t="shared" si="12"/>
        <v>190.01121347144596</v>
      </c>
      <c r="AX11" s="59">
        <f t="shared" si="12"/>
        <v>192.00633121289613</v>
      </c>
      <c r="AY11" s="59">
        <f t="shared" si="12"/>
        <v>194.02239769063152</v>
      </c>
      <c r="AZ11" s="60">
        <f t="shared" si="12"/>
        <v>196.05963286638314</v>
      </c>
      <c r="BA11" s="53">
        <f t="shared" si="12"/>
        <v>198.11825901148015</v>
      </c>
      <c r="BB11" s="59">
        <f t="shared" si="12"/>
        <v>200.19850073110069</v>
      </c>
      <c r="BC11" s="59">
        <f t="shared" si="12"/>
        <v>202.30058498877725</v>
      </c>
      <c r="BD11" s="59">
        <f t="shared" si="12"/>
        <v>204.42474113115941</v>
      </c>
      <c r="BE11" s="59">
        <f t="shared" si="12"/>
        <v>206.57120091303656</v>
      </c>
      <c r="BF11" s="59">
        <f t="shared" si="12"/>
        <v>208.74019852262344</v>
      </c>
      <c r="BG11" s="59">
        <f t="shared" si="12"/>
        <v>210.93197060711097</v>
      </c>
      <c r="BH11" s="59">
        <f t="shared" si="12"/>
        <v>213.14675629848563</v>
      </c>
      <c r="BI11" s="59">
        <f t="shared" si="12"/>
        <v>215.38479723961973</v>
      </c>
      <c r="BJ11" s="59">
        <f t="shared" si="12"/>
        <v>217.64633761063573</v>
      </c>
      <c r="BK11" s="59">
        <f t="shared" si="12"/>
        <v>219.93162415554738</v>
      </c>
      <c r="BL11" s="60">
        <f t="shared" si="12"/>
        <v>222.24090620918062</v>
      </c>
    </row>
    <row r="12" spans="1:70" s="47" customFormat="1" x14ac:dyDescent="0.25">
      <c r="B12" s="65"/>
      <c r="C12" s="21" t="s">
        <v>92</v>
      </c>
      <c r="E12" s="53">
        <f t="shared" ref="E12:AJ12" ca="1" si="13">IF(E3-InputsHeldUnitSale&gt;0,OFFSET(E11,0,-InputsHeldUnitSale)*InputsSalesPercent,0)</f>
        <v>0</v>
      </c>
      <c r="F12" s="59">
        <f t="shared" ca="1" si="13"/>
        <v>0</v>
      </c>
      <c r="G12" s="59">
        <f t="shared" ca="1" si="13"/>
        <v>0</v>
      </c>
      <c r="H12" s="59">
        <f t="shared" ca="1" si="13"/>
        <v>90</v>
      </c>
      <c r="I12" s="59">
        <f t="shared" ca="1" si="13"/>
        <v>90.944999999999993</v>
      </c>
      <c r="J12" s="59">
        <f t="shared" ca="1" si="13"/>
        <v>91.899922499999988</v>
      </c>
      <c r="K12" s="59">
        <f t="shared" ca="1" si="13"/>
        <v>92.864871686249984</v>
      </c>
      <c r="L12" s="59">
        <f t="shared" ca="1" si="13"/>
        <v>93.839952838955611</v>
      </c>
      <c r="M12" s="59">
        <f t="shared" ca="1" si="13"/>
        <v>94.825272343764638</v>
      </c>
      <c r="N12" s="59">
        <f t="shared" ca="1" si="13"/>
        <v>95.82093770337417</v>
      </c>
      <c r="O12" s="59">
        <f t="shared" ca="1" si="13"/>
        <v>96.827057549259592</v>
      </c>
      <c r="P12" s="60">
        <f t="shared" ca="1" si="13"/>
        <v>97.843741653526791</v>
      </c>
      <c r="Q12" s="53">
        <f t="shared" ca="1" si="13"/>
        <v>98.871100940888823</v>
      </c>
      <c r="R12" s="59">
        <f t="shared" ca="1" si="13"/>
        <v>99.90924750076816</v>
      </c>
      <c r="S12" s="59">
        <f t="shared" ca="1" si="13"/>
        <v>100.95829459952623</v>
      </c>
      <c r="T12" s="59">
        <f t="shared" ca="1" si="13"/>
        <v>102.01835669282124</v>
      </c>
      <c r="U12" s="59">
        <f t="shared" ca="1" si="13"/>
        <v>103.08954943809584</v>
      </c>
      <c r="V12" s="59">
        <f t="shared" ca="1" si="13"/>
        <v>104.17198970719585</v>
      </c>
      <c r="W12" s="59">
        <f t="shared" ca="1" si="13"/>
        <v>105.2657955991214</v>
      </c>
      <c r="X12" s="59">
        <f t="shared" ca="1" si="13"/>
        <v>106.37108645291218</v>
      </c>
      <c r="Y12" s="59">
        <f t="shared" ca="1" si="13"/>
        <v>107.48798286066776</v>
      </c>
      <c r="Z12" s="59">
        <f t="shared" ca="1" si="13"/>
        <v>108.61660668070476</v>
      </c>
      <c r="AA12" s="59">
        <f t="shared" ca="1" si="13"/>
        <v>109.75708105085215</v>
      </c>
      <c r="AB12" s="60">
        <f t="shared" ca="1" si="13"/>
        <v>110.90953040188612</v>
      </c>
      <c r="AC12" s="53">
        <f t="shared" ca="1" si="13"/>
        <v>112.0740804711059</v>
      </c>
      <c r="AD12" s="59">
        <f t="shared" ca="1" si="13"/>
        <v>113.25085831605251</v>
      </c>
      <c r="AE12" s="59">
        <f t="shared" ca="1" si="13"/>
        <v>114.43999232837106</v>
      </c>
      <c r="AF12" s="59">
        <f t="shared" ca="1" si="13"/>
        <v>115.64161224781895</v>
      </c>
      <c r="AG12" s="59">
        <f t="shared" ca="1" si="13"/>
        <v>116.85584917642105</v>
      </c>
      <c r="AH12" s="59">
        <f t="shared" ca="1" si="13"/>
        <v>118.08283559277348</v>
      </c>
      <c r="AI12" s="59">
        <f t="shared" ca="1" si="13"/>
        <v>119.32270536649759</v>
      </c>
      <c r="AJ12" s="59">
        <f t="shared" ca="1" si="13"/>
        <v>120.57559377284582</v>
      </c>
      <c r="AK12" s="59">
        <f t="shared" ref="AK12:BL12" ca="1" si="14">IF(AK3-InputsHeldUnitSale&gt;0,OFFSET(AK11,0,-InputsHeldUnitSale)*InputsSalesPercent,0)</f>
        <v>121.84163750746069</v>
      </c>
      <c r="AL12" s="59">
        <f t="shared" ca="1" si="14"/>
        <v>123.12097470128901</v>
      </c>
      <c r="AM12" s="59">
        <f t="shared" ca="1" si="14"/>
        <v>124.41374493565255</v>
      </c>
      <c r="AN12" s="60">
        <f t="shared" ca="1" si="14"/>
        <v>125.72008925747689</v>
      </c>
      <c r="AO12" s="53">
        <f t="shared" ca="1" si="14"/>
        <v>127.04015019468039</v>
      </c>
      <c r="AP12" s="59">
        <f t="shared" ca="1" si="14"/>
        <v>128.37407177172452</v>
      </c>
      <c r="AQ12" s="59">
        <f t="shared" ca="1" si="14"/>
        <v>129.72199952532765</v>
      </c>
      <c r="AR12" s="59">
        <f t="shared" ca="1" si="14"/>
        <v>131.08408052034358</v>
      </c>
      <c r="AS12" s="59">
        <f t="shared" ca="1" si="14"/>
        <v>132.46046336580719</v>
      </c>
      <c r="AT12" s="59">
        <f t="shared" ca="1" si="14"/>
        <v>133.85129823114815</v>
      </c>
      <c r="AU12" s="59">
        <f t="shared" ca="1" si="14"/>
        <v>135.2567368625752</v>
      </c>
      <c r="AV12" s="59">
        <f t="shared" ca="1" si="14"/>
        <v>136.67693259963224</v>
      </c>
      <c r="AW12" s="59">
        <f t="shared" ca="1" si="14"/>
        <v>138.11204039192836</v>
      </c>
      <c r="AX12" s="59">
        <f t="shared" ca="1" si="14"/>
        <v>139.56221681604359</v>
      </c>
      <c r="AY12" s="59">
        <f t="shared" ca="1" si="14"/>
        <v>141.02762009261204</v>
      </c>
      <c r="AZ12" s="60">
        <f t="shared" ca="1" si="14"/>
        <v>142.50841010358448</v>
      </c>
      <c r="BA12" s="53">
        <f t="shared" ca="1" si="14"/>
        <v>144.00474840967209</v>
      </c>
      <c r="BB12" s="59">
        <f t="shared" ca="1" si="14"/>
        <v>145.51679826797363</v>
      </c>
      <c r="BC12" s="59">
        <f t="shared" ca="1" si="14"/>
        <v>147.04472464978736</v>
      </c>
      <c r="BD12" s="59">
        <f t="shared" ca="1" si="14"/>
        <v>148.5886942586101</v>
      </c>
      <c r="BE12" s="59">
        <f t="shared" ca="1" si="14"/>
        <v>150.14887554832552</v>
      </c>
      <c r="BF12" s="59">
        <f t="shared" ca="1" si="14"/>
        <v>151.72543874158293</v>
      </c>
      <c r="BG12" s="59">
        <f t="shared" ca="1" si="14"/>
        <v>153.31855584836956</v>
      </c>
      <c r="BH12" s="59">
        <f t="shared" ca="1" si="14"/>
        <v>154.92840068477742</v>
      </c>
      <c r="BI12" s="59">
        <f t="shared" ca="1" si="14"/>
        <v>156.55514889196758</v>
      </c>
      <c r="BJ12" s="59">
        <f t="shared" ca="1" si="14"/>
        <v>158.19897795533322</v>
      </c>
      <c r="BK12" s="59">
        <f t="shared" ca="1" si="14"/>
        <v>159.86006722386423</v>
      </c>
      <c r="BL12" s="60">
        <f t="shared" ca="1" si="14"/>
        <v>161.5385979297148</v>
      </c>
    </row>
    <row r="13" spans="1:70" s="47" customFormat="1" x14ac:dyDescent="0.25">
      <c r="C13" s="20" t="s">
        <v>93</v>
      </c>
      <c r="E13" s="61">
        <f t="shared" ref="E13:S13" ca="1" si="15">IFERROR(   OFFSET(E11,0,-InputsLoansTerm) - OFFSET(E12,0,-InputsLoansTerm+InputsHeldUnitSale),0)</f>
        <v>0</v>
      </c>
      <c r="F13" s="61">
        <f t="shared" ca="1" si="15"/>
        <v>0</v>
      </c>
      <c r="G13" s="61">
        <f t="shared" ca="1" si="15"/>
        <v>0</v>
      </c>
      <c r="H13" s="61">
        <f t="shared" ca="1" si="15"/>
        <v>0</v>
      </c>
      <c r="I13" s="61">
        <f t="shared" ca="1" si="15"/>
        <v>0</v>
      </c>
      <c r="J13" s="61">
        <f t="shared" ca="1" si="15"/>
        <v>0</v>
      </c>
      <c r="K13" s="61">
        <f t="shared" ca="1" si="15"/>
        <v>0</v>
      </c>
      <c r="L13" s="61">
        <f t="shared" ca="1" si="15"/>
        <v>0</v>
      </c>
      <c r="M13" s="61">
        <f t="shared" ca="1" si="15"/>
        <v>0</v>
      </c>
      <c r="N13" s="61">
        <f t="shared" ca="1" si="15"/>
        <v>0</v>
      </c>
      <c r="O13" s="61">
        <f t="shared" ca="1" si="15"/>
        <v>0</v>
      </c>
      <c r="P13" s="62">
        <f t="shared" ca="1" si="15"/>
        <v>0</v>
      </c>
      <c r="Q13" s="61">
        <f t="shared" ca="1" si="15"/>
        <v>30</v>
      </c>
      <c r="R13" s="61">
        <f t="shared" ca="1" si="15"/>
        <v>30.314999999999998</v>
      </c>
      <c r="S13" s="61">
        <f t="shared" ca="1" si="15"/>
        <v>30.633307500000001</v>
      </c>
      <c r="T13" s="61">
        <f t="shared" ref="T13:BL13" ca="1" si="16">IFERROR(   OFFSET(T11,0,-InputsLoansTerm) - OFFSET(T12,0,-InputsLoansTerm+InputsHeldUnitSale),0)</f>
        <v>30.954957228750004</v>
      </c>
      <c r="U13" s="61">
        <f t="shared" ca="1" si="16"/>
        <v>31.27998427965187</v>
      </c>
      <c r="V13" s="61">
        <f t="shared" ca="1" si="16"/>
        <v>31.608424114588217</v>
      </c>
      <c r="W13" s="61">
        <f t="shared" ca="1" si="16"/>
        <v>31.940312567791381</v>
      </c>
      <c r="X13" s="61">
        <f t="shared" ca="1" si="16"/>
        <v>32.275685849753188</v>
      </c>
      <c r="Y13" s="61">
        <f t="shared" ca="1" si="16"/>
        <v>32.614580551175607</v>
      </c>
      <c r="Z13" s="61">
        <f t="shared" ca="1" si="16"/>
        <v>32.957033646962941</v>
      </c>
      <c r="AA13" s="61">
        <f t="shared" ca="1" si="16"/>
        <v>33.303082500256053</v>
      </c>
      <c r="AB13" s="62">
        <f t="shared" ca="1" si="16"/>
        <v>33.652764866508733</v>
      </c>
      <c r="AC13" s="61">
        <f t="shared" ca="1" si="16"/>
        <v>34.006118897607081</v>
      </c>
      <c r="AD13" s="61">
        <f t="shared" ca="1" si="16"/>
        <v>34.363183146031957</v>
      </c>
      <c r="AE13" s="61">
        <f t="shared" ca="1" si="16"/>
        <v>34.723996569065292</v>
      </c>
      <c r="AF13" s="61">
        <f t="shared" ca="1" si="16"/>
        <v>35.088598533040468</v>
      </c>
      <c r="AG13" s="61">
        <f t="shared" ca="1" si="16"/>
        <v>35.457028817637394</v>
      </c>
      <c r="AH13" s="61">
        <f t="shared" ca="1" si="16"/>
        <v>35.829327620222585</v>
      </c>
      <c r="AI13" s="61">
        <f t="shared" ca="1" si="16"/>
        <v>36.205535560234921</v>
      </c>
      <c r="AJ13" s="61">
        <f t="shared" ca="1" si="16"/>
        <v>36.585693683617393</v>
      </c>
      <c r="AK13" s="61">
        <f t="shared" ca="1" si="16"/>
        <v>36.969843467295362</v>
      </c>
      <c r="AL13" s="61">
        <f t="shared" ca="1" si="16"/>
        <v>37.358026823701977</v>
      </c>
      <c r="AM13" s="61">
        <f t="shared" ca="1" si="16"/>
        <v>37.750286105350838</v>
      </c>
      <c r="AN13" s="62">
        <f t="shared" ca="1" si="16"/>
        <v>38.146664109457021</v>
      </c>
      <c r="AO13" s="61">
        <f t="shared" ca="1" si="16"/>
        <v>38.547204082606328</v>
      </c>
      <c r="AP13" s="61">
        <f t="shared" ca="1" si="16"/>
        <v>38.951949725473682</v>
      </c>
      <c r="AQ13" s="61">
        <f t="shared" ca="1" si="16"/>
        <v>39.36094519759115</v>
      </c>
      <c r="AR13" s="61">
        <f t="shared" ca="1" si="16"/>
        <v>39.774235122165862</v>
      </c>
      <c r="AS13" s="61">
        <f t="shared" ca="1" si="16"/>
        <v>40.191864590948597</v>
      </c>
      <c r="AT13" s="61">
        <f t="shared" ca="1" si="16"/>
        <v>40.613879169153563</v>
      </c>
      <c r="AU13" s="61">
        <f t="shared" ca="1" si="16"/>
        <v>41.040324900429681</v>
      </c>
      <c r="AV13" s="61">
        <f t="shared" ca="1" si="16"/>
        <v>41.471248311884182</v>
      </c>
      <c r="AW13" s="61">
        <f t="shared" ca="1" si="16"/>
        <v>41.906696419158962</v>
      </c>
      <c r="AX13" s="61">
        <f t="shared" ca="1" si="16"/>
        <v>42.346716731560122</v>
      </c>
      <c r="AY13" s="61">
        <f t="shared" ca="1" si="16"/>
        <v>42.791357257241515</v>
      </c>
      <c r="AZ13" s="62">
        <f t="shared" ca="1" si="16"/>
        <v>43.24066650844253</v>
      </c>
      <c r="BA13" s="61">
        <f t="shared" ca="1" si="16"/>
        <v>43.694693506781192</v>
      </c>
      <c r="BB13" s="61">
        <f t="shared" ca="1" si="16"/>
        <v>44.153487788602376</v>
      </c>
      <c r="BC13" s="61">
        <f t="shared" ca="1" si="16"/>
        <v>44.617099410382707</v>
      </c>
      <c r="BD13" s="61">
        <f t="shared" ca="1" si="16"/>
        <v>45.085578954191732</v>
      </c>
      <c r="BE13" s="61">
        <f t="shared" ca="1" si="16"/>
        <v>45.558977533210737</v>
      </c>
      <c r="BF13" s="61">
        <f t="shared" ca="1" si="16"/>
        <v>46.037346797309453</v>
      </c>
      <c r="BG13" s="61">
        <f t="shared" ca="1" si="16"/>
        <v>46.520738938681205</v>
      </c>
      <c r="BH13" s="61">
        <f t="shared" ca="1" si="16"/>
        <v>47.009206697537365</v>
      </c>
      <c r="BI13" s="61">
        <f t="shared" ca="1" si="16"/>
        <v>47.502803367861475</v>
      </c>
      <c r="BJ13" s="61">
        <f t="shared" ca="1" si="16"/>
        <v>48.001582803224039</v>
      </c>
      <c r="BK13" s="61">
        <f t="shared" ca="1" si="16"/>
        <v>48.505599422657895</v>
      </c>
      <c r="BL13" s="62">
        <f t="shared" ca="1" si="16"/>
        <v>49.014908216595785</v>
      </c>
    </row>
    <row r="14" spans="1:70" s="47" customFormat="1" x14ac:dyDescent="0.25">
      <c r="C14" s="22" t="s">
        <v>94</v>
      </c>
      <c r="E14" s="66">
        <f t="shared" ref="E14:AJ14" ca="1" si="17">E11-E12-E13</f>
        <v>120</v>
      </c>
      <c r="F14" s="66">
        <f t="shared" ca="1" si="17"/>
        <v>121.25999999999999</v>
      </c>
      <c r="G14" s="66">
        <f t="shared" ca="1" si="17"/>
        <v>122.53322999999999</v>
      </c>
      <c r="H14" s="66">
        <f t="shared" ca="1" si="17"/>
        <v>33.819828914999988</v>
      </c>
      <c r="I14" s="66">
        <f t="shared" ca="1" si="17"/>
        <v>34.174937118607488</v>
      </c>
      <c r="J14" s="66">
        <f t="shared" ca="1" si="17"/>
        <v>34.533773958352867</v>
      </c>
      <c r="K14" s="66">
        <f t="shared" ca="1" si="17"/>
        <v>34.896378584915567</v>
      </c>
      <c r="L14" s="66">
        <f t="shared" ca="1" si="17"/>
        <v>35.262790560057169</v>
      </c>
      <c r="M14" s="66">
        <f t="shared" ca="1" si="17"/>
        <v>35.63304986093776</v>
      </c>
      <c r="N14" s="66">
        <f t="shared" ca="1" si="17"/>
        <v>36.007196884477594</v>
      </c>
      <c r="O14" s="66">
        <f t="shared" ca="1" si="17"/>
        <v>36.385272451764621</v>
      </c>
      <c r="P14" s="71">
        <f t="shared" ca="1" si="17"/>
        <v>36.767317812508168</v>
      </c>
      <c r="Q14" s="66">
        <f t="shared" ca="1" si="17"/>
        <v>7.1533746495395008</v>
      </c>
      <c r="R14" s="66">
        <f t="shared" ca="1" si="17"/>
        <v>7.2284850833596437</v>
      </c>
      <c r="S14" s="66">
        <f t="shared" ca="1" si="17"/>
        <v>7.3043841767349136</v>
      </c>
      <c r="T14" s="66">
        <f t="shared" ca="1" si="17"/>
        <v>7.3810802105906248</v>
      </c>
      <c r="U14" s="66">
        <f t="shared" ca="1" si="17"/>
        <v>7.45858155280186</v>
      </c>
      <c r="V14" s="66">
        <f t="shared" ca="1" si="17"/>
        <v>7.5368966591062758</v>
      </c>
      <c r="W14" s="66">
        <f t="shared" ca="1" si="17"/>
        <v>7.6160340740268992</v>
      </c>
      <c r="X14" s="66">
        <f t="shared" ca="1" si="17"/>
        <v>7.6960024318041746</v>
      </c>
      <c r="Y14" s="66">
        <f t="shared" ca="1" si="17"/>
        <v>7.7768104573381152</v>
      </c>
      <c r="Z14" s="66">
        <f t="shared" ca="1" si="17"/>
        <v>7.8584669671401741</v>
      </c>
      <c r="AA14" s="66">
        <f t="shared" ca="1" si="17"/>
        <v>7.9409808702951494</v>
      </c>
      <c r="AB14" s="71">
        <f t="shared" ca="1" si="17"/>
        <v>8.0243611694332344</v>
      </c>
      <c r="AC14" s="66">
        <f t="shared" ca="1" si="17"/>
        <v>8.1086169617123005</v>
      </c>
      <c r="AD14" s="66">
        <f t="shared" ca="1" si="17"/>
        <v>8.1937574398102555</v>
      </c>
      <c r="AE14" s="66">
        <f t="shared" ca="1" si="17"/>
        <v>8.279791892928273</v>
      </c>
      <c r="AF14" s="66">
        <f t="shared" ca="1" si="17"/>
        <v>8.3667297078040264</v>
      </c>
      <c r="AG14" s="66">
        <f t="shared" ca="1" si="17"/>
        <v>8.4545803697359787</v>
      </c>
      <c r="AH14" s="66">
        <f t="shared" ca="1" si="17"/>
        <v>8.5433534636181889</v>
      </c>
      <c r="AI14" s="66">
        <f t="shared" ca="1" si="17"/>
        <v>8.633058674986188</v>
      </c>
      <c r="AJ14" s="66">
        <f t="shared" ca="1" si="17"/>
        <v>8.7237057910735132</v>
      </c>
      <c r="AK14" s="66">
        <f t="shared" ref="AK14:BL14" ca="1" si="18">AK11-AK12-AK13</f>
        <v>8.8153047018797963</v>
      </c>
      <c r="AL14" s="66">
        <f t="shared" ca="1" si="18"/>
        <v>8.9078654012495235</v>
      </c>
      <c r="AM14" s="66">
        <f t="shared" ca="1" si="18"/>
        <v>9.0013979879626476</v>
      </c>
      <c r="AN14" s="71">
        <f t="shared" ca="1" si="18"/>
        <v>9.09591266683627</v>
      </c>
      <c r="AO14" s="66">
        <f t="shared" ca="1" si="18"/>
        <v>9.1914197498380474</v>
      </c>
      <c r="AP14" s="66">
        <f t="shared" ca="1" si="18"/>
        <v>9.2879296572113645</v>
      </c>
      <c r="AQ14" s="66">
        <f t="shared" ca="1" si="18"/>
        <v>9.3854529186120601</v>
      </c>
      <c r="AR14" s="66">
        <f t="shared" ca="1" si="18"/>
        <v>9.4840001742574884</v>
      </c>
      <c r="AS14" s="66">
        <f t="shared" ca="1" si="18"/>
        <v>9.5835821760871909</v>
      </c>
      <c r="AT14" s="66">
        <f t="shared" ca="1" si="18"/>
        <v>9.6842097889361014</v>
      </c>
      <c r="AU14" s="66">
        <f t="shared" ca="1" si="18"/>
        <v>9.7858939917199166</v>
      </c>
      <c r="AV14" s="66">
        <f t="shared" ca="1" si="18"/>
        <v>9.8886458786329854</v>
      </c>
      <c r="AW14" s="66">
        <f t="shared" ca="1" si="18"/>
        <v>9.9924766603586335</v>
      </c>
      <c r="AX14" s="66">
        <f t="shared" ca="1" si="18"/>
        <v>10.097397665292419</v>
      </c>
      <c r="AY14" s="66">
        <f t="shared" ca="1" si="18"/>
        <v>10.203420340777967</v>
      </c>
      <c r="AZ14" s="71">
        <f t="shared" ca="1" si="18"/>
        <v>10.310556254356129</v>
      </c>
      <c r="BA14" s="66">
        <f t="shared" ca="1" si="18"/>
        <v>10.418817095026867</v>
      </c>
      <c r="BB14" s="66">
        <f t="shared" ca="1" si="18"/>
        <v>10.528214674524691</v>
      </c>
      <c r="BC14" s="66">
        <f t="shared" ca="1" si="18"/>
        <v>10.638760928607184</v>
      </c>
      <c r="BD14" s="66">
        <f t="shared" ca="1" si="18"/>
        <v>10.750467918357572</v>
      </c>
      <c r="BE14" s="66">
        <f t="shared" ca="1" si="18"/>
        <v>10.863347831500306</v>
      </c>
      <c r="BF14" s="66">
        <f t="shared" ca="1" si="18"/>
        <v>10.977412983731057</v>
      </c>
      <c r="BG14" s="66">
        <f t="shared" ca="1" si="18"/>
        <v>11.092675820060208</v>
      </c>
      <c r="BH14" s="66">
        <f t="shared" ca="1" si="18"/>
        <v>11.209148916170847</v>
      </c>
      <c r="BI14" s="66">
        <f t="shared" ca="1" si="18"/>
        <v>11.326844979790678</v>
      </c>
      <c r="BJ14" s="66">
        <f t="shared" ca="1" si="18"/>
        <v>11.445776852078467</v>
      </c>
      <c r="BK14" s="66">
        <f t="shared" ca="1" si="18"/>
        <v>11.565957509025253</v>
      </c>
      <c r="BL14" s="71">
        <f t="shared" ca="1" si="18"/>
        <v>11.68740006287004</v>
      </c>
    </row>
    <row r="15" spans="1:70" s="67" customFormat="1" x14ac:dyDescent="0.25">
      <c r="C15" s="140" t="s">
        <v>233</v>
      </c>
      <c r="D15" s="65"/>
      <c r="E15" s="65">
        <f ca="1">E14</f>
        <v>120</v>
      </c>
      <c r="F15" s="65">
        <f t="shared" ref="F15:AJ15" ca="1" si="19">E15+F14</f>
        <v>241.26</v>
      </c>
      <c r="G15" s="65">
        <f t="shared" ca="1" si="19"/>
        <v>363.79322999999999</v>
      </c>
      <c r="H15" s="65">
        <f t="shared" ca="1" si="19"/>
        <v>397.61305891500001</v>
      </c>
      <c r="I15" s="65">
        <f t="shared" ca="1" si="19"/>
        <v>431.7879960336075</v>
      </c>
      <c r="J15" s="65">
        <f t="shared" ca="1" si="19"/>
        <v>466.32176999196037</v>
      </c>
      <c r="K15" s="65">
        <f t="shared" ca="1" si="19"/>
        <v>501.21814857687593</v>
      </c>
      <c r="L15" s="65">
        <f t="shared" ca="1" si="19"/>
        <v>536.4809391369331</v>
      </c>
      <c r="M15" s="65">
        <f t="shared" ca="1" si="19"/>
        <v>572.11398899787082</v>
      </c>
      <c r="N15" s="65">
        <f t="shared" ca="1" si="19"/>
        <v>608.12118588234841</v>
      </c>
      <c r="O15" s="65">
        <f t="shared" ca="1" si="19"/>
        <v>644.50645833411306</v>
      </c>
      <c r="P15" s="65">
        <f t="shared" ca="1" si="19"/>
        <v>681.27377614662123</v>
      </c>
      <c r="Q15" s="65">
        <f t="shared" ca="1" si="19"/>
        <v>688.42715079616073</v>
      </c>
      <c r="R15" s="65">
        <f t="shared" ca="1" si="19"/>
        <v>695.65563587952033</v>
      </c>
      <c r="S15" s="65">
        <f t="shared" ca="1" si="19"/>
        <v>702.96002005625519</v>
      </c>
      <c r="T15" s="65">
        <f t="shared" ca="1" si="19"/>
        <v>710.34110026684584</v>
      </c>
      <c r="U15" s="65">
        <f ca="1">T15+U14</f>
        <v>717.79968181964773</v>
      </c>
      <c r="V15" s="65">
        <f t="shared" ca="1" si="19"/>
        <v>725.33657847875406</v>
      </c>
      <c r="W15" s="65">
        <f t="shared" ca="1" si="19"/>
        <v>732.95261255278092</v>
      </c>
      <c r="X15" s="65">
        <f t="shared" ca="1" si="19"/>
        <v>740.64861498458504</v>
      </c>
      <c r="Y15" s="65">
        <f t="shared" ca="1" si="19"/>
        <v>748.42542544192315</v>
      </c>
      <c r="Z15" s="65">
        <f t="shared" ca="1" si="19"/>
        <v>756.28389240906336</v>
      </c>
      <c r="AA15" s="65">
        <f t="shared" ca="1" si="19"/>
        <v>764.22487327935846</v>
      </c>
      <c r="AB15" s="65">
        <f t="shared" ca="1" si="19"/>
        <v>772.24923444879164</v>
      </c>
      <c r="AC15" s="65">
        <f t="shared" ca="1" si="19"/>
        <v>780.35785141050394</v>
      </c>
      <c r="AD15" s="65">
        <f t="shared" ca="1" si="19"/>
        <v>788.55160885031421</v>
      </c>
      <c r="AE15" s="65">
        <f t="shared" ca="1" si="19"/>
        <v>796.83140074324251</v>
      </c>
      <c r="AF15" s="65">
        <f t="shared" ca="1" si="19"/>
        <v>805.1981304510465</v>
      </c>
      <c r="AG15" s="65">
        <f t="shared" ca="1" si="19"/>
        <v>813.65271082078243</v>
      </c>
      <c r="AH15" s="65">
        <f t="shared" ca="1" si="19"/>
        <v>822.19606428440056</v>
      </c>
      <c r="AI15" s="65">
        <f t="shared" ca="1" si="19"/>
        <v>830.82912295938672</v>
      </c>
      <c r="AJ15" s="65">
        <f t="shared" ca="1" si="19"/>
        <v>839.55282875046021</v>
      </c>
      <c r="AK15" s="65">
        <f t="shared" ref="AK15:BL15" ca="1" si="20">AJ15+AK14</f>
        <v>848.36813345233998</v>
      </c>
      <c r="AL15" s="65">
        <f t="shared" ca="1" si="20"/>
        <v>857.2759988535895</v>
      </c>
      <c r="AM15" s="65">
        <f t="shared" ca="1" si="20"/>
        <v>866.2773968415521</v>
      </c>
      <c r="AN15" s="65">
        <f t="shared" ca="1" si="20"/>
        <v>875.37330950838839</v>
      </c>
      <c r="AO15" s="65">
        <f t="shared" ca="1" si="20"/>
        <v>884.56472925822641</v>
      </c>
      <c r="AP15" s="65">
        <f t="shared" ca="1" si="20"/>
        <v>893.85265891543781</v>
      </c>
      <c r="AQ15" s="65">
        <f t="shared" ca="1" si="20"/>
        <v>903.23811183404985</v>
      </c>
      <c r="AR15" s="65">
        <f t="shared" ca="1" si="20"/>
        <v>912.72211200830736</v>
      </c>
      <c r="AS15" s="65">
        <f t="shared" ca="1" si="20"/>
        <v>922.3056941843945</v>
      </c>
      <c r="AT15" s="65">
        <f t="shared" ca="1" si="20"/>
        <v>931.98990397333057</v>
      </c>
      <c r="AU15" s="65">
        <f t="shared" ca="1" si="20"/>
        <v>941.77579796505051</v>
      </c>
      <c r="AV15" s="65">
        <f t="shared" ca="1" si="20"/>
        <v>951.66444384368356</v>
      </c>
      <c r="AW15" s="65">
        <f t="shared" ca="1" si="20"/>
        <v>961.6569205040422</v>
      </c>
      <c r="AX15" s="65">
        <f t="shared" ca="1" si="20"/>
        <v>971.75431816933462</v>
      </c>
      <c r="AY15" s="65">
        <f t="shared" ca="1" si="20"/>
        <v>981.95773851011256</v>
      </c>
      <c r="AZ15" s="65">
        <f t="shared" ca="1" si="20"/>
        <v>992.26829476446869</v>
      </c>
      <c r="BA15" s="65">
        <f t="shared" ca="1" si="20"/>
        <v>1002.6871118594955</v>
      </c>
      <c r="BB15" s="65">
        <f t="shared" ca="1" si="20"/>
        <v>1013.2153265340203</v>
      </c>
      <c r="BC15" s="65">
        <f t="shared" ca="1" si="20"/>
        <v>1023.8540874626275</v>
      </c>
      <c r="BD15" s="65">
        <f t="shared" ca="1" si="20"/>
        <v>1034.6045553809849</v>
      </c>
      <c r="BE15" s="65">
        <f t="shared" ca="1" si="20"/>
        <v>1045.4679032124852</v>
      </c>
      <c r="BF15" s="65">
        <f t="shared" ca="1" si="20"/>
        <v>1056.4453161962163</v>
      </c>
      <c r="BG15" s="65">
        <f t="shared" ca="1" si="20"/>
        <v>1067.5379920162763</v>
      </c>
      <c r="BH15" s="65">
        <f t="shared" ca="1" si="20"/>
        <v>1078.7471409324471</v>
      </c>
      <c r="BI15" s="65">
        <f t="shared" ca="1" si="20"/>
        <v>1090.0739859122377</v>
      </c>
      <c r="BJ15" s="65">
        <f t="shared" ca="1" si="20"/>
        <v>1101.5197627643163</v>
      </c>
      <c r="BK15" s="65">
        <f t="shared" ca="1" si="20"/>
        <v>1113.0857202733416</v>
      </c>
      <c r="BL15" s="65">
        <f t="shared" ca="1" si="20"/>
        <v>1124.7731203362116</v>
      </c>
    </row>
    <row r="16" spans="1:70" ht="7.2" customHeight="1" x14ac:dyDescent="0.25"/>
    <row r="17" spans="1:64" s="47" customFormat="1" x14ac:dyDescent="0.25">
      <c r="B17" s="65"/>
      <c r="C17" s="21" t="s">
        <v>31</v>
      </c>
      <c r="E17" s="53">
        <f>E11*InputsLoansAmount</f>
        <v>15000</v>
      </c>
      <c r="F17" s="59">
        <f>F11*InputsLoansAmount</f>
        <v>15157.499999999998</v>
      </c>
      <c r="G17" s="59">
        <f t="shared" ref="G17:AJ17" si="21">G11*InputsLoansAmount</f>
        <v>15316.653749999999</v>
      </c>
      <c r="H17" s="59">
        <f t="shared" si="21"/>
        <v>15477.478614374999</v>
      </c>
      <c r="I17" s="59">
        <f t="shared" si="21"/>
        <v>15639.992139825936</v>
      </c>
      <c r="J17" s="59">
        <f t="shared" si="21"/>
        <v>15804.212057294108</v>
      </c>
      <c r="K17" s="59">
        <f t="shared" si="21"/>
        <v>15970.156283895694</v>
      </c>
      <c r="L17" s="59">
        <f t="shared" si="21"/>
        <v>16137.842924876597</v>
      </c>
      <c r="M17" s="59">
        <f t="shared" si="21"/>
        <v>16307.2902755878</v>
      </c>
      <c r="N17" s="59">
        <f t="shared" si="21"/>
        <v>16478.51682348147</v>
      </c>
      <c r="O17" s="59">
        <f t="shared" si="21"/>
        <v>16651.541250128026</v>
      </c>
      <c r="P17" s="60">
        <f t="shared" si="21"/>
        <v>16826.38243325437</v>
      </c>
      <c r="Q17" s="53">
        <f t="shared" si="21"/>
        <v>17003.059448803542</v>
      </c>
      <c r="R17" s="59">
        <f t="shared" si="21"/>
        <v>17181.591573015976</v>
      </c>
      <c r="S17" s="59">
        <f t="shared" si="21"/>
        <v>17361.998284532641</v>
      </c>
      <c r="T17" s="59">
        <f t="shared" si="21"/>
        <v>17544.299266520233</v>
      </c>
      <c r="U17" s="59">
        <f t="shared" si="21"/>
        <v>17728.514408818697</v>
      </c>
      <c r="V17" s="59">
        <f t="shared" si="21"/>
        <v>17914.663810111291</v>
      </c>
      <c r="W17" s="59">
        <f t="shared" si="21"/>
        <v>18102.767780117461</v>
      </c>
      <c r="X17" s="59">
        <f t="shared" si="21"/>
        <v>18292.846841808692</v>
      </c>
      <c r="Y17" s="59">
        <f t="shared" si="21"/>
        <v>18484.921733647683</v>
      </c>
      <c r="Z17" s="59">
        <f t="shared" si="21"/>
        <v>18679.013411850985</v>
      </c>
      <c r="AA17" s="59">
        <f t="shared" si="21"/>
        <v>18875.143052675419</v>
      </c>
      <c r="AB17" s="60">
        <f t="shared" si="21"/>
        <v>19073.332054728511</v>
      </c>
      <c r="AC17" s="53">
        <f t="shared" si="21"/>
        <v>19273.602041303162</v>
      </c>
      <c r="AD17" s="59">
        <f t="shared" si="21"/>
        <v>19475.974862736843</v>
      </c>
      <c r="AE17" s="59">
        <f t="shared" si="21"/>
        <v>19680.472598795579</v>
      </c>
      <c r="AF17" s="59">
        <f t="shared" si="21"/>
        <v>19887.11756108293</v>
      </c>
      <c r="AG17" s="59">
        <f t="shared" si="21"/>
        <v>20095.932295474304</v>
      </c>
      <c r="AH17" s="59">
        <f t="shared" si="21"/>
        <v>20306.939584576783</v>
      </c>
      <c r="AI17" s="59">
        <f t="shared" si="21"/>
        <v>20520.162450214837</v>
      </c>
      <c r="AJ17" s="59">
        <f t="shared" si="21"/>
        <v>20735.624155942092</v>
      </c>
      <c r="AK17" s="59">
        <f t="shared" ref="AK17:BL17" si="22">AK11*InputsLoansAmount</f>
        <v>20953.348209579482</v>
      </c>
      <c r="AL17" s="59">
        <f t="shared" si="22"/>
        <v>21173.358365780063</v>
      </c>
      <c r="AM17" s="59">
        <f t="shared" si="22"/>
        <v>21395.678628620753</v>
      </c>
      <c r="AN17" s="60">
        <f t="shared" si="22"/>
        <v>21620.333254221274</v>
      </c>
      <c r="AO17" s="53">
        <f t="shared" si="22"/>
        <v>21847.346753390597</v>
      </c>
      <c r="AP17" s="59">
        <f t="shared" si="22"/>
        <v>22076.743894301195</v>
      </c>
      <c r="AQ17" s="59">
        <f t="shared" si="22"/>
        <v>22308.549705191355</v>
      </c>
      <c r="AR17" s="59">
        <f t="shared" si="22"/>
        <v>22542.789477095866</v>
      </c>
      <c r="AS17" s="59">
        <f t="shared" si="22"/>
        <v>22779.488766605373</v>
      </c>
      <c r="AT17" s="59">
        <f t="shared" si="22"/>
        <v>23018.673398654726</v>
      </c>
      <c r="AU17" s="59">
        <f t="shared" si="22"/>
        <v>23260.3694693406</v>
      </c>
      <c r="AV17" s="59">
        <f t="shared" si="22"/>
        <v>23504.603348768676</v>
      </c>
      <c r="AW17" s="59">
        <f t="shared" si="22"/>
        <v>23751.401683930744</v>
      </c>
      <c r="AX17" s="59">
        <f t="shared" si="22"/>
        <v>24000.791401612016</v>
      </c>
      <c r="AY17" s="59">
        <f t="shared" si="22"/>
        <v>24252.799711328938</v>
      </c>
      <c r="AZ17" s="60">
        <f t="shared" si="22"/>
        <v>24507.454108297894</v>
      </c>
      <c r="BA17" s="53">
        <f t="shared" si="22"/>
        <v>24764.782376435018</v>
      </c>
      <c r="BB17" s="59">
        <f t="shared" si="22"/>
        <v>25024.812591387588</v>
      </c>
      <c r="BC17" s="59">
        <f t="shared" si="22"/>
        <v>25287.573123597154</v>
      </c>
      <c r="BD17" s="59">
        <f t="shared" si="22"/>
        <v>25553.092641394927</v>
      </c>
      <c r="BE17" s="59">
        <f t="shared" si="22"/>
        <v>25821.40011412957</v>
      </c>
      <c r="BF17" s="59">
        <f t="shared" si="22"/>
        <v>26092.524815327932</v>
      </c>
      <c r="BG17" s="59">
        <f t="shared" si="22"/>
        <v>26366.496325888871</v>
      </c>
      <c r="BH17" s="59">
        <f t="shared" si="22"/>
        <v>26643.344537310702</v>
      </c>
      <c r="BI17" s="59">
        <f t="shared" si="22"/>
        <v>26923.099654952464</v>
      </c>
      <c r="BJ17" s="59">
        <f t="shared" si="22"/>
        <v>27205.792201329466</v>
      </c>
      <c r="BK17" s="59">
        <f t="shared" si="22"/>
        <v>27491.453019443423</v>
      </c>
      <c r="BL17" s="60">
        <f t="shared" si="22"/>
        <v>27780.113276147578</v>
      </c>
    </row>
    <row r="18" spans="1:64" s="47" customFormat="1" x14ac:dyDescent="0.25">
      <c r="B18" s="65"/>
      <c r="C18" s="21" t="s">
        <v>92</v>
      </c>
      <c r="E18" s="53">
        <f t="shared" ref="E18:AJ18" ca="1" si="23">E12*InputsLoansAmount</f>
        <v>0</v>
      </c>
      <c r="F18" s="59">
        <f t="shared" ca="1" si="23"/>
        <v>0</v>
      </c>
      <c r="G18" s="59">
        <f t="shared" ca="1" si="23"/>
        <v>0</v>
      </c>
      <c r="H18" s="59">
        <f t="shared" ca="1" si="23"/>
        <v>11250</v>
      </c>
      <c r="I18" s="59">
        <f t="shared" ca="1" si="23"/>
        <v>11368.125</v>
      </c>
      <c r="J18" s="59">
        <f t="shared" ca="1" si="23"/>
        <v>11487.490312499998</v>
      </c>
      <c r="K18" s="59">
        <f t="shared" ca="1" si="23"/>
        <v>11608.108960781248</v>
      </c>
      <c r="L18" s="59">
        <f t="shared" ca="1" si="23"/>
        <v>11729.994104869451</v>
      </c>
      <c r="M18" s="59">
        <f t="shared" ca="1" si="23"/>
        <v>11853.159042970579</v>
      </c>
      <c r="N18" s="59">
        <f t="shared" ca="1" si="23"/>
        <v>11977.617212921772</v>
      </c>
      <c r="O18" s="59">
        <f t="shared" ca="1" si="23"/>
        <v>12103.38219365745</v>
      </c>
      <c r="P18" s="60">
        <f t="shared" ca="1" si="23"/>
        <v>12230.46770669085</v>
      </c>
      <c r="Q18" s="53">
        <f t="shared" ca="1" si="23"/>
        <v>12358.887617611103</v>
      </c>
      <c r="R18" s="59">
        <f t="shared" ca="1" si="23"/>
        <v>12488.655937596021</v>
      </c>
      <c r="S18" s="59">
        <f t="shared" ca="1" si="23"/>
        <v>12619.786824940778</v>
      </c>
      <c r="T18" s="59">
        <f t="shared" ca="1" si="23"/>
        <v>12752.294586602655</v>
      </c>
      <c r="U18" s="59">
        <f t="shared" ca="1" si="23"/>
        <v>12886.19367976198</v>
      </c>
      <c r="V18" s="59">
        <f t="shared" ca="1" si="23"/>
        <v>13021.498713399482</v>
      </c>
      <c r="W18" s="59">
        <f t="shared" ca="1" si="23"/>
        <v>13158.224449890175</v>
      </c>
      <c r="X18" s="59">
        <f t="shared" ca="1" si="23"/>
        <v>13296.385806614022</v>
      </c>
      <c r="Y18" s="59">
        <f t="shared" ca="1" si="23"/>
        <v>13435.99785758347</v>
      </c>
      <c r="Z18" s="59">
        <f t="shared" ca="1" si="23"/>
        <v>13577.075835088095</v>
      </c>
      <c r="AA18" s="59">
        <f t="shared" ca="1" si="23"/>
        <v>13719.635131356519</v>
      </c>
      <c r="AB18" s="60">
        <f t="shared" ca="1" si="23"/>
        <v>13863.691300235765</v>
      </c>
      <c r="AC18" s="53">
        <f t="shared" ca="1" si="23"/>
        <v>14009.260058888238</v>
      </c>
      <c r="AD18" s="59">
        <f t="shared" ca="1" si="23"/>
        <v>14156.357289506564</v>
      </c>
      <c r="AE18" s="59">
        <f t="shared" ca="1" si="23"/>
        <v>14304.999041046383</v>
      </c>
      <c r="AF18" s="59">
        <f t="shared" ca="1" si="23"/>
        <v>14455.201530977369</v>
      </c>
      <c r="AG18" s="59">
        <f t="shared" ca="1" si="23"/>
        <v>14606.981147052631</v>
      </c>
      <c r="AH18" s="59">
        <f t="shared" ca="1" si="23"/>
        <v>14760.354449096685</v>
      </c>
      <c r="AI18" s="59">
        <f t="shared" ca="1" si="23"/>
        <v>14915.338170812198</v>
      </c>
      <c r="AJ18" s="59">
        <f t="shared" ca="1" si="23"/>
        <v>15071.949221605728</v>
      </c>
      <c r="AK18" s="59">
        <f t="shared" ref="AK18:BL18" ca="1" si="24">AK12*InputsLoansAmount</f>
        <v>15230.204688432586</v>
      </c>
      <c r="AL18" s="59">
        <f t="shared" ca="1" si="24"/>
        <v>15390.121837661127</v>
      </c>
      <c r="AM18" s="59">
        <f t="shared" ca="1" si="24"/>
        <v>15551.718116956568</v>
      </c>
      <c r="AN18" s="60">
        <f t="shared" ca="1" si="24"/>
        <v>15715.01115718461</v>
      </c>
      <c r="AO18" s="53">
        <f t="shared" ca="1" si="24"/>
        <v>15880.018774335049</v>
      </c>
      <c r="AP18" s="59">
        <f t="shared" ca="1" si="24"/>
        <v>16046.758971465564</v>
      </c>
      <c r="AQ18" s="59">
        <f t="shared" ca="1" si="24"/>
        <v>16215.249940665955</v>
      </c>
      <c r="AR18" s="59">
        <f t="shared" ca="1" si="24"/>
        <v>16385.510065042949</v>
      </c>
      <c r="AS18" s="59">
        <f t="shared" ca="1" si="24"/>
        <v>16557.5579207259</v>
      </c>
      <c r="AT18" s="59">
        <f t="shared" ca="1" si="24"/>
        <v>16731.41227889352</v>
      </c>
      <c r="AU18" s="59">
        <f t="shared" ca="1" si="24"/>
        <v>16907.0921078219</v>
      </c>
      <c r="AV18" s="59">
        <f t="shared" ca="1" si="24"/>
        <v>17084.616574954031</v>
      </c>
      <c r="AW18" s="59">
        <f t="shared" ca="1" si="24"/>
        <v>17264.005048991046</v>
      </c>
      <c r="AX18" s="59">
        <f t="shared" ca="1" si="24"/>
        <v>17445.27710200545</v>
      </c>
      <c r="AY18" s="59">
        <f t="shared" ca="1" si="24"/>
        <v>17628.452511576506</v>
      </c>
      <c r="AZ18" s="60">
        <f t="shared" ca="1" si="24"/>
        <v>17813.551262948062</v>
      </c>
      <c r="BA18" s="53">
        <f t="shared" ca="1" si="24"/>
        <v>18000.593551209011</v>
      </c>
      <c r="BB18" s="59">
        <f t="shared" ca="1" si="24"/>
        <v>18189.599783496702</v>
      </c>
      <c r="BC18" s="59">
        <f t="shared" ca="1" si="24"/>
        <v>18380.59058122342</v>
      </c>
      <c r="BD18" s="59">
        <f t="shared" ca="1" si="24"/>
        <v>18573.586782326263</v>
      </c>
      <c r="BE18" s="59">
        <f t="shared" ca="1" si="24"/>
        <v>18768.609443540689</v>
      </c>
      <c r="BF18" s="59">
        <f t="shared" ca="1" si="24"/>
        <v>18965.679842697868</v>
      </c>
      <c r="BG18" s="59">
        <f t="shared" ca="1" si="24"/>
        <v>19164.819481046194</v>
      </c>
      <c r="BH18" s="59">
        <f t="shared" ca="1" si="24"/>
        <v>19366.050085597177</v>
      </c>
      <c r="BI18" s="59">
        <f t="shared" ca="1" si="24"/>
        <v>19569.393611495947</v>
      </c>
      <c r="BJ18" s="59">
        <f t="shared" ca="1" si="24"/>
        <v>19774.872244416652</v>
      </c>
      <c r="BK18" s="59">
        <f t="shared" ca="1" si="24"/>
        <v>19982.508402983029</v>
      </c>
      <c r="BL18" s="60">
        <f t="shared" ca="1" si="24"/>
        <v>20192.32474121435</v>
      </c>
    </row>
    <row r="19" spans="1:64" s="47" customFormat="1" x14ac:dyDescent="0.25">
      <c r="C19" s="20" t="s">
        <v>93</v>
      </c>
      <c r="E19" s="61">
        <f t="shared" ref="E19:AJ19" ca="1" si="25">E13*InputsLoansAmount</f>
        <v>0</v>
      </c>
      <c r="F19" s="61">
        <f t="shared" ca="1" si="25"/>
        <v>0</v>
      </c>
      <c r="G19" s="61">
        <f t="shared" ca="1" si="25"/>
        <v>0</v>
      </c>
      <c r="H19" s="61">
        <f t="shared" ca="1" si="25"/>
        <v>0</v>
      </c>
      <c r="I19" s="61">
        <f t="shared" ca="1" si="25"/>
        <v>0</v>
      </c>
      <c r="J19" s="61">
        <f t="shared" ca="1" si="25"/>
        <v>0</v>
      </c>
      <c r="K19" s="61">
        <f t="shared" ca="1" si="25"/>
        <v>0</v>
      </c>
      <c r="L19" s="61">
        <f t="shared" ca="1" si="25"/>
        <v>0</v>
      </c>
      <c r="M19" s="61">
        <f t="shared" ca="1" si="25"/>
        <v>0</v>
      </c>
      <c r="N19" s="61">
        <f t="shared" ca="1" si="25"/>
        <v>0</v>
      </c>
      <c r="O19" s="61">
        <f t="shared" ca="1" si="25"/>
        <v>0</v>
      </c>
      <c r="P19" s="62">
        <f t="shared" ca="1" si="25"/>
        <v>0</v>
      </c>
      <c r="Q19" s="61">
        <f t="shared" ca="1" si="25"/>
        <v>3750</v>
      </c>
      <c r="R19" s="61">
        <f t="shared" ca="1" si="25"/>
        <v>3789.3749999999995</v>
      </c>
      <c r="S19" s="61">
        <f t="shared" ca="1" si="25"/>
        <v>3829.1634375000003</v>
      </c>
      <c r="T19" s="61">
        <f t="shared" ca="1" si="25"/>
        <v>3869.3696535937506</v>
      </c>
      <c r="U19" s="61">
        <f t="shared" ca="1" si="25"/>
        <v>3909.9980349564839</v>
      </c>
      <c r="V19" s="61">
        <f t="shared" ca="1" si="25"/>
        <v>3951.0530143235273</v>
      </c>
      <c r="W19" s="61">
        <f t="shared" ca="1" si="25"/>
        <v>3992.5390709739227</v>
      </c>
      <c r="X19" s="61">
        <f t="shared" ca="1" si="25"/>
        <v>4034.4607312191483</v>
      </c>
      <c r="Y19" s="61">
        <f t="shared" ca="1" si="25"/>
        <v>4076.822568896951</v>
      </c>
      <c r="Z19" s="61">
        <f t="shared" ca="1" si="25"/>
        <v>4119.6292058703675</v>
      </c>
      <c r="AA19" s="61">
        <f t="shared" ca="1" si="25"/>
        <v>4162.8853125320065</v>
      </c>
      <c r="AB19" s="62">
        <f t="shared" ca="1" si="25"/>
        <v>4206.5956083135916</v>
      </c>
      <c r="AC19" s="61">
        <f t="shared" ca="1" si="25"/>
        <v>4250.7648622008855</v>
      </c>
      <c r="AD19" s="61">
        <f t="shared" ca="1" si="25"/>
        <v>4295.3978932539949</v>
      </c>
      <c r="AE19" s="61">
        <f t="shared" ca="1" si="25"/>
        <v>4340.4995711331612</v>
      </c>
      <c r="AF19" s="61">
        <f t="shared" ca="1" si="25"/>
        <v>4386.0748166300582</v>
      </c>
      <c r="AG19" s="61">
        <f t="shared" ca="1" si="25"/>
        <v>4432.1286022046743</v>
      </c>
      <c r="AH19" s="61">
        <f t="shared" ca="1" si="25"/>
        <v>4478.6659525278228</v>
      </c>
      <c r="AI19" s="61">
        <f t="shared" ca="1" si="25"/>
        <v>4525.6919450293653</v>
      </c>
      <c r="AJ19" s="61">
        <f t="shared" ca="1" si="25"/>
        <v>4573.211710452174</v>
      </c>
      <c r="AK19" s="61">
        <f t="shared" ref="AK19:BL19" ca="1" si="26">AK13*InputsLoansAmount</f>
        <v>4621.2304334119199</v>
      </c>
      <c r="AL19" s="61">
        <f t="shared" ca="1" si="26"/>
        <v>4669.7533529627472</v>
      </c>
      <c r="AM19" s="61">
        <f t="shared" ca="1" si="26"/>
        <v>4718.7857631688548</v>
      </c>
      <c r="AN19" s="62">
        <f t="shared" ca="1" si="26"/>
        <v>4768.3330136821278</v>
      </c>
      <c r="AO19" s="61">
        <f t="shared" ca="1" si="26"/>
        <v>4818.4005103257914</v>
      </c>
      <c r="AP19" s="61">
        <f t="shared" ca="1" si="26"/>
        <v>4868.9937156842107</v>
      </c>
      <c r="AQ19" s="61">
        <f t="shared" ca="1" si="26"/>
        <v>4920.1181496988938</v>
      </c>
      <c r="AR19" s="61">
        <f t="shared" ca="1" si="26"/>
        <v>4971.7793902707326</v>
      </c>
      <c r="AS19" s="61">
        <f t="shared" ca="1" si="26"/>
        <v>5023.983073868575</v>
      </c>
      <c r="AT19" s="61">
        <f t="shared" ca="1" si="26"/>
        <v>5076.7348961441958</v>
      </c>
      <c r="AU19" s="61">
        <f t="shared" ca="1" si="26"/>
        <v>5130.0406125537102</v>
      </c>
      <c r="AV19" s="61">
        <f t="shared" ca="1" si="26"/>
        <v>5183.9060389855231</v>
      </c>
      <c r="AW19" s="61">
        <f t="shared" ca="1" si="26"/>
        <v>5238.3370523948706</v>
      </c>
      <c r="AX19" s="61">
        <f t="shared" ca="1" si="26"/>
        <v>5293.3395914450148</v>
      </c>
      <c r="AY19" s="61">
        <f t="shared" ca="1" si="26"/>
        <v>5348.9196571551893</v>
      </c>
      <c r="AZ19" s="62">
        <f t="shared" ca="1" si="26"/>
        <v>5405.0833135553166</v>
      </c>
      <c r="BA19" s="61">
        <f t="shared" ca="1" si="26"/>
        <v>5461.8366883476492</v>
      </c>
      <c r="BB19" s="61">
        <f t="shared" ca="1" si="26"/>
        <v>5519.1859735752969</v>
      </c>
      <c r="BC19" s="61">
        <f t="shared" ca="1" si="26"/>
        <v>5577.1374262978388</v>
      </c>
      <c r="BD19" s="61">
        <f t="shared" ca="1" si="26"/>
        <v>5635.6973692739666</v>
      </c>
      <c r="BE19" s="61">
        <f t="shared" ca="1" si="26"/>
        <v>5694.8721916513423</v>
      </c>
      <c r="BF19" s="61">
        <f t="shared" ca="1" si="26"/>
        <v>5754.6683496636815</v>
      </c>
      <c r="BG19" s="61">
        <f t="shared" ca="1" si="26"/>
        <v>5815.0923673351508</v>
      </c>
      <c r="BH19" s="61">
        <f t="shared" ca="1" si="26"/>
        <v>5876.1508371921709</v>
      </c>
      <c r="BI19" s="61">
        <f t="shared" ca="1" si="26"/>
        <v>5937.8504209826842</v>
      </c>
      <c r="BJ19" s="61">
        <f t="shared" ca="1" si="26"/>
        <v>6000.1978504030048</v>
      </c>
      <c r="BK19" s="61">
        <f t="shared" ca="1" si="26"/>
        <v>6063.1999278322364</v>
      </c>
      <c r="BL19" s="62">
        <f t="shared" ca="1" si="26"/>
        <v>6126.8635270744735</v>
      </c>
    </row>
    <row r="20" spans="1:64" s="47" customFormat="1" x14ac:dyDescent="0.25">
      <c r="C20" s="22" t="s">
        <v>94</v>
      </c>
      <c r="E20" s="66">
        <f t="shared" ref="E20:BL20" ca="1" si="27">E17-E18-E19</f>
        <v>15000</v>
      </c>
      <c r="F20" s="66">
        <f t="shared" ca="1" si="27"/>
        <v>15157.499999999998</v>
      </c>
      <c r="G20" s="66">
        <f t="shared" ca="1" si="27"/>
        <v>15316.653749999999</v>
      </c>
      <c r="H20" s="66">
        <f t="shared" ca="1" si="27"/>
        <v>4227.4786143749989</v>
      </c>
      <c r="I20" s="66">
        <f t="shared" ca="1" si="27"/>
        <v>4271.8671398259357</v>
      </c>
      <c r="J20" s="66">
        <f t="shared" ca="1" si="27"/>
        <v>4316.7217447941093</v>
      </c>
      <c r="K20" s="66">
        <f t="shared" ca="1" si="27"/>
        <v>4362.047323114446</v>
      </c>
      <c r="L20" s="66">
        <f t="shared" ca="1" si="27"/>
        <v>4407.8488200071461</v>
      </c>
      <c r="M20" s="66">
        <f t="shared" ca="1" si="27"/>
        <v>4454.131232617221</v>
      </c>
      <c r="N20" s="66">
        <f t="shared" ca="1" si="27"/>
        <v>4500.899610559698</v>
      </c>
      <c r="O20" s="66">
        <f t="shared" ca="1" si="27"/>
        <v>4548.1590564705766</v>
      </c>
      <c r="P20" s="71">
        <f t="shared" ca="1" si="27"/>
        <v>4595.9147265635202</v>
      </c>
      <c r="Q20" s="66">
        <f t="shared" ca="1" si="27"/>
        <v>894.17183119243964</v>
      </c>
      <c r="R20" s="66">
        <f t="shared" ca="1" si="27"/>
        <v>903.56063541995582</v>
      </c>
      <c r="S20" s="66">
        <f t="shared" ca="1" si="27"/>
        <v>913.04802209186255</v>
      </c>
      <c r="T20" s="66">
        <f t="shared" ca="1" si="27"/>
        <v>922.63502632382733</v>
      </c>
      <c r="U20" s="66">
        <f t="shared" ca="1" si="27"/>
        <v>932.32269410023309</v>
      </c>
      <c r="V20" s="66">
        <f t="shared" ca="1" si="27"/>
        <v>942.11208238828203</v>
      </c>
      <c r="W20" s="66">
        <f t="shared" ca="1" si="27"/>
        <v>952.00425925336413</v>
      </c>
      <c r="X20" s="66">
        <f t="shared" ca="1" si="27"/>
        <v>962.000303975522</v>
      </c>
      <c r="Y20" s="66">
        <f t="shared" ca="1" si="27"/>
        <v>972.10130716726189</v>
      </c>
      <c r="Z20" s="66">
        <f t="shared" ca="1" si="27"/>
        <v>982.30837089252236</v>
      </c>
      <c r="AA20" s="66">
        <f t="shared" ca="1" si="27"/>
        <v>992.62260878689358</v>
      </c>
      <c r="AB20" s="71">
        <f t="shared" ca="1" si="27"/>
        <v>1003.0451461791545</v>
      </c>
      <c r="AC20" s="66">
        <f t="shared" ca="1" si="27"/>
        <v>1013.5771202140386</v>
      </c>
      <c r="AD20" s="66">
        <f t="shared" ca="1" si="27"/>
        <v>1024.2196799762833</v>
      </c>
      <c r="AE20" s="66">
        <f t="shared" ca="1" si="27"/>
        <v>1034.9739866160344</v>
      </c>
      <c r="AF20" s="66">
        <f t="shared" ca="1" si="27"/>
        <v>1045.8412134755035</v>
      </c>
      <c r="AG20" s="66">
        <f t="shared" ca="1" si="27"/>
        <v>1056.8225462169985</v>
      </c>
      <c r="AH20" s="66">
        <f t="shared" ca="1" si="27"/>
        <v>1067.9191829522752</v>
      </c>
      <c r="AI20" s="66">
        <f t="shared" ca="1" si="27"/>
        <v>1079.1323343732738</v>
      </c>
      <c r="AJ20" s="66">
        <f t="shared" ca="1" si="27"/>
        <v>1090.4632238841905</v>
      </c>
      <c r="AK20" s="66">
        <f t="shared" ca="1" si="27"/>
        <v>1101.9130877349762</v>
      </c>
      <c r="AL20" s="66">
        <f t="shared" ca="1" si="27"/>
        <v>1113.4831751561887</v>
      </c>
      <c r="AM20" s="66">
        <f t="shared" ca="1" si="27"/>
        <v>1125.1747484953303</v>
      </c>
      <c r="AN20" s="71">
        <f t="shared" ca="1" si="27"/>
        <v>1136.989083354536</v>
      </c>
      <c r="AO20" s="66">
        <f t="shared" ca="1" si="27"/>
        <v>1148.9274687297566</v>
      </c>
      <c r="AP20" s="66">
        <f t="shared" ca="1" si="27"/>
        <v>1160.99120715142</v>
      </c>
      <c r="AQ20" s="66">
        <f t="shared" ca="1" si="27"/>
        <v>1173.1816148265061</v>
      </c>
      <c r="AR20" s="66">
        <f t="shared" ca="1" si="27"/>
        <v>1185.5000217821853</v>
      </c>
      <c r="AS20" s="66">
        <f t="shared" ca="1" si="27"/>
        <v>1197.947772010898</v>
      </c>
      <c r="AT20" s="66">
        <f t="shared" ca="1" si="27"/>
        <v>1210.5262236170101</v>
      </c>
      <c r="AU20" s="66">
        <f t="shared" ca="1" si="27"/>
        <v>1223.2367489649896</v>
      </c>
      <c r="AV20" s="66">
        <f t="shared" ca="1" si="27"/>
        <v>1236.0807348291228</v>
      </c>
      <c r="AW20" s="66">
        <f t="shared" ca="1" si="27"/>
        <v>1249.0595825448272</v>
      </c>
      <c r="AX20" s="66">
        <f t="shared" ca="1" si="27"/>
        <v>1262.1747081615513</v>
      </c>
      <c r="AY20" s="66">
        <f t="shared" ca="1" si="27"/>
        <v>1275.4275425972428</v>
      </c>
      <c r="AZ20" s="71">
        <f t="shared" ca="1" si="27"/>
        <v>1288.8195317945156</v>
      </c>
      <c r="BA20" s="66">
        <f t="shared" ca="1" si="27"/>
        <v>1302.3521368783577</v>
      </c>
      <c r="BB20" s="66">
        <f t="shared" ca="1" si="27"/>
        <v>1316.0268343155894</v>
      </c>
      <c r="BC20" s="66">
        <f t="shared" ca="1" si="27"/>
        <v>1329.8451160758959</v>
      </c>
      <c r="BD20" s="66">
        <f t="shared" ca="1" si="27"/>
        <v>1343.8084897946974</v>
      </c>
      <c r="BE20" s="66">
        <f t="shared" ca="1" si="27"/>
        <v>1357.9184789375395</v>
      </c>
      <c r="BF20" s="66">
        <f t="shared" ca="1" si="27"/>
        <v>1372.1766229663826</v>
      </c>
      <c r="BG20" s="66">
        <f t="shared" ca="1" si="27"/>
        <v>1386.5844775075266</v>
      </c>
      <c r="BH20" s="66">
        <f t="shared" ca="1" si="27"/>
        <v>1401.1436145213547</v>
      </c>
      <c r="BI20" s="66">
        <f t="shared" ca="1" si="27"/>
        <v>1415.8556224738331</v>
      </c>
      <c r="BJ20" s="66">
        <f t="shared" ca="1" si="27"/>
        <v>1430.7221065098092</v>
      </c>
      <c r="BK20" s="66">
        <f t="shared" ca="1" si="27"/>
        <v>1445.7446886281577</v>
      </c>
      <c r="BL20" s="71">
        <f t="shared" ca="1" si="27"/>
        <v>1460.9250078587547</v>
      </c>
    </row>
    <row r="21" spans="1:64" s="67" customFormat="1" x14ac:dyDescent="0.25">
      <c r="C21" s="140" t="s">
        <v>234</v>
      </c>
      <c r="D21" s="65"/>
      <c r="E21" s="65">
        <f ca="1">E20</f>
        <v>15000</v>
      </c>
      <c r="F21" s="65">
        <f ca="1">E21+F20</f>
        <v>30157.5</v>
      </c>
      <c r="G21" s="65">
        <f ca="1">F21+G20</f>
        <v>45474.153749999998</v>
      </c>
      <c r="H21" s="65">
        <f t="shared" ref="H21:AK21" ca="1" si="28">G21+H20</f>
        <v>49701.632364374993</v>
      </c>
      <c r="I21" s="65">
        <f t="shared" ca="1" si="28"/>
        <v>53973.499504200925</v>
      </c>
      <c r="J21" s="65">
        <f t="shared" ca="1" si="28"/>
        <v>58290.221248995033</v>
      </c>
      <c r="K21" s="65">
        <f t="shared" ca="1" si="28"/>
        <v>62652.268572109475</v>
      </c>
      <c r="L21" s="65">
        <f t="shared" ca="1" si="28"/>
        <v>67060.117392116619</v>
      </c>
      <c r="M21" s="65">
        <f t="shared" ca="1" si="28"/>
        <v>71514.248624733838</v>
      </c>
      <c r="N21" s="65">
        <f t="shared" ca="1" si="28"/>
        <v>76015.148235293542</v>
      </c>
      <c r="O21" s="65">
        <f t="shared" ca="1" si="28"/>
        <v>80563.307291764126</v>
      </c>
      <c r="P21" s="65">
        <f t="shared" ca="1" si="28"/>
        <v>85159.222018327651</v>
      </c>
      <c r="Q21" s="65">
        <f t="shared" ca="1" si="28"/>
        <v>86053.393849520085</v>
      </c>
      <c r="R21" s="65">
        <f t="shared" ca="1" si="28"/>
        <v>86956.954484940041</v>
      </c>
      <c r="S21" s="65">
        <f t="shared" ca="1" si="28"/>
        <v>87870.00250703191</v>
      </c>
      <c r="T21" s="65">
        <f t="shared" ca="1" si="28"/>
        <v>88792.637533355737</v>
      </c>
      <c r="U21" s="65">
        <f t="shared" ca="1" si="28"/>
        <v>89724.960227455973</v>
      </c>
      <c r="V21" s="65">
        <f t="shared" ca="1" si="28"/>
        <v>90667.072309844254</v>
      </c>
      <c r="W21" s="65">
        <f t="shared" ca="1" si="28"/>
        <v>91619.076569097611</v>
      </c>
      <c r="X21" s="65">
        <f t="shared" ca="1" si="28"/>
        <v>92581.076873073136</v>
      </c>
      <c r="Y21" s="65">
        <f t="shared" ca="1" si="28"/>
        <v>93553.1781802404</v>
      </c>
      <c r="Z21" s="65">
        <f t="shared" ca="1" si="28"/>
        <v>94535.486551132926</v>
      </c>
      <c r="AA21" s="65">
        <f t="shared" ca="1" si="28"/>
        <v>95528.109159919826</v>
      </c>
      <c r="AB21" s="65">
        <f t="shared" ca="1" si="28"/>
        <v>96531.154306098979</v>
      </c>
      <c r="AC21" s="65">
        <f t="shared" ca="1" si="28"/>
        <v>97544.731426313025</v>
      </c>
      <c r="AD21" s="65">
        <f t="shared" ca="1" si="28"/>
        <v>98568.951106289314</v>
      </c>
      <c r="AE21" s="65">
        <f t="shared" ca="1" si="28"/>
        <v>99603.925092905352</v>
      </c>
      <c r="AF21" s="65">
        <f t="shared" ca="1" si="28"/>
        <v>100649.76630638086</v>
      </c>
      <c r="AG21" s="65">
        <f t="shared" ca="1" si="28"/>
        <v>101706.58885259785</v>
      </c>
      <c r="AH21" s="65">
        <f t="shared" ca="1" si="28"/>
        <v>102774.50803555013</v>
      </c>
      <c r="AI21" s="65">
        <f t="shared" ca="1" si="28"/>
        <v>103853.64036992341</v>
      </c>
      <c r="AJ21" s="65">
        <f t="shared" ca="1" si="28"/>
        <v>104944.10359380759</v>
      </c>
      <c r="AK21" s="65">
        <f t="shared" ca="1" si="28"/>
        <v>106046.01668154258</v>
      </c>
      <c r="AL21" s="65">
        <f t="shared" ref="AL21:BL21" ca="1" si="29">AK21+AL20</f>
        <v>107159.49985669876</v>
      </c>
      <c r="AM21" s="65">
        <f t="shared" ca="1" si="29"/>
        <v>108284.6746051941</v>
      </c>
      <c r="AN21" s="65">
        <f t="shared" ca="1" si="29"/>
        <v>109421.66368854864</v>
      </c>
      <c r="AO21" s="65">
        <f t="shared" ca="1" si="29"/>
        <v>110570.5911572784</v>
      </c>
      <c r="AP21" s="65">
        <f t="shared" ca="1" si="29"/>
        <v>111731.58236442982</v>
      </c>
      <c r="AQ21" s="65">
        <f t="shared" ca="1" si="29"/>
        <v>112904.76397925633</v>
      </c>
      <c r="AR21" s="65">
        <f ca="1">AQ21+AR20</f>
        <v>114090.26400103851</v>
      </c>
      <c r="AS21" s="65">
        <f t="shared" ca="1" si="29"/>
        <v>115288.21177304941</v>
      </c>
      <c r="AT21" s="65">
        <f t="shared" ca="1" si="29"/>
        <v>116498.73799666642</v>
      </c>
      <c r="AU21" s="65">
        <f t="shared" ca="1" si="29"/>
        <v>117721.97474563141</v>
      </c>
      <c r="AV21" s="65">
        <f t="shared" ca="1" si="29"/>
        <v>118958.05548046053</v>
      </c>
      <c r="AW21" s="65">
        <f t="shared" ca="1" si="29"/>
        <v>120207.11506300536</v>
      </c>
      <c r="AX21" s="65">
        <f t="shared" ca="1" si="29"/>
        <v>121469.28977116691</v>
      </c>
      <c r="AY21" s="65">
        <f t="shared" ca="1" si="29"/>
        <v>122744.71731376415</v>
      </c>
      <c r="AZ21" s="65">
        <f t="shared" ca="1" si="29"/>
        <v>124033.53684555867</v>
      </c>
      <c r="BA21" s="65">
        <f t="shared" ca="1" si="29"/>
        <v>125335.88898243703</v>
      </c>
      <c r="BB21" s="65">
        <f t="shared" ca="1" si="29"/>
        <v>126651.91581675262</v>
      </c>
      <c r="BC21" s="65">
        <f t="shared" ca="1" si="29"/>
        <v>127981.76093282852</v>
      </c>
      <c r="BD21" s="65">
        <f t="shared" ca="1" si="29"/>
        <v>129325.56942262322</v>
      </c>
      <c r="BE21" s="65">
        <f t="shared" ca="1" si="29"/>
        <v>130683.48790156076</v>
      </c>
      <c r="BF21" s="65">
        <f t="shared" ca="1" si="29"/>
        <v>132055.66452452715</v>
      </c>
      <c r="BG21" s="65">
        <f t="shared" ca="1" si="29"/>
        <v>133442.24900203469</v>
      </c>
      <c r="BH21" s="65">
        <f t="shared" ca="1" si="29"/>
        <v>134843.39261655606</v>
      </c>
      <c r="BI21" s="65">
        <f t="shared" ca="1" si="29"/>
        <v>136259.2482390299</v>
      </c>
      <c r="BJ21" s="65">
        <f t="shared" ca="1" si="29"/>
        <v>137689.97034553971</v>
      </c>
      <c r="BK21" s="65">
        <f t="shared" ca="1" si="29"/>
        <v>139135.71503416786</v>
      </c>
      <c r="BL21" s="65">
        <f t="shared" ca="1" si="29"/>
        <v>140596.64004202661</v>
      </c>
    </row>
    <row r="22" spans="1:64" ht="7.2" customHeight="1" x14ac:dyDescent="0.25"/>
    <row r="23" spans="1:64" s="47" customFormat="1" x14ac:dyDescent="0.25">
      <c r="B23" s="65"/>
      <c r="C23" s="21" t="s">
        <v>78</v>
      </c>
      <c r="E23" s="53">
        <f ca="1">SUMPRODUCT(_xlfn.SORTBY(OFFSET(E$14,0,0,1,-MIN(InputsLoansTerm,E$3)),OFFSET(E$3,0,0,1,-MIN(InputsLoansTerm,E$3)),-1),OFFSET($E$8,0,0,1,MIN(InputsLoansTerm,E$3)))</f>
        <v>187.5</v>
      </c>
      <c r="F23" s="59">
        <f ca="1">SUMPRODUCT(_xlfn.SORTBY(OFFSET(F$14,0,0,1,-MIN(InputsLoansTerm,F$3)),OFFSET(F$3,0,0,1,-MIN(InputsLoansTerm,F$3)),-1),OFFSET($E$8,0,0,1,MIN(InputsLoansTerm,F$3)))</f>
        <v>362.3890664352831</v>
      </c>
      <c r="G23" s="59">
        <f t="shared" ref="G23:AJ23" ca="1" si="30">SUMPRODUCT(_xlfn.SORTBY(OFFSET(G$14,0,0,1,-MIN(InputsLoansTerm,G$3)),OFFSET(G$3,0,0,1,-MIN(InputsLoansTerm,G$3)),-1),OFFSET($E$8,0,0,1,MIN(InputsLoansTerm,G$3)))</f>
        <v>524.35253845886064</v>
      </c>
      <c r="H23" s="59">
        <f t="shared" ca="1" si="30"/>
        <v>532.44517320929413</v>
      </c>
      <c r="I23" s="59">
        <f t="shared" ca="1" si="30"/>
        <v>536.42425889713547</v>
      </c>
      <c r="J23" s="59">
        <f t="shared" ca="1" si="30"/>
        <v>536.19412173563421</v>
      </c>
      <c r="K23" s="59">
        <f t="shared" ca="1" si="30"/>
        <v>531.65742734425908</v>
      </c>
      <c r="L23" s="59">
        <f t="shared" ca="1" si="30"/>
        <v>522.71515511222515</v>
      </c>
      <c r="M23" s="59">
        <f t="shared" ca="1" si="30"/>
        <v>509.26657219033621</v>
      </c>
      <c r="N23" s="59">
        <f t="shared" ca="1" si="30"/>
        <v>491.2092071059563</v>
      </c>
      <c r="O23" s="59">
        <f t="shared" ca="1" si="30"/>
        <v>468.43882299585624</v>
      </c>
      <c r="P23" s="60">
        <f t="shared" ca="1" si="30"/>
        <v>440.84939045161207</v>
      </c>
      <c r="Q23" s="53">
        <f t="shared" ca="1" si="30"/>
        <v>361.45805997215297</v>
      </c>
      <c r="R23" s="59">
        <f t="shared" ca="1" si="30"/>
        <v>297.10630097388633</v>
      </c>
      <c r="S23" s="59">
        <f t="shared" ca="1" si="30"/>
        <v>248.15044371300527</v>
      </c>
      <c r="T23" s="59">
        <f t="shared" ca="1" si="30"/>
        <v>214.95304009783791</v>
      </c>
      <c r="U23" s="59">
        <f t="shared" ca="1" si="30"/>
        <v>185.19038484496372</v>
      </c>
      <c r="V23" s="59">
        <f t="shared" ca="1" si="30"/>
        <v>158.94583432593973</v>
      </c>
      <c r="W23" s="59">
        <f t="shared" ca="1" si="30"/>
        <v>136.30421129814661</v>
      </c>
      <c r="X23" s="59">
        <f t="shared" ca="1" si="30"/>
        <v>117.35182769113815</v>
      </c>
      <c r="Y23" s="59">
        <f t="shared" ca="1" si="30"/>
        <v>102.17650772461488</v>
      </c>
      <c r="Z23" s="59">
        <f t="shared" ca="1" si="30"/>
        <v>90.867611362656305</v>
      </c>
      <c r="AA23" s="59">
        <f t="shared" ca="1" si="30"/>
        <v>83.516058108913114</v>
      </c>
      <c r="AB23" s="60">
        <f t="shared" ca="1" si="30"/>
        <v>80.214351147521668</v>
      </c>
      <c r="AC23" s="53">
        <f t="shared" ca="1" si="30"/>
        <v>81.056601834570657</v>
      </c>
      <c r="AD23" s="59">
        <f t="shared" ca="1" si="30"/>
        <v>81.907696153833641</v>
      </c>
      <c r="AE23" s="59">
        <f t="shared" ca="1" si="30"/>
        <v>82.767726963448894</v>
      </c>
      <c r="AF23" s="59">
        <f t="shared" ca="1" si="30"/>
        <v>83.636788096565112</v>
      </c>
      <c r="AG23" s="59">
        <f t="shared" ca="1" si="30"/>
        <v>84.514974371579072</v>
      </c>
      <c r="AH23" s="59">
        <f t="shared" ca="1" si="30"/>
        <v>85.402381602480631</v>
      </c>
      <c r="AI23" s="59">
        <f t="shared" ca="1" si="30"/>
        <v>86.299106609306691</v>
      </c>
      <c r="AJ23" s="59">
        <f t="shared" ca="1" si="30"/>
        <v>87.205247228704366</v>
      </c>
      <c r="AK23" s="59">
        <f t="shared" ref="AK23:BL23" ca="1" si="31">SUMPRODUCT(_xlfn.SORTBY(OFFSET(AK$14,0,0,1,-MIN(InputsLoansTerm,AK$3)),OFFSET(AK$3,0,0,1,-MIN(InputsLoansTerm,AK$3)),-1),OFFSET($E$8,0,0,1,MIN(InputsLoansTerm,AK$3)))</f>
        <v>88.120902324605737</v>
      </c>
      <c r="AL23" s="59">
        <f t="shared" ca="1" si="31"/>
        <v>89.046171799014061</v>
      </c>
      <c r="AM23" s="59">
        <f t="shared" ca="1" si="31"/>
        <v>89.981156602903681</v>
      </c>
      <c r="AN23" s="60">
        <f t="shared" ca="1" si="31"/>
        <v>90.925958747234176</v>
      </c>
      <c r="AO23" s="53">
        <f t="shared" ca="1" si="31"/>
        <v>91.880681314080135</v>
      </c>
      <c r="AP23" s="59">
        <f t="shared" ca="1" si="31"/>
        <v>92.845428467877994</v>
      </c>
      <c r="AQ23" s="59">
        <f t="shared" ca="1" si="31"/>
        <v>93.8203054667907</v>
      </c>
      <c r="AR23" s="59">
        <f t="shared" ca="1" si="31"/>
        <v>94.805418674191998</v>
      </c>
      <c r="AS23" s="59">
        <f t="shared" ca="1" si="31"/>
        <v>95.800875570271003</v>
      </c>
      <c r="AT23" s="59">
        <f t="shared" ca="1" si="31"/>
        <v>96.806784763758841</v>
      </c>
      <c r="AU23" s="59">
        <f t="shared" ca="1" si="31"/>
        <v>97.823256003778255</v>
      </c>
      <c r="AV23" s="59">
        <f t="shared" ca="1" si="31"/>
        <v>98.850400191817911</v>
      </c>
      <c r="AW23" s="59">
        <f t="shared" ca="1" si="31"/>
        <v>99.888329393831981</v>
      </c>
      <c r="AX23" s="59">
        <f t="shared" ca="1" si="31"/>
        <v>100.93715685246725</v>
      </c>
      <c r="AY23" s="59">
        <f t="shared" ca="1" si="31"/>
        <v>101.99699699941816</v>
      </c>
      <c r="AZ23" s="60">
        <f t="shared" ca="1" si="31"/>
        <v>103.06796546791202</v>
      </c>
      <c r="BA23" s="53">
        <f t="shared" ca="1" si="31"/>
        <v>104.15017910532507</v>
      </c>
      <c r="BB23" s="59">
        <f t="shared" ca="1" si="31"/>
        <v>105.24375598593103</v>
      </c>
      <c r="BC23" s="59">
        <f t="shared" ca="1" si="31"/>
        <v>106.34881542378332</v>
      </c>
      <c r="BD23" s="59">
        <f t="shared" ca="1" si="31"/>
        <v>107.46547798573306</v>
      </c>
      <c r="BE23" s="59">
        <f t="shared" ca="1" si="31"/>
        <v>108.59386550458328</v>
      </c>
      <c r="BF23" s="59">
        <f t="shared" ca="1" si="31"/>
        <v>109.73410109238138</v>
      </c>
      <c r="BG23" s="59">
        <f t="shared" ca="1" si="31"/>
        <v>110.88630915385136</v>
      </c>
      <c r="BH23" s="59">
        <f t="shared" ca="1" si="31"/>
        <v>112.05061539996677</v>
      </c>
      <c r="BI23" s="59">
        <f t="shared" ca="1" si="31"/>
        <v>113.22714686166647</v>
      </c>
      <c r="BJ23" s="59">
        <f t="shared" ca="1" si="31"/>
        <v>114.41603190371396</v>
      </c>
      <c r="BK23" s="59">
        <f t="shared" ca="1" si="31"/>
        <v>115.61740023870291</v>
      </c>
      <c r="BL23" s="60">
        <f t="shared" ca="1" si="31"/>
        <v>116.83138294120928</v>
      </c>
    </row>
    <row r="24" spans="1:64" s="47" customFormat="1" x14ac:dyDescent="0.25">
      <c r="C24" s="20" t="s">
        <v>79</v>
      </c>
      <c r="E24" s="61">
        <f ca="1">SUMPRODUCT(_xlfn.SORTBY(OFFSET(E$14,0,0,1,-MIN(InputsLoansTerm,E$3)),OFFSET(E$3,0,0,1,-MIN(InputsLoansTerm,E$3)),-1),OFFSET($E$9,0,0,1,MIN(InputsLoansTerm,E$3)))</f>
        <v>1166.374685177354</v>
      </c>
      <c r="F24" s="61">
        <f ca="1">SUMPRODUCT(_xlfn.SORTBY(OFFSET(F$14,0,0,1,-MIN(InputsLoansTerm,F$3)),OFFSET(F$3,0,0,1,-MIN(InputsLoansTerm,F$3)),-1),OFFSET($E$9,0,0,1,MIN(InputsLoansTerm,F$3)))</f>
        <v>2359.5759881137874</v>
      </c>
      <c r="G24" s="61">
        <f t="shared" ref="G24:AJ24" ca="1" si="32">SUMPRODUCT(_xlfn.SORTBY(OFFSET(G$14,0,0,1,-MIN(InputsLoansTerm,G$3)),OFFSET(G$3,0,0,1,-MIN(InputsLoansTerm,G$3)),-1),OFFSET($E$9,0,0,1,MIN(InputsLoansTerm,G$3)))</f>
        <v>3580.0678343403288</v>
      </c>
      <c r="H24" s="61">
        <f t="shared" ca="1" si="32"/>
        <v>3953.5402847986252</v>
      </c>
      <c r="I24" s="61">
        <f t="shared" ca="1" si="32"/>
        <v>4335.1327177142057</v>
      </c>
      <c r="J24" s="61">
        <f ca="1">SUMPRODUCT(_xlfn.SORTBY(OFFSET(J$14,0,0,1,-MIN(InputsLoansTerm,J$3)),OFFSET(J$3,0,0,1,-MIN(InputsLoansTerm,J$3)),-1),OFFSET($E$9,0,0,1,MIN(InputsLoansTerm,J$3)))</f>
        <v>4724.9828744244642</v>
      </c>
      <c r="K24" s="61">
        <f t="shared" ca="1" si="32"/>
        <v>5123.2305985698586</v>
      </c>
      <c r="L24" s="61">
        <f t="shared" ca="1" si="32"/>
        <v>5530.0178663683291</v>
      </c>
      <c r="M24" s="61">
        <f t="shared" ca="1" si="32"/>
        <v>5945.4888173101017</v>
      </c>
      <c r="N24" s="61">
        <f t="shared" ca="1" si="32"/>
        <v>6369.7897852785745</v>
      </c>
      <c r="O24" s="61">
        <f t="shared" ca="1" si="32"/>
        <v>6803.0693301030506</v>
      </c>
      <c r="P24" s="62">
        <f t="shared" ca="1" si="32"/>
        <v>7245.4782695491704</v>
      </c>
      <c r="Q24" s="61">
        <f t="shared" ca="1" si="32"/>
        <v>6051.7013552812841</v>
      </c>
      <c r="R24" s="61">
        <f t="shared" ca="1" si="32"/>
        <v>4829.516602962357</v>
      </c>
      <c r="S24" s="61">
        <f t="shared" ca="1" si="32"/>
        <v>3578.4273155372148</v>
      </c>
      <c r="T24" s="61">
        <f t="shared" ca="1" si="32"/>
        <v>3313.3351143301702</v>
      </c>
      <c r="U24" s="61">
        <f t="shared" ca="1" si="32"/>
        <v>3041.6761239102002</v>
      </c>
      <c r="V24" s="61">
        <f t="shared" ca="1" si="32"/>
        <v>2763.3341014768139</v>
      </c>
      <c r="W24" s="61">
        <f t="shared" ca="1" si="32"/>
        <v>2478.1909925361979</v>
      </c>
      <c r="X24" s="61">
        <f t="shared" ca="1" si="32"/>
        <v>2186.1269044891283</v>
      </c>
      <c r="Y24" s="61">
        <f t="shared" ca="1" si="32"/>
        <v>1887.020079849206</v>
      </c>
      <c r="Z24" s="61">
        <f t="shared" ca="1" si="32"/>
        <v>1580.7468690863514</v>
      </c>
      <c r="AA24" s="61">
        <f t="shared" ca="1" si="32"/>
        <v>1267.181703090471</v>
      </c>
      <c r="AB24" s="62">
        <f t="shared" ca="1" si="32"/>
        <v>946.19706525011736</v>
      </c>
      <c r="AC24" s="61">
        <f t="shared" ca="1" si="32"/>
        <v>956.13213443524364</v>
      </c>
      <c r="AD24" s="61">
        <f t="shared" ca="1" si="32"/>
        <v>966.1715218468139</v>
      </c>
      <c r="AE24" s="61">
        <f t="shared" ca="1" si="32"/>
        <v>976.31632282620558</v>
      </c>
      <c r="AF24" s="61">
        <f t="shared" ca="1" si="32"/>
        <v>986.56764421588116</v>
      </c>
      <c r="AG24" s="61">
        <f t="shared" ca="1" si="32"/>
        <v>996.92660448014794</v>
      </c>
      <c r="AH24" s="61">
        <f t="shared" ca="1" si="32"/>
        <v>1007.3943338271894</v>
      </c>
      <c r="AI24" s="61">
        <f t="shared" ca="1" si="32"/>
        <v>1017.971974332375</v>
      </c>
      <c r="AJ24" s="61">
        <f t="shared" ca="1" si="32"/>
        <v>1028.6606800628647</v>
      </c>
      <c r="AK24" s="61">
        <f t="shared" ref="AK24:BL24" ca="1" si="33">SUMPRODUCT(_xlfn.SORTBY(OFFSET(AK$14,0,0,1,-MIN(InputsLoansTerm,AK$3)),OFFSET(AK$3,0,0,1,-MIN(InputsLoansTerm,AK$3)),-1),OFFSET($E$9,0,0,1,MIN(InputsLoansTerm,AK$3)))</f>
        <v>1039.4616172035246</v>
      </c>
      <c r="AL24" s="61">
        <f t="shared" ca="1" si="33"/>
        <v>1050.3759641841614</v>
      </c>
      <c r="AM24" s="61">
        <f t="shared" ca="1" si="33"/>
        <v>1061.4049118080948</v>
      </c>
      <c r="AN24" s="62">
        <f t="shared" ca="1" si="33"/>
        <v>1072.5496633820794</v>
      </c>
      <c r="AO24" s="61">
        <f t="shared" ca="1" si="33"/>
        <v>1083.8114348475913</v>
      </c>
      <c r="AP24" s="61">
        <f t="shared" ca="1" si="33"/>
        <v>1095.1914549134913</v>
      </c>
      <c r="AQ24" s="61">
        <f t="shared" ca="1" si="33"/>
        <v>1106.6909651900828</v>
      </c>
      <c r="AR24" s="61">
        <f t="shared" ca="1" si="33"/>
        <v>1118.3112203245782</v>
      </c>
      <c r="AS24" s="61">
        <f t="shared" ca="1" si="33"/>
        <v>1130.0534881379861</v>
      </c>
      <c r="AT24" s="61">
        <f t="shared" ca="1" si="33"/>
        <v>1141.9190497634349</v>
      </c>
      <c r="AU24" s="61">
        <f t="shared" ca="1" si="33"/>
        <v>1153.9091997859505</v>
      </c>
      <c r="AV24" s="61">
        <f t="shared" ca="1" si="33"/>
        <v>1166.0252463837032</v>
      </c>
      <c r="AW24" s="61">
        <f t="shared" ca="1" si="33"/>
        <v>1178.2685114707317</v>
      </c>
      <c r="AX24" s="61">
        <f t="shared" ca="1" si="33"/>
        <v>1190.6403308411748</v>
      </c>
      <c r="AY24" s="61">
        <f t="shared" ca="1" si="33"/>
        <v>1203.142054315007</v>
      </c>
      <c r="AZ24" s="62">
        <f t="shared" ca="1" si="33"/>
        <v>1215.7750458853145</v>
      </c>
      <c r="BA24" s="61">
        <f t="shared" ca="1" si="33"/>
        <v>1228.5406838671099</v>
      </c>
      <c r="BB24" s="61">
        <f t="shared" ca="1" si="33"/>
        <v>1241.4403610477148</v>
      </c>
      <c r="BC24" s="61">
        <f t="shared" ca="1" si="33"/>
        <v>1254.4754848387158</v>
      </c>
      <c r="BD24" s="61">
        <f t="shared" ca="1" si="33"/>
        <v>1267.6474774295225</v>
      </c>
      <c r="BE24" s="61">
        <f t="shared" ca="1" si="33"/>
        <v>1280.9577759425322</v>
      </c>
      <c r="BF24" s="61">
        <f t="shared" ca="1" si="33"/>
        <v>1294.4078325899288</v>
      </c>
      <c r="BG24" s="61">
        <f t="shared" ca="1" si="33"/>
        <v>1307.9991148321233</v>
      </c>
      <c r="BH24" s="61">
        <f t="shared" ca="1" si="33"/>
        <v>1321.7331055378604</v>
      </c>
      <c r="BI24" s="61">
        <f t="shared" ca="1" si="33"/>
        <v>1335.6113031460081</v>
      </c>
      <c r="BJ24" s="61">
        <f t="shared" ca="1" si="33"/>
        <v>1349.6352218290413</v>
      </c>
      <c r="BK24" s="61">
        <f t="shared" ca="1" si="33"/>
        <v>1363.8063916582457</v>
      </c>
      <c r="BL24" s="62">
        <f t="shared" ca="1" si="33"/>
        <v>1378.1263587706576</v>
      </c>
    </row>
    <row r="25" spans="1:64" s="47" customFormat="1" x14ac:dyDescent="0.25">
      <c r="C25" s="124" t="s">
        <v>76</v>
      </c>
      <c r="E25" s="47">
        <f ca="1">E24</f>
        <v>1166.374685177354</v>
      </c>
      <c r="F25" s="47">
        <f ca="1">E25+F24</f>
        <v>3525.9506732911414</v>
      </c>
      <c r="G25" s="47">
        <f t="shared" ref="G25:BL25" ca="1" si="34">F25+G24</f>
        <v>7106.0185076314701</v>
      </c>
      <c r="H25" s="47">
        <f t="shared" ca="1" si="34"/>
        <v>11059.558792430096</v>
      </c>
      <c r="I25" s="47">
        <f t="shared" ca="1" si="34"/>
        <v>15394.691510144301</v>
      </c>
      <c r="J25" s="47">
        <f ca="1">I25+J24</f>
        <v>20119.674384568767</v>
      </c>
      <c r="K25" s="47">
        <f t="shared" ca="1" si="34"/>
        <v>25242.904983138626</v>
      </c>
      <c r="L25" s="47">
        <f t="shared" ca="1" si="34"/>
        <v>30772.922849506955</v>
      </c>
      <c r="M25" s="47">
        <f t="shared" ca="1" si="34"/>
        <v>36718.411666817054</v>
      </c>
      <c r="N25" s="47">
        <f t="shared" ca="1" si="34"/>
        <v>43088.201452095629</v>
      </c>
      <c r="O25" s="47">
        <f t="shared" ca="1" si="34"/>
        <v>49891.270782198677</v>
      </c>
      <c r="P25" s="53">
        <f t="shared" ca="1" si="34"/>
        <v>57136.749051747844</v>
      </c>
      <c r="Q25" s="47">
        <f t="shared" ca="1" si="34"/>
        <v>63188.45040702913</v>
      </c>
      <c r="R25" s="47">
        <f t="shared" ca="1" si="34"/>
        <v>68017.96700999148</v>
      </c>
      <c r="S25" s="47">
        <f t="shared" ca="1" si="34"/>
        <v>71596.394325528701</v>
      </c>
      <c r="T25" s="47">
        <f t="shared" ca="1" si="34"/>
        <v>74909.729439858871</v>
      </c>
      <c r="U25" s="47">
        <f t="shared" ca="1" si="34"/>
        <v>77951.405563769076</v>
      </c>
      <c r="V25" s="47">
        <f t="shared" ca="1" si="34"/>
        <v>80714.739665245885</v>
      </c>
      <c r="W25" s="47">
        <f t="shared" ca="1" si="34"/>
        <v>83192.930657782083</v>
      </c>
      <c r="X25" s="47">
        <f t="shared" ca="1" si="34"/>
        <v>85379.057562271206</v>
      </c>
      <c r="Y25" s="47">
        <f t="shared" ca="1" si="34"/>
        <v>87266.077642120406</v>
      </c>
      <c r="Z25" s="47">
        <f t="shared" ca="1" si="34"/>
        <v>88846.824511206753</v>
      </c>
      <c r="AA25" s="47">
        <f t="shared" ca="1" si="34"/>
        <v>90114.006214297217</v>
      </c>
      <c r="AB25" s="53">
        <f t="shared" ca="1" si="34"/>
        <v>91060.203279547335</v>
      </c>
      <c r="AC25" s="47">
        <f t="shared" ca="1" si="34"/>
        <v>92016.335413982582</v>
      </c>
      <c r="AD25" s="47">
        <f t="shared" ca="1" si="34"/>
        <v>92982.506935829399</v>
      </c>
      <c r="AE25" s="47">
        <f t="shared" ca="1" si="34"/>
        <v>93958.823258655611</v>
      </c>
      <c r="AF25" s="47">
        <f t="shared" ca="1" si="34"/>
        <v>94945.390902871499</v>
      </c>
      <c r="AG25" s="47">
        <f t="shared" ca="1" si="34"/>
        <v>95942.317507351647</v>
      </c>
      <c r="AH25" s="47">
        <f t="shared" ca="1" si="34"/>
        <v>96949.71184117884</v>
      </c>
      <c r="AI25" s="47">
        <f t="shared" ca="1" si="34"/>
        <v>97967.68381551122</v>
      </c>
      <c r="AJ25" s="47">
        <f t="shared" ca="1" si="34"/>
        <v>98996.344495574085</v>
      </c>
      <c r="AK25" s="47">
        <f t="shared" ca="1" si="34"/>
        <v>100035.80611277762</v>
      </c>
      <c r="AL25" s="47">
        <f t="shared" ca="1" si="34"/>
        <v>101086.18207696178</v>
      </c>
      <c r="AM25" s="47">
        <f t="shared" ca="1" si="34"/>
        <v>102147.58698876988</v>
      </c>
      <c r="AN25" s="53">
        <f t="shared" ca="1" si="34"/>
        <v>103220.13665215195</v>
      </c>
      <c r="AO25" s="47">
        <f t="shared" ca="1" si="34"/>
        <v>104303.94808699955</v>
      </c>
      <c r="AP25" s="47">
        <f t="shared" ca="1" si="34"/>
        <v>105399.13954191304</v>
      </c>
      <c r="AQ25" s="47">
        <f t="shared" ca="1" si="34"/>
        <v>106505.83050710312</v>
      </c>
      <c r="AR25" s="47">
        <f t="shared" ca="1" si="34"/>
        <v>107624.1417274277</v>
      </c>
      <c r="AS25" s="47">
        <f t="shared" ca="1" si="34"/>
        <v>108754.19521556569</v>
      </c>
      <c r="AT25" s="47">
        <f t="shared" ca="1" si="34"/>
        <v>109896.11426532913</v>
      </c>
      <c r="AU25" s="47">
        <f t="shared" ca="1" si="34"/>
        <v>111050.02346511508</v>
      </c>
      <c r="AV25" s="47">
        <f t="shared" ca="1" si="34"/>
        <v>112216.04871149879</v>
      </c>
      <c r="AW25" s="47">
        <f t="shared" ca="1" si="34"/>
        <v>113394.31722296952</v>
      </c>
      <c r="AX25" s="47">
        <f t="shared" ca="1" si="34"/>
        <v>114584.95755381069</v>
      </c>
      <c r="AY25" s="47">
        <f t="shared" ca="1" si="34"/>
        <v>115788.09960812569</v>
      </c>
      <c r="AZ25" s="53">
        <f t="shared" ca="1" si="34"/>
        <v>117003.874654011</v>
      </c>
      <c r="BA25" s="47">
        <f t="shared" ca="1" si="34"/>
        <v>118232.4153378781</v>
      </c>
      <c r="BB25" s="47">
        <f t="shared" ca="1" si="34"/>
        <v>119473.85569892582</v>
      </c>
      <c r="BC25" s="47">
        <f t="shared" ca="1" si="34"/>
        <v>120728.33118376453</v>
      </c>
      <c r="BD25" s="47">
        <f t="shared" ca="1" si="34"/>
        <v>121995.97866119405</v>
      </c>
      <c r="BE25" s="47">
        <f t="shared" ca="1" si="34"/>
        <v>123276.93643713658</v>
      </c>
      <c r="BF25" s="47">
        <f t="shared" ca="1" si="34"/>
        <v>124571.34426972651</v>
      </c>
      <c r="BG25" s="47">
        <f t="shared" ca="1" si="34"/>
        <v>125879.34338455864</v>
      </c>
      <c r="BH25" s="47">
        <f t="shared" ca="1" si="34"/>
        <v>127201.0764900965</v>
      </c>
      <c r="BI25" s="47">
        <f t="shared" ca="1" si="34"/>
        <v>128536.68779324251</v>
      </c>
      <c r="BJ25" s="47">
        <f t="shared" ca="1" si="34"/>
        <v>129886.32301507155</v>
      </c>
      <c r="BK25" s="47">
        <f t="shared" ca="1" si="34"/>
        <v>131250.1294067298</v>
      </c>
      <c r="BL25" s="53">
        <f t="shared" ca="1" si="34"/>
        <v>132628.25576550045</v>
      </c>
    </row>
    <row r="26" spans="1:64" s="53" customFormat="1" x14ac:dyDescent="0.25">
      <c r="C26" s="311" t="s">
        <v>80</v>
      </c>
      <c r="D26" s="47"/>
      <c r="E26" s="47">
        <f ca="1">E21-E25</f>
        <v>13833.625314822646</v>
      </c>
      <c r="F26" s="47">
        <f t="shared" ref="F26:AJ26" ca="1" si="35">F21-F25</f>
        <v>26631.54932670886</v>
      </c>
      <c r="G26" s="47">
        <f t="shared" ca="1" si="35"/>
        <v>38368.135242368531</v>
      </c>
      <c r="H26" s="47">
        <f t="shared" ca="1" si="35"/>
        <v>38642.0735719449</v>
      </c>
      <c r="I26" s="47">
        <f t="shared" ca="1" si="35"/>
        <v>38578.807994056624</v>
      </c>
      <c r="J26" s="47">
        <f t="shared" ca="1" si="35"/>
        <v>38170.546864426266</v>
      </c>
      <c r="K26" s="47">
        <f t="shared" ca="1" si="35"/>
        <v>37409.363588970853</v>
      </c>
      <c r="L26" s="47">
        <f t="shared" ca="1" si="35"/>
        <v>36287.194542609664</v>
      </c>
      <c r="M26" s="47">
        <f t="shared" ca="1" si="35"/>
        <v>34795.836957916785</v>
      </c>
      <c r="N26" s="47">
        <f t="shared" ca="1" si="35"/>
        <v>32926.946783197913</v>
      </c>
      <c r="O26" s="47">
        <f t="shared" ca="1" si="35"/>
        <v>30672.036509565449</v>
      </c>
      <c r="P26" s="65">
        <f t="shared" ca="1" si="35"/>
        <v>28022.472966579808</v>
      </c>
      <c r="Q26" s="47">
        <f t="shared" ca="1" si="35"/>
        <v>22864.943442490956</v>
      </c>
      <c r="R26" s="47">
        <f t="shared" ca="1" si="35"/>
        <v>18938.987474948561</v>
      </c>
      <c r="S26" s="47">
        <f t="shared" ca="1" si="35"/>
        <v>16273.608181503208</v>
      </c>
      <c r="T26" s="47">
        <f t="shared" ca="1" si="35"/>
        <v>13882.908093496866</v>
      </c>
      <c r="U26" s="47">
        <f t="shared" ca="1" si="35"/>
        <v>11773.554663686897</v>
      </c>
      <c r="V26" s="47">
        <f t="shared" ca="1" si="35"/>
        <v>9952.3326445983694</v>
      </c>
      <c r="W26" s="47">
        <f t="shared" ca="1" si="35"/>
        <v>8426.1459113155288</v>
      </c>
      <c r="X26" s="47">
        <f t="shared" ca="1" si="35"/>
        <v>7202.0193108019303</v>
      </c>
      <c r="Y26" s="47">
        <f t="shared" ca="1" si="35"/>
        <v>6287.1005381199939</v>
      </c>
      <c r="Z26" s="47">
        <f t="shared" ca="1" si="35"/>
        <v>5688.6620399261737</v>
      </c>
      <c r="AA26" s="47">
        <f t="shared" ca="1" si="35"/>
        <v>5414.1029456226097</v>
      </c>
      <c r="AB26" s="65">
        <f t="shared" ca="1" si="35"/>
        <v>5470.9510265516437</v>
      </c>
      <c r="AC26" s="47">
        <f t="shared" ca="1" si="35"/>
        <v>5528.3960123304423</v>
      </c>
      <c r="AD26" s="47">
        <f t="shared" ca="1" si="35"/>
        <v>5586.4441704599158</v>
      </c>
      <c r="AE26" s="47">
        <f t="shared" ca="1" si="35"/>
        <v>5645.1018342497409</v>
      </c>
      <c r="AF26" s="47">
        <f t="shared" ca="1" si="35"/>
        <v>5704.3754035093589</v>
      </c>
      <c r="AG26" s="47">
        <f t="shared" ca="1" si="35"/>
        <v>5764.2713452462049</v>
      </c>
      <c r="AH26" s="47">
        <f t="shared" ca="1" si="35"/>
        <v>5824.7961943712871</v>
      </c>
      <c r="AI26" s="47">
        <f t="shared" ca="1" si="35"/>
        <v>5885.956554412187</v>
      </c>
      <c r="AJ26" s="47">
        <f t="shared" ca="1" si="35"/>
        <v>5947.7590982335096</v>
      </c>
      <c r="AK26" s="47">
        <f t="shared" ref="AK26:BL26" ca="1" si="36">AK21-AK25</f>
        <v>6010.21056876496</v>
      </c>
      <c r="AL26" s="47">
        <f t="shared" ca="1" si="36"/>
        <v>6073.3177797369863</v>
      </c>
      <c r="AM26" s="47">
        <f t="shared" ca="1" si="36"/>
        <v>6137.0876164242218</v>
      </c>
      <c r="AN26" s="65">
        <f t="shared" ca="1" si="36"/>
        <v>6201.5270363966847</v>
      </c>
      <c r="AO26" s="47">
        <f t="shared" ca="1" si="36"/>
        <v>6266.6430702788493</v>
      </c>
      <c r="AP26" s="47">
        <f t="shared" ca="1" si="36"/>
        <v>6332.4428225167794</v>
      </c>
      <c r="AQ26" s="47">
        <f t="shared" ca="1" si="36"/>
        <v>6398.9334721532068</v>
      </c>
      <c r="AR26" s="47">
        <f t="shared" ca="1" si="36"/>
        <v>6466.1222736108029</v>
      </c>
      <c r="AS26" s="47">
        <f t="shared" ca="1" si="36"/>
        <v>6534.0165574837156</v>
      </c>
      <c r="AT26" s="47">
        <f t="shared" ca="1" si="36"/>
        <v>6602.623731337284</v>
      </c>
      <c r="AU26" s="47">
        <f t="shared" ca="1" si="36"/>
        <v>6671.9512805163249</v>
      </c>
      <c r="AV26" s="47">
        <f t="shared" ca="1" si="36"/>
        <v>6742.0067689617426</v>
      </c>
      <c r="AW26" s="47">
        <f t="shared" ca="1" si="36"/>
        <v>6812.7978400358406</v>
      </c>
      <c r="AX26" s="47">
        <f t="shared" ca="1" si="36"/>
        <v>6884.3322173562192</v>
      </c>
      <c r="AY26" s="47">
        <f t="shared" ca="1" si="36"/>
        <v>6956.6177056384622</v>
      </c>
      <c r="AZ26" s="65">
        <f t="shared" ca="1" si="36"/>
        <v>7029.6621915476717</v>
      </c>
      <c r="BA26" s="47">
        <f t="shared" ca="1" si="36"/>
        <v>7103.4736445589224</v>
      </c>
      <c r="BB26" s="47">
        <f t="shared" ca="1" si="36"/>
        <v>7178.0601178267971</v>
      </c>
      <c r="BC26" s="47">
        <f t="shared" ca="1" si="36"/>
        <v>7253.4297490639874</v>
      </c>
      <c r="BD26" s="47">
        <f t="shared" ca="1" si="36"/>
        <v>7329.5907614291646</v>
      </c>
      <c r="BE26" s="47">
        <f t="shared" ca="1" si="36"/>
        <v>7406.5514644241775</v>
      </c>
      <c r="BF26" s="47">
        <f t="shared" ca="1" si="36"/>
        <v>7484.3202548006375</v>
      </c>
      <c r="BG26" s="47">
        <f t="shared" ca="1" si="36"/>
        <v>7562.9056174760481</v>
      </c>
      <c r="BH26" s="47">
        <f t="shared" ca="1" si="36"/>
        <v>7642.3161264595547</v>
      </c>
      <c r="BI26" s="47">
        <f t="shared" ca="1" si="36"/>
        <v>7722.5604457873851</v>
      </c>
      <c r="BJ26" s="47">
        <f t="shared" ca="1" si="36"/>
        <v>7803.6473304681567</v>
      </c>
      <c r="BK26" s="47">
        <f t="shared" ca="1" si="36"/>
        <v>7885.585627438064</v>
      </c>
      <c r="BL26" s="65">
        <f t="shared" ca="1" si="36"/>
        <v>7968.3842765261652</v>
      </c>
    </row>
    <row r="27" spans="1:64" s="47" customFormat="1" x14ac:dyDescent="0.25">
      <c r="C27" s="125" t="s">
        <v>77</v>
      </c>
      <c r="E27" s="66">
        <f ca="1">-InputsReservesRate*E26</f>
        <v>-138.33625314822646</v>
      </c>
      <c r="F27" s="66">
        <f ca="1">E27-InputsReservesRate*F26</f>
        <v>-404.65174641531507</v>
      </c>
      <c r="G27" s="66">
        <f t="shared" ref="G27:AK27" ca="1" si="37">F27-InputsReservesRate*G26</f>
        <v>-788.3330988390004</v>
      </c>
      <c r="H27" s="66">
        <f t="shared" ca="1" si="37"/>
        <v>-1174.7538345584494</v>
      </c>
      <c r="I27" s="66">
        <f t="shared" ca="1" si="37"/>
        <v>-1560.5419144990155</v>
      </c>
      <c r="J27" s="66">
        <f t="shared" ca="1" si="37"/>
        <v>-1942.2473831432783</v>
      </c>
      <c r="K27" s="66">
        <f t="shared" ca="1" si="37"/>
        <v>-2316.3410190329869</v>
      </c>
      <c r="L27" s="66">
        <f t="shared" ca="1" si="37"/>
        <v>-2679.2129644590837</v>
      </c>
      <c r="M27" s="66">
        <f t="shared" ca="1" si="37"/>
        <v>-3027.1713340382516</v>
      </c>
      <c r="N27" s="66">
        <f t="shared" ca="1" si="37"/>
        <v>-3356.4408018702306</v>
      </c>
      <c r="O27" s="66">
        <f t="shared" ca="1" si="37"/>
        <v>-3663.1611669658851</v>
      </c>
      <c r="P27" s="126">
        <f t="shared" ca="1" si="37"/>
        <v>-3943.385896631683</v>
      </c>
      <c r="Q27" s="66">
        <f t="shared" ca="1" si="37"/>
        <v>-4172.0353310565924</v>
      </c>
      <c r="R27" s="66">
        <f t="shared" ca="1" si="37"/>
        <v>-4361.4252058060783</v>
      </c>
      <c r="S27" s="66">
        <f t="shared" ca="1" si="37"/>
        <v>-4524.1612876211102</v>
      </c>
      <c r="T27" s="66">
        <f t="shared" ca="1" si="37"/>
        <v>-4662.9903685560785</v>
      </c>
      <c r="U27" s="66">
        <f t="shared" ca="1" si="37"/>
        <v>-4780.7259151929475</v>
      </c>
      <c r="V27" s="66">
        <f t="shared" ca="1" si="37"/>
        <v>-4880.2492416389314</v>
      </c>
      <c r="W27" s="66">
        <f t="shared" ca="1" si="37"/>
        <v>-4964.5107007520864</v>
      </c>
      <c r="X27" s="66">
        <f t="shared" ca="1" si="37"/>
        <v>-5036.5308938601056</v>
      </c>
      <c r="Y27" s="66">
        <f t="shared" ca="1" si="37"/>
        <v>-5099.4018992413057</v>
      </c>
      <c r="Z27" s="66">
        <f t="shared" ca="1" si="37"/>
        <v>-5156.2885196405678</v>
      </c>
      <c r="AA27" s="66">
        <f t="shared" ca="1" si="37"/>
        <v>-5210.4295490967943</v>
      </c>
      <c r="AB27" s="126">
        <f t="shared" ca="1" si="37"/>
        <v>-5265.1390593623109</v>
      </c>
      <c r="AC27" s="66">
        <f t="shared" ca="1" si="37"/>
        <v>-5320.4230194856154</v>
      </c>
      <c r="AD27" s="66">
        <f t="shared" ca="1" si="37"/>
        <v>-5376.2874611902143</v>
      </c>
      <c r="AE27" s="66">
        <f t="shared" ca="1" si="37"/>
        <v>-5432.7384795327116</v>
      </c>
      <c r="AF27" s="66">
        <f t="shared" ca="1" si="37"/>
        <v>-5489.7822335678056</v>
      </c>
      <c r="AG27" s="66">
        <f t="shared" ca="1" si="37"/>
        <v>-5547.4249470202676</v>
      </c>
      <c r="AH27" s="66">
        <f t="shared" ca="1" si="37"/>
        <v>-5605.6729089639803</v>
      </c>
      <c r="AI27" s="66">
        <f t="shared" ca="1" si="37"/>
        <v>-5664.5324745081025</v>
      </c>
      <c r="AJ27" s="66">
        <f t="shared" ca="1" si="37"/>
        <v>-5724.0100654904372</v>
      </c>
      <c r="AK27" s="66">
        <f t="shared" ca="1" si="37"/>
        <v>-5784.112171178087</v>
      </c>
      <c r="AL27" s="66">
        <f t="shared" ref="AL27:BL27" ca="1" si="38">AK27-InputsReservesRate*AL26</f>
        <v>-5844.8453489754565</v>
      </c>
      <c r="AM27" s="66">
        <f t="shared" ca="1" si="38"/>
        <v>-5906.2162251396985</v>
      </c>
      <c r="AN27" s="126">
        <f t="shared" ca="1" si="38"/>
        <v>-5968.2314955036654</v>
      </c>
      <c r="AO27" s="66">
        <f t="shared" ca="1" si="38"/>
        <v>-6030.897926206454</v>
      </c>
      <c r="AP27" s="66">
        <f t="shared" ca="1" si="38"/>
        <v>-6094.2223544316221</v>
      </c>
      <c r="AQ27" s="66">
        <f t="shared" ca="1" si="38"/>
        <v>-6158.2116891531541</v>
      </c>
      <c r="AR27" s="66">
        <f t="shared" ca="1" si="38"/>
        <v>-6222.8729118892625</v>
      </c>
      <c r="AS27" s="66">
        <f t="shared" ca="1" si="38"/>
        <v>-6288.2130774641</v>
      </c>
      <c r="AT27" s="66">
        <f t="shared" ca="1" si="38"/>
        <v>-6354.2393147774728</v>
      </c>
      <c r="AU27" s="66">
        <f t="shared" ca="1" si="38"/>
        <v>-6420.9588275826363</v>
      </c>
      <c r="AV27" s="66">
        <f t="shared" ca="1" si="38"/>
        <v>-6488.3788952722534</v>
      </c>
      <c r="AW27" s="66">
        <f t="shared" ca="1" si="38"/>
        <v>-6556.5068736726116</v>
      </c>
      <c r="AX27" s="66">
        <f t="shared" ca="1" si="38"/>
        <v>-6625.3501958461738</v>
      </c>
      <c r="AY27" s="66">
        <f t="shared" ca="1" si="38"/>
        <v>-6694.9163729025586</v>
      </c>
      <c r="AZ27" s="126">
        <f t="shared" ca="1" si="38"/>
        <v>-6765.2129948180354</v>
      </c>
      <c r="BA27" s="66">
        <f t="shared" ca="1" si="38"/>
        <v>-6836.2477312636247</v>
      </c>
      <c r="BB27" s="66">
        <f t="shared" ca="1" si="38"/>
        <v>-6908.0283324418924</v>
      </c>
      <c r="BC27" s="66">
        <f t="shared" ca="1" si="38"/>
        <v>-6980.5626299325322</v>
      </c>
      <c r="BD27" s="66">
        <f t="shared" ca="1" si="38"/>
        <v>-7053.8585375468238</v>
      </c>
      <c r="BE27" s="66">
        <f t="shared" ca="1" si="38"/>
        <v>-7127.9240521910651</v>
      </c>
      <c r="BF27" s="66">
        <f t="shared" ca="1" si="38"/>
        <v>-7202.7672547390712</v>
      </c>
      <c r="BG27" s="66">
        <f t="shared" ca="1" si="38"/>
        <v>-7278.3963109138313</v>
      </c>
      <c r="BH27" s="66">
        <f t="shared" ca="1" si="38"/>
        <v>-7354.8194721784266</v>
      </c>
      <c r="BI27" s="66">
        <f t="shared" ca="1" si="38"/>
        <v>-7432.0450766363001</v>
      </c>
      <c r="BJ27" s="66">
        <f t="shared" ca="1" si="38"/>
        <v>-7510.0815499409819</v>
      </c>
      <c r="BK27" s="66">
        <f t="shared" ca="1" si="38"/>
        <v>-7588.9374062153629</v>
      </c>
      <c r="BL27" s="126">
        <f t="shared" ca="1" si="38"/>
        <v>-7668.6212489806248</v>
      </c>
    </row>
    <row r="28" spans="1:64" s="298" customFormat="1" x14ac:dyDescent="0.25">
      <c r="A28" s="65"/>
      <c r="B28" s="65"/>
      <c r="C28" s="142" t="s">
        <v>81</v>
      </c>
      <c r="D28" s="65"/>
      <c r="E28" s="65">
        <f t="shared" ref="E28:AJ28" ca="1" si="39">SUM(E26:E27)</f>
        <v>13695.289061674419</v>
      </c>
      <c r="F28" s="65">
        <f t="shared" ca="1" si="39"/>
        <v>26226.897580293546</v>
      </c>
      <c r="G28" s="65">
        <f t="shared" ca="1" si="39"/>
        <v>37579.80214352953</v>
      </c>
      <c r="H28" s="65">
        <f t="shared" ca="1" si="39"/>
        <v>37467.319737386453</v>
      </c>
      <c r="I28" s="65">
        <f t="shared" ca="1" si="39"/>
        <v>37018.266079557608</v>
      </c>
      <c r="J28" s="65">
        <f t="shared" ca="1" si="39"/>
        <v>36228.299481282986</v>
      </c>
      <c r="K28" s="65">
        <f t="shared" ca="1" si="39"/>
        <v>35093.022569937864</v>
      </c>
      <c r="L28" s="65">
        <f t="shared" ca="1" si="39"/>
        <v>33607.981578150582</v>
      </c>
      <c r="M28" s="65">
        <f t="shared" ca="1" si="39"/>
        <v>31768.665623878533</v>
      </c>
      <c r="N28" s="65">
        <f t="shared" ca="1" si="39"/>
        <v>29570.505981327682</v>
      </c>
      <c r="O28" s="65">
        <f t="shared" ca="1" si="39"/>
        <v>27008.875342599564</v>
      </c>
      <c r="P28" s="65">
        <f t="shared" ca="1" si="39"/>
        <v>24079.087069948124</v>
      </c>
      <c r="Q28" s="65">
        <f t="shared" ca="1" si="39"/>
        <v>18692.908111434364</v>
      </c>
      <c r="R28" s="65">
        <f t="shared" ca="1" si="39"/>
        <v>14577.562269142483</v>
      </c>
      <c r="S28" s="65">
        <f t="shared" ca="1" si="39"/>
        <v>11749.446893882097</v>
      </c>
      <c r="T28" s="65">
        <f t="shared" ca="1" si="39"/>
        <v>9219.9177249407876</v>
      </c>
      <c r="U28" s="65">
        <f t="shared" ca="1" si="39"/>
        <v>6992.8287484939492</v>
      </c>
      <c r="V28" s="65">
        <f t="shared" ca="1" si="39"/>
        <v>5072.083402959438</v>
      </c>
      <c r="W28" s="65">
        <f t="shared" ca="1" si="39"/>
        <v>3461.6352105634423</v>
      </c>
      <c r="X28" s="65">
        <f t="shared" ca="1" si="39"/>
        <v>2165.4884169418247</v>
      </c>
      <c r="Y28" s="65">
        <f t="shared" ca="1" si="39"/>
        <v>1187.6986388786881</v>
      </c>
      <c r="Z28" s="65">
        <f t="shared" ca="1" si="39"/>
        <v>532.37352028560599</v>
      </c>
      <c r="AA28" s="65">
        <f t="shared" ca="1" si="39"/>
        <v>203.67339652581541</v>
      </c>
      <c r="AB28" s="65">
        <f t="shared" ca="1" si="39"/>
        <v>205.81196718933279</v>
      </c>
      <c r="AC28" s="65">
        <f t="shared" ca="1" si="39"/>
        <v>207.97299284482688</v>
      </c>
      <c r="AD28" s="65">
        <f t="shared" ca="1" si="39"/>
        <v>210.15670926970142</v>
      </c>
      <c r="AE28" s="65">
        <f t="shared" ca="1" si="39"/>
        <v>212.36335471702932</v>
      </c>
      <c r="AF28" s="65">
        <f t="shared" ca="1" si="39"/>
        <v>214.59316994155324</v>
      </c>
      <c r="AG28" s="65">
        <f t="shared" ca="1" si="39"/>
        <v>216.84639822593726</v>
      </c>
      <c r="AH28" s="65">
        <f t="shared" ca="1" si="39"/>
        <v>219.12328540730687</v>
      </c>
      <c r="AI28" s="65">
        <f t="shared" ca="1" si="39"/>
        <v>221.42407990408446</v>
      </c>
      <c r="AJ28" s="65">
        <f t="shared" ca="1" si="39"/>
        <v>223.74903274307235</v>
      </c>
      <c r="AK28" s="65">
        <f t="shared" ref="AK28:BL28" ca="1" si="40">SUM(AK26:AK27)</f>
        <v>226.09839758687303</v>
      </c>
      <c r="AL28" s="65">
        <f t="shared" ca="1" si="40"/>
        <v>228.47243076152972</v>
      </c>
      <c r="AM28" s="65">
        <f t="shared" ca="1" si="40"/>
        <v>230.87139128452327</v>
      </c>
      <c r="AN28" s="65">
        <f t="shared" ca="1" si="40"/>
        <v>233.29554089301928</v>
      </c>
      <c r="AO28" s="65">
        <f t="shared" ca="1" si="40"/>
        <v>235.74514407239531</v>
      </c>
      <c r="AP28" s="65">
        <f t="shared" ca="1" si="40"/>
        <v>238.22046808515734</v>
      </c>
      <c r="AQ28" s="65">
        <f t="shared" ca="1" si="40"/>
        <v>240.72178300005271</v>
      </c>
      <c r="AR28" s="65">
        <f t="shared" ca="1" si="40"/>
        <v>243.24936172154048</v>
      </c>
      <c r="AS28" s="65">
        <f t="shared" ca="1" si="40"/>
        <v>245.80348001961556</v>
      </c>
      <c r="AT28" s="65">
        <f t="shared" ca="1" si="40"/>
        <v>248.38441655981114</v>
      </c>
      <c r="AU28" s="65">
        <f t="shared" ca="1" si="40"/>
        <v>250.99245293368858</v>
      </c>
      <c r="AV28" s="65">
        <f t="shared" ca="1" si="40"/>
        <v>253.62787368948921</v>
      </c>
      <c r="AW28" s="65">
        <f t="shared" ca="1" si="40"/>
        <v>256.29096636322902</v>
      </c>
      <c r="AX28" s="65">
        <f t="shared" ca="1" si="40"/>
        <v>258.98202151004534</v>
      </c>
      <c r="AY28" s="65">
        <f t="shared" ca="1" si="40"/>
        <v>261.70133273590363</v>
      </c>
      <c r="AZ28" s="65">
        <f t="shared" ca="1" si="40"/>
        <v>264.44919672963624</v>
      </c>
      <c r="BA28" s="65">
        <f t="shared" ca="1" si="40"/>
        <v>267.22591329529769</v>
      </c>
      <c r="BB28" s="65">
        <f t="shared" ca="1" si="40"/>
        <v>270.03178538490465</v>
      </c>
      <c r="BC28" s="65">
        <f t="shared" ca="1" si="40"/>
        <v>272.86711913145518</v>
      </c>
      <c r="BD28" s="65">
        <f t="shared" ca="1" si="40"/>
        <v>275.7322238823408</v>
      </c>
      <c r="BE28" s="65">
        <f t="shared" ca="1" si="40"/>
        <v>278.62741223311241</v>
      </c>
      <c r="BF28" s="65">
        <f t="shared" ca="1" si="40"/>
        <v>281.55300006156631</v>
      </c>
      <c r="BG28" s="65">
        <f t="shared" ca="1" si="40"/>
        <v>284.50930656221681</v>
      </c>
      <c r="BH28" s="65">
        <f t="shared" ca="1" si="40"/>
        <v>287.49665428112803</v>
      </c>
      <c r="BI28" s="65">
        <f t="shared" ca="1" si="40"/>
        <v>290.515369151085</v>
      </c>
      <c r="BJ28" s="65">
        <f t="shared" ca="1" si="40"/>
        <v>293.56578052717487</v>
      </c>
      <c r="BK28" s="65">
        <f t="shared" ca="1" si="40"/>
        <v>296.64822122270107</v>
      </c>
      <c r="BL28" s="65">
        <f t="shared" ca="1" si="40"/>
        <v>299.76302754554035</v>
      </c>
    </row>
    <row r="29" spans="1:64" ht="7.2" customHeight="1" x14ac:dyDescent="0.25"/>
    <row r="30" spans="1:64" s="47" customFormat="1" x14ac:dyDescent="0.25">
      <c r="B30" s="65"/>
      <c r="C30" s="21" t="s">
        <v>28</v>
      </c>
      <c r="E30" s="53">
        <f ca="1">E12*InputsLoansAmount</f>
        <v>0</v>
      </c>
      <c r="F30" s="59">
        <f ca="1">F12*InputsLoansAmount</f>
        <v>0</v>
      </c>
      <c r="G30" s="59">
        <f ca="1">G18</f>
        <v>0</v>
      </c>
      <c r="H30" s="59">
        <f ca="1">H12*InputsLoansAmount</f>
        <v>11250</v>
      </c>
      <c r="I30" s="59">
        <f ca="1">I12*InputsLoansAmount</f>
        <v>11368.125</v>
      </c>
      <c r="J30" s="59">
        <f t="shared" ref="J30:AM30" ca="1" si="41">J12*InputsLoansAmount</f>
        <v>11487.490312499998</v>
      </c>
      <c r="K30" s="59">
        <f t="shared" ca="1" si="41"/>
        <v>11608.108960781248</v>
      </c>
      <c r="L30" s="59">
        <f t="shared" ca="1" si="41"/>
        <v>11729.994104869451</v>
      </c>
      <c r="M30" s="59">
        <f t="shared" ca="1" si="41"/>
        <v>11853.159042970579</v>
      </c>
      <c r="N30" s="59">
        <f t="shared" ca="1" si="41"/>
        <v>11977.617212921772</v>
      </c>
      <c r="O30" s="59">
        <f t="shared" ca="1" si="41"/>
        <v>12103.38219365745</v>
      </c>
      <c r="P30" s="60">
        <f t="shared" ca="1" si="41"/>
        <v>12230.46770669085</v>
      </c>
      <c r="Q30" s="53">
        <f t="shared" ca="1" si="41"/>
        <v>12358.887617611103</v>
      </c>
      <c r="R30" s="59">
        <f t="shared" ca="1" si="41"/>
        <v>12488.655937596021</v>
      </c>
      <c r="S30" s="59">
        <f t="shared" ca="1" si="41"/>
        <v>12619.786824940778</v>
      </c>
      <c r="T30" s="59">
        <f t="shared" ca="1" si="41"/>
        <v>12752.294586602655</v>
      </c>
      <c r="U30" s="59">
        <f t="shared" ca="1" si="41"/>
        <v>12886.19367976198</v>
      </c>
      <c r="V30" s="59">
        <f t="shared" ca="1" si="41"/>
        <v>13021.498713399482</v>
      </c>
      <c r="W30" s="59">
        <f t="shared" ca="1" si="41"/>
        <v>13158.224449890175</v>
      </c>
      <c r="X30" s="59">
        <f t="shared" ca="1" si="41"/>
        <v>13296.385806614022</v>
      </c>
      <c r="Y30" s="59">
        <f t="shared" ca="1" si="41"/>
        <v>13435.99785758347</v>
      </c>
      <c r="Z30" s="59">
        <f t="shared" ca="1" si="41"/>
        <v>13577.075835088095</v>
      </c>
      <c r="AA30" s="59">
        <f t="shared" ca="1" si="41"/>
        <v>13719.635131356519</v>
      </c>
      <c r="AB30" s="60">
        <f t="shared" ca="1" si="41"/>
        <v>13863.691300235765</v>
      </c>
      <c r="AC30" s="53">
        <f t="shared" ca="1" si="41"/>
        <v>14009.260058888238</v>
      </c>
      <c r="AD30" s="59">
        <f t="shared" ca="1" si="41"/>
        <v>14156.357289506564</v>
      </c>
      <c r="AE30" s="59">
        <f t="shared" ca="1" si="41"/>
        <v>14304.999041046383</v>
      </c>
      <c r="AF30" s="59">
        <f t="shared" ca="1" si="41"/>
        <v>14455.201530977369</v>
      </c>
      <c r="AG30" s="59">
        <f t="shared" ca="1" si="41"/>
        <v>14606.981147052631</v>
      </c>
      <c r="AH30" s="59">
        <f t="shared" ca="1" si="41"/>
        <v>14760.354449096685</v>
      </c>
      <c r="AI30" s="59">
        <f t="shared" ca="1" si="41"/>
        <v>14915.338170812198</v>
      </c>
      <c r="AJ30" s="59">
        <f t="shared" ca="1" si="41"/>
        <v>15071.949221605728</v>
      </c>
      <c r="AK30" s="59">
        <f t="shared" ca="1" si="41"/>
        <v>15230.204688432586</v>
      </c>
      <c r="AL30" s="59">
        <f t="shared" ca="1" si="41"/>
        <v>15390.121837661127</v>
      </c>
      <c r="AM30" s="59">
        <f t="shared" ca="1" si="41"/>
        <v>15551.718116956568</v>
      </c>
      <c r="AN30" s="60">
        <f t="shared" ref="AN30:BL30" ca="1" si="42">AN12*InputsLoansAmount</f>
        <v>15715.01115718461</v>
      </c>
      <c r="AO30" s="53">
        <f t="shared" ca="1" si="42"/>
        <v>15880.018774335049</v>
      </c>
      <c r="AP30" s="59">
        <f t="shared" ca="1" si="42"/>
        <v>16046.758971465564</v>
      </c>
      <c r="AQ30" s="59">
        <f t="shared" ca="1" si="42"/>
        <v>16215.249940665955</v>
      </c>
      <c r="AR30" s="59">
        <f t="shared" ca="1" si="42"/>
        <v>16385.510065042949</v>
      </c>
      <c r="AS30" s="59">
        <f t="shared" ca="1" si="42"/>
        <v>16557.5579207259</v>
      </c>
      <c r="AT30" s="59">
        <f t="shared" ca="1" si="42"/>
        <v>16731.41227889352</v>
      </c>
      <c r="AU30" s="59">
        <f t="shared" ca="1" si="42"/>
        <v>16907.0921078219</v>
      </c>
      <c r="AV30" s="59">
        <f t="shared" ca="1" si="42"/>
        <v>17084.616574954031</v>
      </c>
      <c r="AW30" s="59">
        <f t="shared" ca="1" si="42"/>
        <v>17264.005048991046</v>
      </c>
      <c r="AX30" s="59">
        <f t="shared" ca="1" si="42"/>
        <v>17445.27710200545</v>
      </c>
      <c r="AY30" s="59">
        <f t="shared" ca="1" si="42"/>
        <v>17628.452511576506</v>
      </c>
      <c r="AZ30" s="60">
        <f t="shared" ca="1" si="42"/>
        <v>17813.551262948062</v>
      </c>
      <c r="BA30" s="53">
        <f t="shared" ca="1" si="42"/>
        <v>18000.593551209011</v>
      </c>
      <c r="BB30" s="59">
        <f t="shared" ca="1" si="42"/>
        <v>18189.599783496702</v>
      </c>
      <c r="BC30" s="59">
        <f t="shared" ca="1" si="42"/>
        <v>18380.59058122342</v>
      </c>
      <c r="BD30" s="59">
        <f t="shared" ca="1" si="42"/>
        <v>18573.586782326263</v>
      </c>
      <c r="BE30" s="59">
        <f t="shared" ca="1" si="42"/>
        <v>18768.609443540689</v>
      </c>
      <c r="BF30" s="59">
        <f t="shared" ca="1" si="42"/>
        <v>18965.679842697868</v>
      </c>
      <c r="BG30" s="59">
        <f t="shared" ca="1" si="42"/>
        <v>19164.819481046194</v>
      </c>
      <c r="BH30" s="59">
        <f t="shared" ca="1" si="42"/>
        <v>19366.050085597177</v>
      </c>
      <c r="BI30" s="59">
        <f t="shared" ca="1" si="42"/>
        <v>19569.393611495947</v>
      </c>
      <c r="BJ30" s="59">
        <f t="shared" ca="1" si="42"/>
        <v>19774.872244416652</v>
      </c>
      <c r="BK30" s="59">
        <f t="shared" ca="1" si="42"/>
        <v>19982.508402983029</v>
      </c>
      <c r="BL30" s="60">
        <f t="shared" ca="1" si="42"/>
        <v>20192.32474121435</v>
      </c>
    </row>
    <row r="31" spans="1:64" s="47" customFormat="1" x14ac:dyDescent="0.25">
      <c r="B31" s="65"/>
      <c r="C31" s="127" t="s">
        <v>79</v>
      </c>
      <c r="E31" s="53">
        <f t="shared" ref="E31:AJ31" ca="1" si="43">SUMPRODUCT(_xlfn.SORTBY(OFFSET(E12,0,0,1,-MIN(InputsLoansTerm,E$3)),OFFSET(E$3,0,0,1,-MIN(InputsLoansTerm,E$3)),-1),OFFSET($E$9,0,0,1,MIN(InputsLoansTerm,E$3)))</f>
        <v>0</v>
      </c>
      <c r="F31" s="59">
        <f t="shared" ca="1" si="43"/>
        <v>0</v>
      </c>
      <c r="G31" s="59">
        <f t="shared" ca="1" si="43"/>
        <v>0</v>
      </c>
      <c r="H31" s="59">
        <f t="shared" ca="1" si="43"/>
        <v>874.78101388301559</v>
      </c>
      <c r="I31" s="59">
        <f t="shared" ca="1" si="43"/>
        <v>1769.6819910853405</v>
      </c>
      <c r="J31" s="59">
        <f t="shared" ca="1" si="43"/>
        <v>2685.0508757552466</v>
      </c>
      <c r="K31" s="59">
        <f t="shared" ca="1" si="43"/>
        <v>3621.2409740112307</v>
      </c>
      <c r="L31" s="59">
        <f t="shared" ca="1" si="43"/>
        <v>4578.6110315996593</v>
      </c>
      <c r="M31" s="59">
        <f t="shared" ca="1" si="43"/>
        <v>5557.5253126347825</v>
      </c>
      <c r="N31" s="59">
        <f t="shared" ca="1" si="43"/>
        <v>6558.353679435816</v>
      </c>
      <c r="O31" s="59">
        <f t="shared" ca="1" si="43"/>
        <v>7581.4716734759913</v>
      </c>
      <c r="P31" s="60">
        <f ca="1">SUMPRODUCT(_xlfn.SORTBY(OFFSET(P12,0,0,1,-MIN(InputsLoansTerm,P$3)),OFFSET(P$3,0,0,1,-MIN(InputsLoansTerm,P$3)),-1),OFFSET($E$9,0,0,1,MIN(InputsLoansTerm,P$3)))</f>
        <v>8627.2605974586641</v>
      </c>
      <c r="Q31" s="53">
        <f t="shared" ca="1" si="43"/>
        <v>9696.1075985357911</v>
      </c>
      <c r="R31" s="59">
        <f t="shared" ca="1" si="43"/>
        <v>10788.405752684281</v>
      </c>
      <c r="S31" s="59">
        <f t="shared" ca="1" si="43"/>
        <v>11904.554150255875</v>
      </c>
      <c r="T31" s="59">
        <f t="shared" ca="1" si="43"/>
        <v>12029.551968833564</v>
      </c>
      <c r="U31" s="59">
        <f t="shared" ca="1" si="43"/>
        <v>12155.862264506315</v>
      </c>
      <c r="V31" s="59">
        <f t="shared" ca="1" si="43"/>
        <v>12283.49881828363</v>
      </c>
      <c r="W31" s="59">
        <f t="shared" ca="1" si="43"/>
        <v>12412.475555875606</v>
      </c>
      <c r="X31" s="59">
        <f t="shared" ca="1" si="43"/>
        <v>12542.806549212301</v>
      </c>
      <c r="Y31" s="59">
        <f t="shared" ca="1" si="43"/>
        <v>12674.506017979029</v>
      </c>
      <c r="Z31" s="59">
        <f t="shared" ca="1" si="43"/>
        <v>12807.588331167806</v>
      </c>
      <c r="AA31" s="59">
        <f t="shared" ca="1" si="43"/>
        <v>12942.068008645068</v>
      </c>
      <c r="AB31" s="60">
        <f t="shared" ca="1" si="43"/>
        <v>13077.959722735843</v>
      </c>
      <c r="AC31" s="53">
        <f t="shared" ca="1" si="43"/>
        <v>13215.278299824569</v>
      </c>
      <c r="AD31" s="59">
        <f t="shared" ca="1" si="43"/>
        <v>13354.038721972724</v>
      </c>
      <c r="AE31" s="59">
        <f t="shared" ca="1" si="43"/>
        <v>13494.256128553439</v>
      </c>
      <c r="AF31" s="59">
        <f t="shared" ca="1" si="43"/>
        <v>13635.94581790325</v>
      </c>
      <c r="AG31" s="59">
        <f t="shared" ca="1" si="43"/>
        <v>13779.123248991233</v>
      </c>
      <c r="AH31" s="59">
        <f t="shared" ca="1" si="43"/>
        <v>13923.804043105642</v>
      </c>
      <c r="AI31" s="59">
        <f t="shared" ca="1" si="43"/>
        <v>14070.003985558253</v>
      </c>
      <c r="AJ31" s="59">
        <f t="shared" ca="1" si="43"/>
        <v>14217.739027406609</v>
      </c>
      <c r="AK31" s="59">
        <f t="shared" ref="AK31:BL31" ca="1" si="44">SUMPRODUCT(_xlfn.SORTBY(OFFSET(AK12,0,0,1,-MIN(InputsLoansTerm,AK$3)),OFFSET(AK$3,0,0,1,-MIN(InputsLoansTerm,AK$3)),-1),OFFSET($E$9,0,0,1,MIN(InputsLoansTerm,AK$3)))</f>
        <v>14367.025287194379</v>
      </c>
      <c r="AL31" s="59">
        <f t="shared" ca="1" si="44"/>
        <v>14517.879052709917</v>
      </c>
      <c r="AM31" s="59">
        <f t="shared" ca="1" si="44"/>
        <v>14670.316782763373</v>
      </c>
      <c r="AN31" s="60">
        <f t="shared" ca="1" si="44"/>
        <v>14824.355108982389</v>
      </c>
      <c r="AO31" s="53">
        <f t="shared" ca="1" si="44"/>
        <v>14980.010837626704</v>
      </c>
      <c r="AP31" s="59">
        <f t="shared" ca="1" si="44"/>
        <v>15137.300951421783</v>
      </c>
      <c r="AQ31" s="59">
        <f t="shared" ca="1" si="44"/>
        <v>15296.242611411712</v>
      </c>
      <c r="AR31" s="59">
        <f t="shared" ca="1" si="44"/>
        <v>15456.853158831533</v>
      </c>
      <c r="AS31" s="59">
        <f t="shared" ca="1" si="44"/>
        <v>15619.150116999266</v>
      </c>
      <c r="AT31" s="59">
        <f t="shared" ca="1" si="44"/>
        <v>15783.151193227754</v>
      </c>
      <c r="AU31" s="59">
        <f t="shared" ca="1" si="44"/>
        <v>15948.874280756647</v>
      </c>
      <c r="AV31" s="59">
        <f t="shared" ca="1" si="44"/>
        <v>16116.337460704592</v>
      </c>
      <c r="AW31" s="59">
        <f t="shared" ca="1" si="44"/>
        <v>16285.55900404199</v>
      </c>
      <c r="AX31" s="59">
        <f t="shared" ca="1" si="44"/>
        <v>16456.557373584426</v>
      </c>
      <c r="AY31" s="59">
        <f t="shared" ca="1" si="44"/>
        <v>16629.351226007064</v>
      </c>
      <c r="AZ31" s="60">
        <f t="shared" ca="1" si="44"/>
        <v>16803.95941388014</v>
      </c>
      <c r="BA31" s="53">
        <f t="shared" ca="1" si="44"/>
        <v>16980.40098772588</v>
      </c>
      <c r="BB31" s="59">
        <f t="shared" ca="1" si="44"/>
        <v>17158.695198096997</v>
      </c>
      <c r="BC31" s="59">
        <f t="shared" ca="1" si="44"/>
        <v>17338.861497677019</v>
      </c>
      <c r="BD31" s="59">
        <f t="shared" ca="1" si="44"/>
        <v>17520.919543402626</v>
      </c>
      <c r="BE31" s="59">
        <f t="shared" ca="1" si="44"/>
        <v>17704.889198608351</v>
      </c>
      <c r="BF31" s="59">
        <f t="shared" ca="1" si="44"/>
        <v>17890.790535193737</v>
      </c>
      <c r="BG31" s="59">
        <f t="shared" ca="1" si="44"/>
        <v>18078.643835813273</v>
      </c>
      <c r="BH31" s="59">
        <f t="shared" ca="1" si="44"/>
        <v>18268.469596089308</v>
      </c>
      <c r="BI31" s="59">
        <f t="shared" ca="1" si="44"/>
        <v>18460.288526848246</v>
      </c>
      <c r="BJ31" s="59">
        <f t="shared" ca="1" si="44"/>
        <v>18654.121556380152</v>
      </c>
      <c r="BK31" s="59">
        <f t="shared" ca="1" si="44"/>
        <v>18849.989832722142</v>
      </c>
      <c r="BL31" s="60">
        <f t="shared" ca="1" si="44"/>
        <v>19047.914725965722</v>
      </c>
    </row>
    <row r="32" spans="1:64" s="47" customFormat="1" x14ac:dyDescent="0.25">
      <c r="C32" s="20" t="s">
        <v>29</v>
      </c>
      <c r="E32" s="61">
        <f ca="1">SUM(E30:E31)</f>
        <v>0</v>
      </c>
      <c r="F32" s="61">
        <f t="shared" ref="F32:G32" ca="1" si="45">SUM(F30:F31)</f>
        <v>0</v>
      </c>
      <c r="G32" s="61">
        <f t="shared" ca="1" si="45"/>
        <v>0</v>
      </c>
      <c r="H32" s="61">
        <f ca="1">H30-H31</f>
        <v>10375.218986116985</v>
      </c>
      <c r="I32" s="61">
        <f t="shared" ref="I32:BL32" ca="1" si="46">I30-I31</f>
        <v>9598.443008914659</v>
      </c>
      <c r="J32" s="61">
        <f t="shared" ca="1" si="46"/>
        <v>8802.4394367447512</v>
      </c>
      <c r="K32" s="61">
        <f t="shared" ca="1" si="46"/>
        <v>7986.8679867700175</v>
      </c>
      <c r="L32" s="61">
        <f t="shared" ca="1" si="46"/>
        <v>7151.3830732697916</v>
      </c>
      <c r="M32" s="61">
        <f t="shared" ca="1" si="46"/>
        <v>6295.6337303357968</v>
      </c>
      <c r="N32" s="61">
        <f t="shared" ca="1" si="46"/>
        <v>5419.263533485956</v>
      </c>
      <c r="O32" s="61">
        <f t="shared" ca="1" si="46"/>
        <v>4521.9105201814582</v>
      </c>
      <c r="P32" s="62">
        <f ca="1">P30-P31</f>
        <v>3603.2071092321858</v>
      </c>
      <c r="Q32" s="61">
        <f t="shared" ca="1" si="46"/>
        <v>2662.7800190753114</v>
      </c>
      <c r="R32" s="61">
        <f t="shared" ca="1" si="46"/>
        <v>1700.2501849117398</v>
      </c>
      <c r="S32" s="61">
        <f t="shared" ca="1" si="46"/>
        <v>715.23267468490303</v>
      </c>
      <c r="T32" s="61">
        <f t="shared" ca="1" si="46"/>
        <v>722.74261776909043</v>
      </c>
      <c r="U32" s="61">
        <f t="shared" ca="1" si="46"/>
        <v>730.33141525566498</v>
      </c>
      <c r="V32" s="61">
        <f t="shared" ca="1" si="46"/>
        <v>737.99989511585227</v>
      </c>
      <c r="W32" s="61">
        <f t="shared" ca="1" si="46"/>
        <v>745.74889401456858</v>
      </c>
      <c r="X32" s="61">
        <f t="shared" ca="1" si="46"/>
        <v>753.57925740172141</v>
      </c>
      <c r="Y32" s="61">
        <f t="shared" ca="1" si="46"/>
        <v>761.49183960444134</v>
      </c>
      <c r="Z32" s="61">
        <f t="shared" ca="1" si="46"/>
        <v>769.48750392028887</v>
      </c>
      <c r="AA32" s="61">
        <f t="shared" ca="1" si="46"/>
        <v>777.56712271145079</v>
      </c>
      <c r="AB32" s="62">
        <f t="shared" ca="1" si="46"/>
        <v>785.73157749992242</v>
      </c>
      <c r="AC32" s="61">
        <f t="shared" ca="1" si="46"/>
        <v>793.98175906366851</v>
      </c>
      <c r="AD32" s="61">
        <f t="shared" ca="1" si="46"/>
        <v>802.31856753384091</v>
      </c>
      <c r="AE32" s="61">
        <f t="shared" ca="1" si="46"/>
        <v>810.74291249294401</v>
      </c>
      <c r="AF32" s="61">
        <f t="shared" ca="1" si="46"/>
        <v>819.25571307411883</v>
      </c>
      <c r="AG32" s="61">
        <f t="shared" ca="1" si="46"/>
        <v>827.85789806139837</v>
      </c>
      <c r="AH32" s="61">
        <f t="shared" ca="1" si="46"/>
        <v>836.55040599104359</v>
      </c>
      <c r="AI32" s="61">
        <f t="shared" ca="1" si="46"/>
        <v>845.33418525394518</v>
      </c>
      <c r="AJ32" s="61">
        <f t="shared" ca="1" si="46"/>
        <v>854.21019419911863</v>
      </c>
      <c r="AK32" s="61">
        <f t="shared" ca="1" si="46"/>
        <v>863.17940123820699</v>
      </c>
      <c r="AL32" s="61">
        <f t="shared" ca="1" si="46"/>
        <v>872.24278495120961</v>
      </c>
      <c r="AM32" s="61">
        <f t="shared" ca="1" si="46"/>
        <v>881.401334193195</v>
      </c>
      <c r="AN32" s="62">
        <f t="shared" ca="1" si="46"/>
        <v>890.65604820222143</v>
      </c>
      <c r="AO32" s="61">
        <f t="shared" ca="1" si="46"/>
        <v>900.00793670834537</v>
      </c>
      <c r="AP32" s="61">
        <f t="shared" ca="1" si="46"/>
        <v>909.45802004378129</v>
      </c>
      <c r="AQ32" s="61">
        <f t="shared" ca="1" si="46"/>
        <v>919.00732925424381</v>
      </c>
      <c r="AR32" s="61">
        <f t="shared" ca="1" si="46"/>
        <v>928.65690621141584</v>
      </c>
      <c r="AS32" s="61">
        <f t="shared" ca="1" si="46"/>
        <v>938.40780372663357</v>
      </c>
      <c r="AT32" s="61">
        <f t="shared" ca="1" si="46"/>
        <v>948.26108566576659</v>
      </c>
      <c r="AU32" s="61">
        <f t="shared" ca="1" si="46"/>
        <v>958.217827065253</v>
      </c>
      <c r="AV32" s="61">
        <f t="shared" ca="1" si="46"/>
        <v>968.27911424943886</v>
      </c>
      <c r="AW32" s="61">
        <f t="shared" ca="1" si="46"/>
        <v>978.44604494905616</v>
      </c>
      <c r="AX32" s="61">
        <f t="shared" ca="1" si="46"/>
        <v>988.71972842102332</v>
      </c>
      <c r="AY32" s="61">
        <f t="shared" ca="1" si="46"/>
        <v>999.10128556944255</v>
      </c>
      <c r="AZ32" s="62">
        <f t="shared" ca="1" si="46"/>
        <v>1009.5918490679214</v>
      </c>
      <c r="BA32" s="61">
        <f t="shared" ca="1" si="46"/>
        <v>1020.1925634831314</v>
      </c>
      <c r="BB32" s="61">
        <f t="shared" ca="1" si="46"/>
        <v>1030.904585399705</v>
      </c>
      <c r="BC32" s="61">
        <f t="shared" ca="1" si="46"/>
        <v>1041.7290835464009</v>
      </c>
      <c r="BD32" s="61">
        <f t="shared" ca="1" si="46"/>
        <v>1052.6672389236373</v>
      </c>
      <c r="BE32" s="61">
        <f t="shared" ca="1" si="46"/>
        <v>1063.7202449323377</v>
      </c>
      <c r="BF32" s="61">
        <f t="shared" ca="1" si="46"/>
        <v>1074.8893075041306</v>
      </c>
      <c r="BG32" s="61">
        <f t="shared" ca="1" si="46"/>
        <v>1086.1756452329209</v>
      </c>
      <c r="BH32" s="61">
        <f t="shared" ca="1" si="46"/>
        <v>1097.5804895078691</v>
      </c>
      <c r="BI32" s="61">
        <f t="shared" ca="1" si="46"/>
        <v>1109.105084647701</v>
      </c>
      <c r="BJ32" s="61">
        <f t="shared" ca="1" si="46"/>
        <v>1120.7506880364999</v>
      </c>
      <c r="BK32" s="61">
        <f t="shared" ca="1" si="46"/>
        <v>1132.5185702608869</v>
      </c>
      <c r="BL32" s="62">
        <f t="shared" ca="1" si="46"/>
        <v>1144.410015248628</v>
      </c>
    </row>
    <row r="33" spans="1:64" s="298" customFormat="1" x14ac:dyDescent="0.25">
      <c r="A33" s="65"/>
      <c r="B33" s="65"/>
      <c r="C33" s="140" t="s">
        <v>69</v>
      </c>
      <c r="D33" s="65"/>
      <c r="E33" s="65">
        <f ca="1">InputsSalesPremium*Loans!E32</f>
        <v>0</v>
      </c>
      <c r="F33" s="65">
        <f ca="1">InputsSalesPremium*Loans!F32</f>
        <v>0</v>
      </c>
      <c r="G33" s="65">
        <f ca="1">InputsSalesPremium*Loans!G32</f>
        <v>0</v>
      </c>
      <c r="H33" s="65">
        <f ca="1">InputsSalesPremium*Loans!H32</f>
        <v>933.76970875052859</v>
      </c>
      <c r="I33" s="65">
        <f ca="1">InputsSalesPremium*Loans!I32</f>
        <v>863.85987080231928</v>
      </c>
      <c r="J33" s="65">
        <f ca="1">InputsSalesPremium*Loans!J32</f>
        <v>792.21954930702759</v>
      </c>
      <c r="K33" s="65">
        <f ca="1">InputsSalesPremium*Loans!K32</f>
        <v>718.8181188093015</v>
      </c>
      <c r="L33" s="65">
        <f ca="1">InputsSalesPremium*Loans!L32</f>
        <v>643.62447659428119</v>
      </c>
      <c r="M33" s="65">
        <f ca="1">InputsSalesPremium*Loans!M32</f>
        <v>566.6070357302217</v>
      </c>
      <c r="N33" s="65">
        <f ca="1">InputsSalesPremium*Loans!N32</f>
        <v>487.73371801373605</v>
      </c>
      <c r="O33" s="65">
        <f ca="1">InputsSalesPremium*Loans!O32</f>
        <v>406.97194681633124</v>
      </c>
      <c r="P33" s="65">
        <f ca="1">InputsSalesPremium*Loans!P32</f>
        <v>324.28863983089673</v>
      </c>
      <c r="Q33" s="65">
        <f ca="1">InputsSalesPremium*Loans!Q32</f>
        <v>239.65020171677801</v>
      </c>
      <c r="R33" s="65">
        <f ca="1">InputsSalesPremium*Loans!R32</f>
        <v>153.02251664205659</v>
      </c>
      <c r="S33" s="65">
        <f ca="1">InputsSalesPremium*Loans!S32</f>
        <v>64.370940721641276</v>
      </c>
      <c r="T33" s="65">
        <f ca="1">InputsSalesPremium*Loans!T32</f>
        <v>65.046835599218142</v>
      </c>
      <c r="U33" s="65">
        <f ca="1">InputsSalesPremium*Loans!U32</f>
        <v>65.72982737300984</v>
      </c>
      <c r="V33" s="65">
        <f ca="1">InputsSalesPremium*Loans!V32</f>
        <v>66.419990560426697</v>
      </c>
      <c r="W33" s="65">
        <f ca="1">InputsSalesPremium*Loans!W32</f>
        <v>67.117400461311163</v>
      </c>
      <c r="X33" s="65">
        <f ca="1">InputsSalesPremium*Loans!X32</f>
        <v>67.822133166154927</v>
      </c>
      <c r="Y33" s="65">
        <f ca="1">InputsSalesPremium*Loans!Y32</f>
        <v>68.534265564399718</v>
      </c>
      <c r="Z33" s="65">
        <f ca="1">InputsSalesPremium*Loans!Z32</f>
        <v>69.253875352826</v>
      </c>
      <c r="AA33" s="65">
        <f ca="1">InputsSalesPremium*Loans!AA32</f>
        <v>69.981041044030562</v>
      </c>
      <c r="AB33" s="65">
        <f ca="1">InputsSalesPremium*Loans!AB32</f>
        <v>70.715841974993012</v>
      </c>
      <c r="AC33" s="65">
        <f ca="1">InputsSalesPremium*Loans!AC32</f>
        <v>71.458358315730166</v>
      </c>
      <c r="AD33" s="65">
        <f ca="1">InputsSalesPremium*Loans!AD32</f>
        <v>72.208671078045683</v>
      </c>
      <c r="AE33" s="65">
        <f ca="1">InputsSalesPremium*Loans!AE32</f>
        <v>72.966862124364965</v>
      </c>
      <c r="AF33" s="65">
        <f ca="1">InputsSalesPremium*Loans!AF32</f>
        <v>73.733014176670693</v>
      </c>
      <c r="AG33" s="65">
        <f ca="1">InputsSalesPremium*Loans!AG32</f>
        <v>74.507210825525846</v>
      </c>
      <c r="AH33" s="65">
        <f ca="1">InputsSalesPremium*Loans!AH32</f>
        <v>75.289536539193918</v>
      </c>
      <c r="AI33" s="65">
        <f ca="1">InputsSalesPremium*Loans!AI32</f>
        <v>76.080076672855057</v>
      </c>
      <c r="AJ33" s="65">
        <f ca="1">InputsSalesPremium*Loans!AJ32</f>
        <v>76.87891747792068</v>
      </c>
      <c r="AK33" s="65">
        <f ca="1">InputsSalesPremium*Loans!AK32</f>
        <v>77.686146111438632</v>
      </c>
      <c r="AL33" s="65">
        <f ca="1">InputsSalesPremium*Loans!AL32</f>
        <v>78.501850645608869</v>
      </c>
      <c r="AM33" s="65">
        <f ca="1">InputsSalesPremium*Loans!AM32</f>
        <v>79.326120077387543</v>
      </c>
      <c r="AN33" s="65">
        <f ca="1">InputsSalesPremium*Loans!AN32</f>
        <v>80.159044338199919</v>
      </c>
      <c r="AO33" s="65">
        <f ca="1">InputsSalesPremium*Loans!AO32</f>
        <v>81.000714303751082</v>
      </c>
      <c r="AP33" s="65">
        <f ca="1">InputsSalesPremium*Loans!AP32</f>
        <v>81.851221803940319</v>
      </c>
      <c r="AQ33" s="65">
        <f ca="1">InputsSalesPremium*Loans!AQ32</f>
        <v>82.710659632881942</v>
      </c>
      <c r="AR33" s="65">
        <f ca="1">InputsSalesPremium*Loans!AR32</f>
        <v>83.579121559027428</v>
      </c>
      <c r="AS33" s="65">
        <f ca="1">InputsSalesPremium*Loans!AS32</f>
        <v>84.456702335397011</v>
      </c>
      <c r="AT33" s="65">
        <f ca="1">InputsSalesPremium*Loans!AT32</f>
        <v>85.343497709918992</v>
      </c>
      <c r="AU33" s="65">
        <f ca="1">InputsSalesPremium*Loans!AU32</f>
        <v>86.239604435872764</v>
      </c>
      <c r="AV33" s="65">
        <f ca="1">InputsSalesPremium*Loans!AV32</f>
        <v>87.145120282449497</v>
      </c>
      <c r="AW33" s="65">
        <f ca="1">InputsSalesPremium*Loans!AW32</f>
        <v>88.060144045415058</v>
      </c>
      <c r="AX33" s="65">
        <f ca="1">InputsSalesPremium*Loans!AX32</f>
        <v>88.984775557892092</v>
      </c>
      <c r="AY33" s="65">
        <f ca="1">InputsSalesPremium*Loans!AY32</f>
        <v>89.919115701249822</v>
      </c>
      <c r="AZ33" s="65">
        <f ca="1">InputsSalesPremium*Loans!AZ32</f>
        <v>90.863266416112921</v>
      </c>
      <c r="BA33" s="65">
        <f ca="1">InputsSalesPremium*Loans!BA32</f>
        <v>91.817330713481823</v>
      </c>
      <c r="BB33" s="65">
        <f ca="1">InputsSalesPremium*Loans!BB32</f>
        <v>92.781412685973436</v>
      </c>
      <c r="BC33" s="65">
        <f ca="1">InputsSalesPremium*Loans!BC32</f>
        <v>93.755617519176084</v>
      </c>
      <c r="BD33" s="65">
        <f ca="1">InputsSalesPremium*Loans!BD32</f>
        <v>94.740051503127361</v>
      </c>
      <c r="BE33" s="65">
        <f ca="1">InputsSalesPremium*Loans!BE32</f>
        <v>95.734822043910384</v>
      </c>
      <c r="BF33" s="65">
        <f ca="1">InputsSalesPremium*Loans!BF32</f>
        <v>96.740037675371752</v>
      </c>
      <c r="BG33" s="65">
        <f ca="1">InputsSalesPremium*Loans!BG32</f>
        <v>97.755808070962885</v>
      </c>
      <c r="BH33" s="65">
        <f ca="1">InputsSalesPremium*Loans!BH32</f>
        <v>98.782244055708219</v>
      </c>
      <c r="BI33" s="65">
        <f ca="1">InputsSalesPremium*Loans!BI32</f>
        <v>99.819457618293086</v>
      </c>
      <c r="BJ33" s="65">
        <f ca="1">InputsSalesPremium*Loans!BJ32</f>
        <v>100.867561923285</v>
      </c>
      <c r="BK33" s="65">
        <f ca="1">InputsSalesPremium*Loans!BK32</f>
        <v>101.92667132347982</v>
      </c>
      <c r="BL33" s="65">
        <f ca="1">InputsSalesPremium*Loans!BL32</f>
        <v>102.99690137237651</v>
      </c>
    </row>
    <row r="39" spans="1:64" x14ac:dyDescent="0.25">
      <c r="C39" s="307"/>
    </row>
    <row r="45" spans="1:64" x14ac:dyDescent="0.25">
      <c r="M45" s="312"/>
    </row>
  </sheetData>
  <sheetProtection algorithmName="SHA-512" hashValue="svCqfiAbBKK8iZLiajNbEXjbI+IHi5TLuKuQH3zbBX1bemM8tAayqTE9RIZszH5JmoBYl0cbu3fc4jTNFIC2mQ==" saltValue="60WXq7AtpVD/QVo32mDLhg==" spinCount="100000" sheet="1" objects="1" scenarios="1" selectLockedCells="1" selectUnlockedCells="1"/>
  <conditionalFormatting sqref="E5:BL5">
    <cfRule type="expression" dxfId="15" priority="74">
      <formula>IF(E5&gt;0,TRUE,FALSE)</formula>
    </cfRule>
    <cfRule type="expression" dxfId="14" priority="75">
      <formula>IF(AND(E5=0,D5&gt;0),TRUE,FALSE)</formula>
    </cfRule>
    <cfRule type="expression" dxfId="13" priority="76">
      <formula>IF(E5&gt;0,TRUE,FALSE)</formula>
    </cfRule>
  </conditionalFormatting>
  <conditionalFormatting sqref="E6:BL6">
    <cfRule type="expression" dxfId="12" priority="77">
      <formula>IF(AND(E5=0,D5&gt;0),TRUE,FALSE)</formula>
    </cfRule>
    <cfRule type="expression" dxfId="11" priority="78">
      <formula>IF(E7&gt;0,TRUE,FALSE)</formula>
    </cfRule>
  </conditionalFormatting>
  <conditionalFormatting sqref="E7:BL7">
    <cfRule type="expression" dxfId="10" priority="79">
      <formula>IF(AND(E5=0,D5&gt;0),TRUE,FALSE)</formula>
    </cfRule>
    <cfRule type="expression" dxfId="9" priority="80">
      <formula>IF(E5&gt;0,TRUE,FALSE)</formula>
    </cfRule>
  </conditionalFormatting>
  <conditionalFormatting sqref="E8:BL8">
    <cfRule type="expression" dxfId="8" priority="81">
      <formula>IF(AND(E5=0,D5&gt;0),TRUE,FALSE)</formula>
    </cfRule>
    <cfRule type="expression" dxfId="7" priority="82">
      <formula>IF(E5&gt;0,TRUE,FALSE)</formula>
    </cfRule>
  </conditionalFormatting>
  <conditionalFormatting sqref="E9:BL9">
    <cfRule type="expression" dxfId="6" priority="83">
      <formula>IF(AND(E5=0,D5&gt;0),TRUE,FALSE)</formula>
    </cfRule>
    <cfRule type="expression" dxfId="5" priority="84">
      <formula>IF(E5&gt;0,TRUE,FALSE)</formula>
    </cfRule>
    <cfRule type="expression" dxfId="4" priority="85">
      <formula>IF(E5&gt;0,TRUE,FALSE)</formula>
    </cfRule>
  </conditionalFormatting>
  <printOptions horizontalCentered="1"/>
  <pageMargins left="0.5" right="0.5" top="0.75" bottom="0.5" header="0.3" footer="0.55000000000000004"/>
  <pageSetup scale="90" fitToWidth="5" orientation="landscape" r:id="rId1"/>
  <headerFooter scaleWithDoc="0" alignWithMargins="0">
    <oddFooter>&amp;L&amp;10Loan Portfolio, p.&amp;P of &amp;N&amp;R&amp;10Updated &amp;D</oddFooter>
  </headerFooter>
  <colBreaks count="4" manualBreakCount="4">
    <brk id="16" min="4" max="33" man="1"/>
    <brk id="28" min="4" max="33" man="1"/>
    <brk id="40" min="4" max="33" man="1"/>
    <brk id="52" min="4" max="33" man="1"/>
  </col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E27B71-58E7-4DC4-8A0A-640830666D8D}">
  <sheetPr>
    <tabColor rgb="FFFED4D4"/>
  </sheetPr>
  <dimension ref="A1:BU58"/>
  <sheetViews>
    <sheetView showGridLines="0" showRowColHeaders="0" showZeros="0" zoomScaleNormal="100" zoomScaleSheetLayoutView="100" workbookViewId="0">
      <pane xSplit="4" ySplit="3" topLeftCell="E4" activePane="bottomRight" state="frozen"/>
      <selection activeCell="E30" sqref="E30"/>
      <selection pane="topRight" activeCell="E30" sqref="E30"/>
      <selection pane="bottomLeft" activeCell="E30" sqref="E30"/>
      <selection pane="bottomRight" activeCell="P27" sqref="A1:XFD1048576"/>
    </sheetView>
  </sheetViews>
  <sheetFormatPr defaultColWidth="6.6640625" defaultRowHeight="12.6" x14ac:dyDescent="0.25"/>
  <cols>
    <col min="1" max="1" width="3.44140625" style="291" bestFit="1" customWidth="1"/>
    <col min="2" max="2" width="1.5546875" style="291" customWidth="1"/>
    <col min="3" max="3" width="20" style="308" customWidth="1"/>
    <col min="4" max="4" width="0.6640625" style="291" customWidth="1"/>
    <col min="5" max="9" width="8.88671875" style="291" customWidth="1"/>
    <col min="10" max="10" width="2.21875" style="291" customWidth="1"/>
    <col min="11" max="71" width="8.88671875" style="291" customWidth="1"/>
    <col min="72" max="16384" width="6.6640625" style="291"/>
  </cols>
  <sheetData>
    <row r="1" spans="1:73" s="55" customFormat="1" ht="4.2" customHeight="1" x14ac:dyDescent="0.2">
      <c r="B1" s="54"/>
      <c r="C1" s="23"/>
      <c r="E1" s="54"/>
      <c r="F1" s="54"/>
      <c r="G1" s="54"/>
      <c r="H1" s="54"/>
      <c r="I1" s="54"/>
      <c r="J1" s="54"/>
      <c r="V1" s="54"/>
      <c r="AH1" s="54"/>
      <c r="AT1" s="54"/>
      <c r="BF1" s="54"/>
      <c r="BR1" s="54"/>
    </row>
    <row r="2" spans="1:73" s="56" customFormat="1" ht="11.4" x14ac:dyDescent="0.25">
      <c r="A2" s="118" t="s">
        <v>135</v>
      </c>
      <c r="B2" s="64"/>
      <c r="C2" s="52"/>
    </row>
    <row r="3" spans="1:73" s="165" customFormat="1" ht="21" x14ac:dyDescent="0.4">
      <c r="A3" s="164"/>
      <c r="B3" s="164"/>
      <c r="C3" s="162" t="s">
        <v>325</v>
      </c>
      <c r="D3" s="162"/>
      <c r="E3" s="314">
        <v>1</v>
      </c>
      <c r="F3" s="314">
        <v>2</v>
      </c>
      <c r="G3" s="314">
        <v>3</v>
      </c>
      <c r="H3" s="314">
        <v>4</v>
      </c>
      <c r="I3" s="314">
        <v>5</v>
      </c>
      <c r="J3" s="175"/>
      <c r="K3" s="260">
        <v>1</v>
      </c>
      <c r="L3" s="260">
        <v>2</v>
      </c>
      <c r="M3" s="260">
        <v>3</v>
      </c>
      <c r="N3" s="260">
        <v>4</v>
      </c>
      <c r="O3" s="260">
        <v>5</v>
      </c>
      <c r="P3" s="260">
        <v>6</v>
      </c>
      <c r="Q3" s="260">
        <v>7</v>
      </c>
      <c r="R3" s="260">
        <v>8</v>
      </c>
      <c r="S3" s="260">
        <v>9</v>
      </c>
      <c r="T3" s="260">
        <v>10</v>
      </c>
      <c r="U3" s="260">
        <v>11</v>
      </c>
      <c r="V3" s="177">
        <v>12</v>
      </c>
      <c r="W3" s="260">
        <v>13</v>
      </c>
      <c r="X3" s="260">
        <v>14</v>
      </c>
      <c r="Y3" s="260">
        <v>15</v>
      </c>
      <c r="Z3" s="260">
        <v>16</v>
      </c>
      <c r="AA3" s="260">
        <v>17</v>
      </c>
      <c r="AB3" s="260">
        <v>18</v>
      </c>
      <c r="AC3" s="260">
        <v>19</v>
      </c>
      <c r="AD3" s="260">
        <v>20</v>
      </c>
      <c r="AE3" s="260">
        <v>21</v>
      </c>
      <c r="AF3" s="260">
        <v>22</v>
      </c>
      <c r="AG3" s="260">
        <v>23</v>
      </c>
      <c r="AH3" s="177">
        <v>24</v>
      </c>
      <c r="AI3" s="260">
        <v>25</v>
      </c>
      <c r="AJ3" s="260">
        <v>26</v>
      </c>
      <c r="AK3" s="260">
        <v>27</v>
      </c>
      <c r="AL3" s="260">
        <v>28</v>
      </c>
      <c r="AM3" s="260">
        <v>29</v>
      </c>
      <c r="AN3" s="260">
        <v>30</v>
      </c>
      <c r="AO3" s="260">
        <v>31</v>
      </c>
      <c r="AP3" s="260">
        <v>32</v>
      </c>
      <c r="AQ3" s="260">
        <v>33</v>
      </c>
      <c r="AR3" s="260">
        <v>34</v>
      </c>
      <c r="AS3" s="260">
        <v>35</v>
      </c>
      <c r="AT3" s="177">
        <v>36</v>
      </c>
      <c r="AU3" s="260">
        <v>37</v>
      </c>
      <c r="AV3" s="260">
        <v>38</v>
      </c>
      <c r="AW3" s="260">
        <v>39</v>
      </c>
      <c r="AX3" s="260">
        <v>40</v>
      </c>
      <c r="AY3" s="260">
        <v>41</v>
      </c>
      <c r="AZ3" s="260">
        <v>42</v>
      </c>
      <c r="BA3" s="260">
        <v>43</v>
      </c>
      <c r="BB3" s="260">
        <v>44</v>
      </c>
      <c r="BC3" s="260">
        <v>45</v>
      </c>
      <c r="BD3" s="260">
        <v>46</v>
      </c>
      <c r="BE3" s="260">
        <v>47</v>
      </c>
      <c r="BF3" s="177">
        <v>48</v>
      </c>
      <c r="BG3" s="260">
        <v>49</v>
      </c>
      <c r="BH3" s="260">
        <v>50</v>
      </c>
      <c r="BI3" s="260">
        <v>51</v>
      </c>
      <c r="BJ3" s="260">
        <v>52</v>
      </c>
      <c r="BK3" s="260">
        <v>53</v>
      </c>
      <c r="BL3" s="260">
        <v>54</v>
      </c>
      <c r="BM3" s="260">
        <v>55</v>
      </c>
      <c r="BN3" s="260">
        <v>56</v>
      </c>
      <c r="BO3" s="260">
        <v>57</v>
      </c>
      <c r="BP3" s="260">
        <v>58</v>
      </c>
      <c r="BQ3" s="260">
        <v>59</v>
      </c>
      <c r="BR3" s="177">
        <v>60</v>
      </c>
    </row>
    <row r="4" spans="1:73" x14ac:dyDescent="0.25">
      <c r="A4" s="47"/>
      <c r="B4" s="47"/>
      <c r="C4" s="299" t="s">
        <v>334</v>
      </c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  <c r="BL4" s="47"/>
      <c r="BM4" s="47"/>
      <c r="BN4" s="47"/>
    </row>
    <row r="5" spans="1:73" s="65" customFormat="1" x14ac:dyDescent="0.25">
      <c r="C5" s="130" t="s">
        <v>241</v>
      </c>
      <c r="E5" s="131">
        <f ca="1">SUM(K5:V5)</f>
        <v>3300</v>
      </c>
      <c r="F5" s="131">
        <f ca="1">SUM(W5:AH5)</f>
        <v>13975.463279192525</v>
      </c>
      <c r="G5" s="131">
        <f ca="1">SUM(AI5:AT5)</f>
        <v>52645.332762856771</v>
      </c>
      <c r="H5" s="131">
        <f ca="1">SUM(AU5:BF5)</f>
        <v>65409.100745302538</v>
      </c>
      <c r="I5" s="131">
        <f ca="1">SUM(BG5:BR5)</f>
        <v>83276.249983948088</v>
      </c>
      <c r="K5" s="131">
        <f>InputsCapitalPreferredStart+InputsCapitalCommonStart+InputsCapitalShortStart+InputsCapitalLongStart</f>
        <v>1100</v>
      </c>
      <c r="L5" s="131">
        <f ca="1">K40</f>
        <v>200</v>
      </c>
      <c r="M5" s="131">
        <f t="shared" ref="M5:AQ5" ca="1" si="0">L40</f>
        <v>200</v>
      </c>
      <c r="N5" s="131">
        <f t="shared" ca="1" si="0"/>
        <v>200</v>
      </c>
      <c r="O5" s="131">
        <f t="shared" ca="1" si="0"/>
        <v>200</v>
      </c>
      <c r="P5" s="131">
        <f t="shared" ca="1" si="0"/>
        <v>200</v>
      </c>
      <c r="Q5" s="131">
        <f t="shared" ca="1" si="0"/>
        <v>200</v>
      </c>
      <c r="R5" s="131">
        <f t="shared" ca="1" si="0"/>
        <v>200</v>
      </c>
      <c r="S5" s="131">
        <f t="shared" ca="1" si="0"/>
        <v>200</v>
      </c>
      <c r="T5" s="131">
        <f t="shared" ca="1" si="0"/>
        <v>200</v>
      </c>
      <c r="U5" s="131">
        <f t="shared" ca="1" si="0"/>
        <v>200</v>
      </c>
      <c r="V5" s="131">
        <f t="shared" ca="1" si="0"/>
        <v>200</v>
      </c>
      <c r="W5" s="131">
        <f t="shared" ca="1" si="0"/>
        <v>200</v>
      </c>
      <c r="X5" s="131">
        <f t="shared" ca="1" si="0"/>
        <v>200</v>
      </c>
      <c r="Y5" s="131">
        <f t="shared" ca="1" si="0"/>
        <v>200</v>
      </c>
      <c r="Z5" s="131">
        <f t="shared" ca="1" si="0"/>
        <v>200</v>
      </c>
      <c r="AA5" s="131">
        <f t="shared" ca="1" si="0"/>
        <v>200</v>
      </c>
      <c r="AB5" s="131">
        <f t="shared" ca="1" si="0"/>
        <v>200</v>
      </c>
      <c r="AC5" s="131">
        <f t="shared" ca="1" si="0"/>
        <v>200</v>
      </c>
      <c r="AD5" s="131">
        <f t="shared" ca="1" si="0"/>
        <v>410.55596481020393</v>
      </c>
      <c r="AE5" s="131">
        <f t="shared" ca="1" si="0"/>
        <v>1785.0058660457103</v>
      </c>
      <c r="AF5" s="131">
        <f t="shared" ca="1" si="0"/>
        <v>2839.1132244395849</v>
      </c>
      <c r="AG5" s="131">
        <f t="shared" ca="1" si="0"/>
        <v>3569.2084851927038</v>
      </c>
      <c r="AH5" s="131">
        <f t="shared" ca="1" si="0"/>
        <v>3971.5797387043217</v>
      </c>
      <c r="AI5" s="131">
        <f t="shared" ca="1" si="0"/>
        <v>4042.4722280406886</v>
      </c>
      <c r="AJ5" s="131">
        <f t="shared" ca="1" si="0"/>
        <v>4059.1857440077374</v>
      </c>
      <c r="AK5" s="131">
        <f t="shared" ca="1" si="0"/>
        <v>4132.7564881050212</v>
      </c>
      <c r="AL5" s="131">
        <f t="shared" ca="1" si="0"/>
        <v>4197.0928501167928</v>
      </c>
      <c r="AM5" s="131">
        <f t="shared" ca="1" si="0"/>
        <v>4263.3256468089312</v>
      </c>
      <c r="AN5" s="131">
        <f t="shared" ca="1" si="0"/>
        <v>4331.4747907455794</v>
      </c>
      <c r="AO5" s="131">
        <f t="shared" ca="1" si="0"/>
        <v>4401.5604035728084</v>
      </c>
      <c r="AP5" s="131">
        <f t="shared" ca="1" si="0"/>
        <v>4473.6028182139671</v>
      </c>
      <c r="AQ5" s="131">
        <f t="shared" ca="1" si="0"/>
        <v>4571.2892477547721</v>
      </c>
      <c r="AR5" s="131">
        <f t="shared" ref="AR5:BR5" ca="1" si="1">AQ40</f>
        <v>4646.3904543516646</v>
      </c>
      <c r="AS5" s="131">
        <f t="shared" ca="1" si="1"/>
        <v>4723.5107514970723</v>
      </c>
      <c r="AT5" s="131">
        <f t="shared" ca="1" si="1"/>
        <v>4802.671339641749</v>
      </c>
      <c r="AU5" s="131">
        <f t="shared" ca="1" si="1"/>
        <v>4883.893641841184</v>
      </c>
      <c r="AV5" s="131">
        <f t="shared" ca="1" si="1"/>
        <v>4965.2284411871351</v>
      </c>
      <c r="AW5" s="131">
        <f t="shared" ca="1" si="1"/>
        <v>5048.668477886974</v>
      </c>
      <c r="AX5" s="131">
        <f t="shared" ca="1" si="1"/>
        <v>5134.2358569329199</v>
      </c>
      <c r="AY5" s="131">
        <f t="shared" ca="1" si="1"/>
        <v>5341.9529154196025</v>
      </c>
      <c r="AZ5" s="131">
        <f t="shared" ca="1" si="1"/>
        <v>5431.8422249811501</v>
      </c>
      <c r="BA5" s="131">
        <f t="shared" ca="1" si="1"/>
        <v>5523.9265942538523</v>
      </c>
      <c r="BB5" s="131">
        <f t="shared" ca="1" si="1"/>
        <v>5618.2290713646717</v>
      </c>
      <c r="BC5" s="131">
        <f t="shared" ca="1" si="1"/>
        <v>5714.7729464459089</v>
      </c>
      <c r="BD5" s="131">
        <f t="shared" ca="1" si="1"/>
        <v>5813.5817541762553</v>
      </c>
      <c r="BE5" s="131">
        <f t="shared" ca="1" si="1"/>
        <v>5914.6792763485228</v>
      </c>
      <c r="BF5" s="131">
        <f t="shared" ca="1" si="1"/>
        <v>6018.0895444643593</v>
      </c>
      <c r="BG5" s="131">
        <f t="shared" ca="1" si="1"/>
        <v>6123.8368423561651</v>
      </c>
      <c r="BH5" s="131">
        <f t="shared" ca="1" si="1"/>
        <v>6229.9367435990716</v>
      </c>
      <c r="BI5" s="131">
        <f t="shared" ca="1" si="1"/>
        <v>6338.42300990077</v>
      </c>
      <c r="BJ5" s="131">
        <f t="shared" ca="1" si="1"/>
        <v>6449.3206980943924</v>
      </c>
      <c r="BK5" s="131">
        <f t="shared" ca="1" si="1"/>
        <v>6562.6551281097927</v>
      </c>
      <c r="BL5" s="131">
        <f t="shared" ca="1" si="1"/>
        <v>6678.4518857361063</v>
      </c>
      <c r="BM5" s="131">
        <f t="shared" ca="1" si="1"/>
        <v>7171.7368254132462</v>
      </c>
      <c r="BN5" s="131">
        <f t="shared" ca="1" si="1"/>
        <v>7292.5360730527482</v>
      </c>
      <c r="BO5" s="131">
        <f t="shared" ca="1" si="1"/>
        <v>7415.8760288882158</v>
      </c>
      <c r="BP5" s="131">
        <f t="shared" ca="1" si="1"/>
        <v>7541.7833703557008</v>
      </c>
      <c r="BQ5" s="131">
        <f t="shared" ca="1" si="1"/>
        <v>7670.2850550043431</v>
      </c>
      <c r="BR5" s="131">
        <f t="shared" ca="1" si="1"/>
        <v>7801.4083234375494</v>
      </c>
      <c r="BT5" s="67"/>
      <c r="BU5" s="67"/>
    </row>
    <row r="6" spans="1:73" s="47" customFormat="1" x14ac:dyDescent="0.25">
      <c r="B6" s="65"/>
      <c r="C6" s="128" t="s">
        <v>83</v>
      </c>
      <c r="E6" s="60">
        <f>SUM(K6:V6)</f>
        <v>0</v>
      </c>
      <c r="F6" s="60">
        <f>SUM(W6:AH6)</f>
        <v>150</v>
      </c>
      <c r="G6" s="60">
        <f>SUM(AI6:AT6)</f>
        <v>0</v>
      </c>
      <c r="H6" s="60">
        <f>SUM(AU6:BF6)</f>
        <v>0</v>
      </c>
      <c r="I6" s="60">
        <f>SUM(BG6:BR6)</f>
        <v>0</v>
      </c>
      <c r="K6" s="53">
        <f>IFERROR(VLOOKUP(K$3,InputsCapitalDebtMonth:InputsCapitalShort,2,FALSE),0)</f>
        <v>0</v>
      </c>
      <c r="L6" s="59">
        <f>IFERROR(VLOOKUP(L$3,InputsCapitalDebtMonth:InputsCapitalShort,2,FALSE),0)</f>
        <v>0</v>
      </c>
      <c r="M6" s="59">
        <f>IFERROR(VLOOKUP(M$3,InputsCapitalDebtMonth:InputsCapitalShort,2,FALSE),0)</f>
        <v>0</v>
      </c>
      <c r="N6" s="59">
        <f>IFERROR(VLOOKUP(N$3,InputsCapitalDebtMonth:InputsCapitalShort,2,FALSE),0)</f>
        <v>0</v>
      </c>
      <c r="O6" s="59">
        <f>IFERROR(VLOOKUP(O$3,InputsCapitalDebtMonth:InputsCapitalShort,2,FALSE),0)</f>
        <v>0</v>
      </c>
      <c r="P6" s="59">
        <f>IFERROR(VLOOKUP(P$3,InputsCapitalDebtMonth:InputsCapitalShort,2,FALSE),0)</f>
        <v>0</v>
      </c>
      <c r="Q6" s="59">
        <f>IFERROR(VLOOKUP(Q$3,InputsCapitalDebtMonth:InputsCapitalShort,2,FALSE),0)</f>
        <v>0</v>
      </c>
      <c r="R6" s="59">
        <f>IFERROR(VLOOKUP(R$3,InputsCapitalDebtMonth:InputsCapitalShort,2,FALSE),0)</f>
        <v>0</v>
      </c>
      <c r="S6" s="59">
        <f>IFERROR(VLOOKUP(S$3,InputsCapitalDebtMonth:InputsCapitalShort,2,FALSE),0)</f>
        <v>0</v>
      </c>
      <c r="T6" s="59">
        <f>IFERROR(VLOOKUP(T$3,InputsCapitalDebtMonth:InputsCapitalShort,2,FALSE),0)</f>
        <v>0</v>
      </c>
      <c r="U6" s="59">
        <f>IFERROR(VLOOKUP(U$3,InputsCapitalDebtMonth:InputsCapitalShort,2,FALSE),0)</f>
        <v>0</v>
      </c>
      <c r="V6" s="60">
        <f>IFERROR(VLOOKUP(V$3,InputsCapitalDebtMonth:InputsCapitalShort,2,FALSE),0)</f>
        <v>0</v>
      </c>
      <c r="W6" s="53">
        <f>IFERROR(VLOOKUP(W$3,InputsCapitalDebtMonth:InputsCapitalShort,2,FALSE),0)</f>
        <v>0</v>
      </c>
      <c r="X6" s="59">
        <f>IFERROR(VLOOKUP(X$3,InputsCapitalDebtMonth:InputsCapitalShort,2,FALSE),0)</f>
        <v>0</v>
      </c>
      <c r="Y6" s="59">
        <f>IFERROR(VLOOKUP(Y$3,InputsCapitalDebtMonth:InputsCapitalShort,2,FALSE),0)</f>
        <v>150</v>
      </c>
      <c r="Z6" s="59">
        <f>IFERROR(VLOOKUP(Z$3,InputsCapitalDebtMonth:InputsCapitalShort,2,FALSE),0)</f>
        <v>0</v>
      </c>
      <c r="AA6" s="59">
        <f>IFERROR(VLOOKUP(AA$3,InputsCapitalDebtMonth:InputsCapitalShort,2,FALSE),0)</f>
        <v>0</v>
      </c>
      <c r="AB6" s="59">
        <f>IFERROR(VLOOKUP(AB$3,InputsCapitalDebtMonth:InputsCapitalShort,2,FALSE),0)</f>
        <v>0</v>
      </c>
      <c r="AC6" s="59">
        <f>IFERROR(VLOOKUP(AC$3,InputsCapitalDebtMonth:InputsCapitalShort,2,FALSE),0)</f>
        <v>0</v>
      </c>
      <c r="AD6" s="59">
        <f>IFERROR(VLOOKUP(AD$3,InputsCapitalDebtMonth:InputsCapitalShort,2,FALSE),0)</f>
        <v>0</v>
      </c>
      <c r="AE6" s="59">
        <f>IFERROR(VLOOKUP(AE$3,InputsCapitalDebtMonth:InputsCapitalShort,2,FALSE),0)</f>
        <v>0</v>
      </c>
      <c r="AF6" s="59">
        <f>IFERROR(VLOOKUP(AF$3,InputsCapitalDebtMonth:InputsCapitalShort,2,FALSE),0)</f>
        <v>0</v>
      </c>
      <c r="AG6" s="59">
        <f>IFERROR(VLOOKUP(AG$3,InputsCapitalDebtMonth:InputsCapitalShort,2,FALSE),0)</f>
        <v>0</v>
      </c>
      <c r="AH6" s="60">
        <f>IFERROR(VLOOKUP(AH$3,InputsCapitalDebtMonth:InputsCapitalShort,2,FALSE),0)</f>
        <v>0</v>
      </c>
      <c r="AI6" s="53">
        <f>IFERROR(VLOOKUP(AI$3,InputsCapitalDebtMonth:InputsCapitalShort,2,FALSE),0)</f>
        <v>0</v>
      </c>
      <c r="AJ6" s="59">
        <f>IFERROR(VLOOKUP(AJ$3,InputsCapitalDebtMonth:InputsCapitalShort,2,FALSE),0)</f>
        <v>0</v>
      </c>
      <c r="AK6" s="59">
        <f>IFERROR(VLOOKUP(AK$3,InputsCapitalDebtMonth:InputsCapitalShort,2,FALSE),0)</f>
        <v>0</v>
      </c>
      <c r="AL6" s="59">
        <f>IFERROR(VLOOKUP(AL$3,InputsCapitalDebtMonth:InputsCapitalShort,2,FALSE),0)</f>
        <v>0</v>
      </c>
      <c r="AM6" s="59">
        <f>IFERROR(VLOOKUP(AM$3,InputsCapitalDebtMonth:InputsCapitalShort,2,FALSE),0)</f>
        <v>0</v>
      </c>
      <c r="AN6" s="59">
        <f>IFERROR(VLOOKUP(AN$3,InputsCapitalDebtMonth:InputsCapitalShort,2,FALSE),0)</f>
        <v>0</v>
      </c>
      <c r="AO6" s="59">
        <f>IFERROR(VLOOKUP(AO$3,InputsCapitalDebtMonth:InputsCapitalShort,2,FALSE),0)</f>
        <v>0</v>
      </c>
      <c r="AP6" s="59">
        <f>IFERROR(VLOOKUP(AP$3,InputsCapitalDebtMonth:InputsCapitalShort,2,FALSE),0)</f>
        <v>0</v>
      </c>
      <c r="AQ6" s="59">
        <f>IFERROR(VLOOKUP(AQ$3,InputsCapitalDebtMonth:InputsCapitalShort,2,FALSE),0)</f>
        <v>0</v>
      </c>
      <c r="AR6" s="59">
        <f>IFERROR(VLOOKUP(AR$3,InputsCapitalDebtMonth:InputsCapitalShort,2,FALSE),0)</f>
        <v>0</v>
      </c>
      <c r="AS6" s="59">
        <f>IFERROR(VLOOKUP(AS$3,InputsCapitalDebtMonth:InputsCapitalShort,2,FALSE),0)</f>
        <v>0</v>
      </c>
      <c r="AT6" s="60">
        <f>IFERROR(VLOOKUP(AT$3,InputsCapitalDebtMonth:InputsCapitalShort,2,FALSE),0)</f>
        <v>0</v>
      </c>
      <c r="AU6" s="53">
        <f>IFERROR(VLOOKUP(AU$3,InputsCapitalDebtMonth:InputsCapitalShort,2,FALSE),0)</f>
        <v>0</v>
      </c>
      <c r="AV6" s="59">
        <f>IFERROR(VLOOKUP(AV$3,InputsCapitalDebtMonth:InputsCapitalShort,2,FALSE),0)</f>
        <v>0</v>
      </c>
      <c r="AW6" s="59">
        <f>IFERROR(VLOOKUP(AW$3,InputsCapitalDebtMonth:InputsCapitalShort,2,FALSE),0)</f>
        <v>0</v>
      </c>
      <c r="AX6" s="59">
        <f>IFERROR(VLOOKUP(AX$3,InputsCapitalDebtMonth:InputsCapitalShort,2,FALSE),0)</f>
        <v>0</v>
      </c>
      <c r="AY6" s="59">
        <f>IFERROR(VLOOKUP(AY$3,InputsCapitalDebtMonth:InputsCapitalShort,2,FALSE),0)</f>
        <v>0</v>
      </c>
      <c r="AZ6" s="59">
        <f>IFERROR(VLOOKUP(AZ$3,InputsCapitalDebtMonth:InputsCapitalShort,2,FALSE),0)</f>
        <v>0</v>
      </c>
      <c r="BA6" s="59">
        <f>IFERROR(VLOOKUP(BA$3,InputsCapitalDebtMonth:InputsCapitalShort,2,FALSE),0)</f>
        <v>0</v>
      </c>
      <c r="BB6" s="59">
        <f>IFERROR(VLOOKUP(BB$3,InputsCapitalDebtMonth:InputsCapitalShort,2,FALSE),0)</f>
        <v>0</v>
      </c>
      <c r="BC6" s="59">
        <f>IFERROR(VLOOKUP(BC$3,InputsCapitalDebtMonth:InputsCapitalShort,2,FALSE),0)</f>
        <v>0</v>
      </c>
      <c r="BD6" s="59">
        <f>IFERROR(VLOOKUP(BD$3,InputsCapitalDebtMonth:InputsCapitalShort,2,FALSE),0)</f>
        <v>0</v>
      </c>
      <c r="BE6" s="59">
        <f>IFERROR(VLOOKUP(BE$3,InputsCapitalDebtMonth:InputsCapitalShort,2,FALSE),0)</f>
        <v>0</v>
      </c>
      <c r="BF6" s="60">
        <f>IFERROR(VLOOKUP(BF$3,InputsCapitalDebtMonth:InputsCapitalShort,2,FALSE),0)</f>
        <v>0</v>
      </c>
      <c r="BG6" s="53">
        <f>IFERROR(VLOOKUP(BG$3,InputsCapitalDebtMonth:InputsCapitalShort,2,FALSE),0)</f>
        <v>0</v>
      </c>
      <c r="BH6" s="59">
        <f>IFERROR(VLOOKUP(BH$3,InputsCapitalDebtMonth:InputsCapitalShort,2,FALSE),0)</f>
        <v>0</v>
      </c>
      <c r="BI6" s="59">
        <f>IFERROR(VLOOKUP(BI$3,InputsCapitalDebtMonth:InputsCapitalShort,2,FALSE),0)</f>
        <v>0</v>
      </c>
      <c r="BJ6" s="59">
        <f>IFERROR(VLOOKUP(BJ$3,InputsCapitalDebtMonth:InputsCapitalShort,2,FALSE),0)</f>
        <v>0</v>
      </c>
      <c r="BK6" s="59">
        <f>IFERROR(VLOOKUP(BK$3,InputsCapitalDebtMonth:InputsCapitalShort,2,FALSE),0)</f>
        <v>0</v>
      </c>
      <c r="BL6" s="59">
        <f>IFERROR(VLOOKUP(BL$3,InputsCapitalDebtMonth:InputsCapitalShort,2,FALSE),0)</f>
        <v>0</v>
      </c>
      <c r="BM6" s="59">
        <f>IFERROR(VLOOKUP(BM$3,InputsCapitalDebtMonth:InputsCapitalShort,2,FALSE),0)</f>
        <v>0</v>
      </c>
      <c r="BN6" s="59">
        <f>IFERROR(VLOOKUP(BN$3,InputsCapitalDebtMonth:InputsCapitalShort,2,FALSE),0)</f>
        <v>0</v>
      </c>
      <c r="BO6" s="59">
        <f>IFERROR(VLOOKUP(BO$3,InputsCapitalDebtMonth:InputsCapitalShort,2,FALSE),0)</f>
        <v>0</v>
      </c>
      <c r="BP6" s="59">
        <f>IFERROR(VLOOKUP(BP$3,InputsCapitalDebtMonth:InputsCapitalShort,2,FALSE),0)</f>
        <v>0</v>
      </c>
      <c r="BQ6" s="59">
        <f>IFERROR(VLOOKUP(BQ$3,InputsCapitalDebtMonth:InputsCapitalShort,2,FALSE),0)</f>
        <v>0</v>
      </c>
      <c r="BR6" s="60">
        <f>IFERROR(VLOOKUP(BR$3,InputsCapitalDebtMonth:InputsCapitalShort,2,FALSE),0)</f>
        <v>0</v>
      </c>
    </row>
    <row r="7" spans="1:73" s="47" customFormat="1" x14ac:dyDescent="0.25">
      <c r="C7" s="20" t="s">
        <v>67</v>
      </c>
      <c r="E7" s="62">
        <f>SUM(K7:V7)</f>
        <v>100</v>
      </c>
      <c r="F7" s="62">
        <f>SUM(W7:AH7)</f>
        <v>550</v>
      </c>
      <c r="G7" s="62">
        <f>SUM(AI7:AT7)</f>
        <v>0</v>
      </c>
      <c r="H7" s="62">
        <f>SUM(AU7:BF7)</f>
        <v>0</v>
      </c>
      <c r="I7" s="62">
        <f>SUM(BG7:BR7)</f>
        <v>0</v>
      </c>
      <c r="K7" s="61">
        <f>IFERROR(VLOOKUP(K$3,InputsCapitalDebtMonth:InputsCapitalLong,3,FALSE),0)</f>
        <v>0</v>
      </c>
      <c r="L7" s="61">
        <f>IFERROR(VLOOKUP(L$3,InputsCapitalDebtMonth:InputsCapitalLong,3,FALSE),0)</f>
        <v>0</v>
      </c>
      <c r="M7" s="61">
        <f>IFERROR(VLOOKUP(M$3,InputsCapitalDebtMonth:InputsCapitalLong,3,FALSE),0)</f>
        <v>0</v>
      </c>
      <c r="N7" s="61">
        <f>IFERROR(VLOOKUP(N$3,InputsCapitalDebtMonth:InputsCapitalLong,3,FALSE),0)</f>
        <v>0</v>
      </c>
      <c r="O7" s="61">
        <f>IFERROR(VLOOKUP(O$3,InputsCapitalDebtMonth:InputsCapitalLong,3,FALSE),0)</f>
        <v>0</v>
      </c>
      <c r="P7" s="61">
        <f>IFERROR(VLOOKUP(P$3,InputsCapitalDebtMonth:InputsCapitalLong,3,FALSE),0)</f>
        <v>100</v>
      </c>
      <c r="Q7" s="61">
        <f>IFERROR(VLOOKUP(Q$3,InputsCapitalDebtMonth:InputsCapitalLong,3,FALSE),0)</f>
        <v>0</v>
      </c>
      <c r="R7" s="61">
        <f>IFERROR(VLOOKUP(R$3,InputsCapitalDebtMonth:InputsCapitalLong,3,FALSE),0)</f>
        <v>0</v>
      </c>
      <c r="S7" s="61">
        <f>IFERROR(VLOOKUP(S$3,InputsCapitalDebtMonth:InputsCapitalLong,3,FALSE),0)</f>
        <v>0</v>
      </c>
      <c r="T7" s="61">
        <f>IFERROR(VLOOKUP(T$3,InputsCapitalDebtMonth:InputsCapitalLong,3,FALSE),0)</f>
        <v>0</v>
      </c>
      <c r="U7" s="61">
        <f>IFERROR(VLOOKUP(U$3,InputsCapitalDebtMonth:InputsCapitalLong,3,FALSE),0)</f>
        <v>0</v>
      </c>
      <c r="V7" s="62">
        <f>IFERROR(VLOOKUP(V$3,InputsCapitalDebtMonth:InputsCapitalLong,3,FALSE),0)</f>
        <v>0</v>
      </c>
      <c r="W7" s="61">
        <f>IFERROR(VLOOKUP(W$3,InputsCapitalDebtMonth:InputsCapitalLong,3,FALSE),0)</f>
        <v>0</v>
      </c>
      <c r="X7" s="61">
        <f>IFERROR(VLOOKUP(X$3,InputsCapitalDebtMonth:InputsCapitalLong,3,FALSE),0)</f>
        <v>0</v>
      </c>
      <c r="Y7" s="61">
        <f>IFERROR(VLOOKUP(Y$3,InputsCapitalDebtMonth:InputsCapitalLong,3,FALSE),0)</f>
        <v>550</v>
      </c>
      <c r="Z7" s="61">
        <f>IFERROR(VLOOKUP(Z$3,InputsCapitalDebtMonth:InputsCapitalLong,3,FALSE),0)</f>
        <v>0</v>
      </c>
      <c r="AA7" s="61">
        <f>IFERROR(VLOOKUP(AA$3,InputsCapitalDebtMonth:InputsCapitalLong,3,FALSE),0)</f>
        <v>0</v>
      </c>
      <c r="AB7" s="61">
        <f>IFERROR(VLOOKUP(AB$3,InputsCapitalDebtMonth:InputsCapitalLong,3,FALSE),0)</f>
        <v>0</v>
      </c>
      <c r="AC7" s="61">
        <f>IFERROR(VLOOKUP(AC$3,InputsCapitalDebtMonth:InputsCapitalLong,3,FALSE),0)</f>
        <v>0</v>
      </c>
      <c r="AD7" s="61">
        <f>IFERROR(VLOOKUP(AD$3,InputsCapitalDebtMonth:InputsCapitalLong,3,FALSE),0)</f>
        <v>0</v>
      </c>
      <c r="AE7" s="61">
        <f>IFERROR(VLOOKUP(AE$3,InputsCapitalDebtMonth:InputsCapitalLong,3,FALSE),0)</f>
        <v>0</v>
      </c>
      <c r="AF7" s="61">
        <f>IFERROR(VLOOKUP(AF$3,InputsCapitalDebtMonth:InputsCapitalLong,3,FALSE),0)</f>
        <v>0</v>
      </c>
      <c r="AG7" s="61">
        <f>IFERROR(VLOOKUP(AG$3,InputsCapitalDebtMonth:InputsCapitalLong,3,FALSE),0)</f>
        <v>0</v>
      </c>
      <c r="AH7" s="62">
        <f>IFERROR(VLOOKUP(AH$3,InputsCapitalDebtMonth:InputsCapitalLong,3,FALSE),0)</f>
        <v>0</v>
      </c>
      <c r="AI7" s="61">
        <f>IFERROR(VLOOKUP(AI$3,InputsCapitalDebtMonth:InputsCapitalLong,3,FALSE),0)</f>
        <v>0</v>
      </c>
      <c r="AJ7" s="61">
        <f>IFERROR(VLOOKUP(AJ$3,InputsCapitalDebtMonth:InputsCapitalLong,3,FALSE),0)</f>
        <v>0</v>
      </c>
      <c r="AK7" s="61">
        <f>IFERROR(VLOOKUP(AK$3,InputsCapitalDebtMonth:InputsCapitalLong,3,FALSE),0)</f>
        <v>0</v>
      </c>
      <c r="AL7" s="61">
        <f>IFERROR(VLOOKUP(AL$3,InputsCapitalDebtMonth:InputsCapitalLong,3,FALSE),0)</f>
        <v>0</v>
      </c>
      <c r="AM7" s="61">
        <f>IFERROR(VLOOKUP(AM$3,InputsCapitalDebtMonth:InputsCapitalLong,3,FALSE),0)</f>
        <v>0</v>
      </c>
      <c r="AN7" s="61">
        <f>IFERROR(VLOOKUP(AN$3,InputsCapitalDebtMonth:InputsCapitalLong,3,FALSE),0)</f>
        <v>0</v>
      </c>
      <c r="AO7" s="61">
        <f>IFERROR(VLOOKUP(AO$3,InputsCapitalDebtMonth:InputsCapitalLong,3,FALSE),0)</f>
        <v>0</v>
      </c>
      <c r="AP7" s="61">
        <f>IFERROR(VLOOKUP(AP$3,InputsCapitalDebtMonth:InputsCapitalLong,3,FALSE),0)</f>
        <v>0</v>
      </c>
      <c r="AQ7" s="61">
        <f>IFERROR(VLOOKUP(AQ$3,InputsCapitalDebtMonth:InputsCapitalLong,3,FALSE),0)</f>
        <v>0</v>
      </c>
      <c r="AR7" s="61">
        <f>IFERROR(VLOOKUP(AR$3,InputsCapitalDebtMonth:InputsCapitalLong,3,FALSE),0)</f>
        <v>0</v>
      </c>
      <c r="AS7" s="61">
        <f>IFERROR(VLOOKUP(AS$3,InputsCapitalDebtMonth:InputsCapitalLong,3,FALSE),0)</f>
        <v>0</v>
      </c>
      <c r="AT7" s="62">
        <f>IFERROR(VLOOKUP(AT$3,InputsCapitalDebtMonth:InputsCapitalLong,3,FALSE),0)</f>
        <v>0</v>
      </c>
      <c r="AU7" s="61">
        <f>IFERROR(VLOOKUP(AU$3,InputsCapitalDebtMonth:InputsCapitalLong,3,FALSE),0)</f>
        <v>0</v>
      </c>
      <c r="AV7" s="61">
        <f>IFERROR(VLOOKUP(AV$3,InputsCapitalDebtMonth:InputsCapitalLong,3,FALSE),0)</f>
        <v>0</v>
      </c>
      <c r="AW7" s="61">
        <f>IFERROR(VLOOKUP(AW$3,InputsCapitalDebtMonth:InputsCapitalLong,3,FALSE),0)</f>
        <v>0</v>
      </c>
      <c r="AX7" s="61">
        <f>IFERROR(VLOOKUP(AX$3,InputsCapitalDebtMonth:InputsCapitalLong,3,FALSE),0)</f>
        <v>0</v>
      </c>
      <c r="AY7" s="61">
        <f>IFERROR(VLOOKUP(AY$3,InputsCapitalDebtMonth:InputsCapitalLong,3,FALSE),0)</f>
        <v>0</v>
      </c>
      <c r="AZ7" s="61">
        <f>IFERROR(VLOOKUP(AZ$3,InputsCapitalDebtMonth:InputsCapitalLong,3,FALSE),0)</f>
        <v>0</v>
      </c>
      <c r="BA7" s="61">
        <f>IFERROR(VLOOKUP(BA$3,InputsCapitalDebtMonth:InputsCapitalLong,3,FALSE),0)</f>
        <v>0</v>
      </c>
      <c r="BB7" s="61">
        <f>IFERROR(VLOOKUP(BB$3,InputsCapitalDebtMonth:InputsCapitalLong,3,FALSE),0)</f>
        <v>0</v>
      </c>
      <c r="BC7" s="61">
        <f>IFERROR(VLOOKUP(BC$3,InputsCapitalDebtMonth:InputsCapitalLong,3,FALSE),0)</f>
        <v>0</v>
      </c>
      <c r="BD7" s="61">
        <f>IFERROR(VLOOKUP(BD$3,InputsCapitalDebtMonth:InputsCapitalLong,3,FALSE),0)</f>
        <v>0</v>
      </c>
      <c r="BE7" s="61">
        <f>IFERROR(VLOOKUP(BE$3,InputsCapitalDebtMonth:InputsCapitalLong,3,FALSE),0)</f>
        <v>0</v>
      </c>
      <c r="BF7" s="62">
        <f>IFERROR(VLOOKUP(BF$3,InputsCapitalDebtMonth:InputsCapitalLong,3,FALSE),0)</f>
        <v>0</v>
      </c>
      <c r="BG7" s="61">
        <f>IFERROR(VLOOKUP(BG$3,InputsCapitalDebtMonth:InputsCapitalLong,3,FALSE),0)</f>
        <v>0</v>
      </c>
      <c r="BH7" s="61">
        <f>IFERROR(VLOOKUP(BH$3,InputsCapitalDebtMonth:InputsCapitalLong,3,FALSE),0)</f>
        <v>0</v>
      </c>
      <c r="BI7" s="61">
        <f>IFERROR(VLOOKUP(BI$3,InputsCapitalDebtMonth:InputsCapitalLong,3,FALSE),0)</f>
        <v>0</v>
      </c>
      <c r="BJ7" s="61">
        <f>IFERROR(VLOOKUP(BJ$3,InputsCapitalDebtMonth:InputsCapitalLong,3,FALSE),0)</f>
        <v>0</v>
      </c>
      <c r="BK7" s="61">
        <f>IFERROR(VLOOKUP(BK$3,InputsCapitalDebtMonth:InputsCapitalLong,3,FALSE),0)</f>
        <v>0</v>
      </c>
      <c r="BL7" s="61">
        <f>IFERROR(VLOOKUP(BL$3,InputsCapitalDebtMonth:InputsCapitalLong,3,FALSE),0)</f>
        <v>0</v>
      </c>
      <c r="BM7" s="61">
        <f>IFERROR(VLOOKUP(BM$3,InputsCapitalDebtMonth:InputsCapitalLong,3,FALSE),0)</f>
        <v>0</v>
      </c>
      <c r="BN7" s="61">
        <f>IFERROR(VLOOKUP(BN$3,InputsCapitalDebtMonth:InputsCapitalLong,3,FALSE),0)</f>
        <v>0</v>
      </c>
      <c r="BO7" s="61">
        <f>IFERROR(VLOOKUP(BO$3,InputsCapitalDebtMonth:InputsCapitalLong,3,FALSE),0)</f>
        <v>0</v>
      </c>
      <c r="BP7" s="61">
        <f>IFERROR(VLOOKUP(BP$3,InputsCapitalDebtMonth:InputsCapitalLong,3,FALSE),0)</f>
        <v>0</v>
      </c>
      <c r="BQ7" s="61">
        <f>IFERROR(VLOOKUP(BQ$3,InputsCapitalDebtMonth:InputsCapitalLong,3,FALSE),0)</f>
        <v>0</v>
      </c>
      <c r="BR7" s="62">
        <f>IFERROR(VLOOKUP(BR$3,InputsCapitalDebtMonth:InputsCapitalLong,3,FALSE),0)</f>
        <v>0</v>
      </c>
    </row>
    <row r="8" spans="1:73" x14ac:dyDescent="0.25">
      <c r="C8" s="320" t="s">
        <v>99</v>
      </c>
      <c r="K8" s="291">
        <f>SUM(K6:K7)</f>
        <v>0</v>
      </c>
      <c r="L8" s="291">
        <f t="shared" ref="L8:BR8" si="2">SUM(L6:L7)</f>
        <v>0</v>
      </c>
      <c r="M8" s="291">
        <f t="shared" si="2"/>
        <v>0</v>
      </c>
      <c r="N8" s="291">
        <f t="shared" si="2"/>
        <v>0</v>
      </c>
      <c r="O8" s="291">
        <f t="shared" si="2"/>
        <v>0</v>
      </c>
      <c r="P8" s="291">
        <f t="shared" si="2"/>
        <v>100</v>
      </c>
      <c r="Q8" s="291">
        <f t="shared" si="2"/>
        <v>0</v>
      </c>
      <c r="R8" s="291">
        <f t="shared" si="2"/>
        <v>0</v>
      </c>
      <c r="S8" s="291">
        <f t="shared" si="2"/>
        <v>0</v>
      </c>
      <c r="T8" s="291">
        <f t="shared" si="2"/>
        <v>0</v>
      </c>
      <c r="U8" s="291">
        <f t="shared" si="2"/>
        <v>0</v>
      </c>
      <c r="V8" s="298">
        <f t="shared" si="2"/>
        <v>0</v>
      </c>
      <c r="W8" s="291">
        <f t="shared" si="2"/>
        <v>0</v>
      </c>
      <c r="X8" s="291">
        <f t="shared" si="2"/>
        <v>0</v>
      </c>
      <c r="Y8" s="291">
        <f t="shared" si="2"/>
        <v>700</v>
      </c>
      <c r="Z8" s="291">
        <f t="shared" si="2"/>
        <v>0</v>
      </c>
      <c r="AA8" s="291">
        <f t="shared" si="2"/>
        <v>0</v>
      </c>
      <c r="AB8" s="291">
        <f t="shared" si="2"/>
        <v>0</v>
      </c>
      <c r="AC8" s="291">
        <f t="shared" si="2"/>
        <v>0</v>
      </c>
      <c r="AD8" s="291">
        <f t="shared" si="2"/>
        <v>0</v>
      </c>
      <c r="AE8" s="291">
        <f t="shared" si="2"/>
        <v>0</v>
      </c>
      <c r="AF8" s="291">
        <f t="shared" si="2"/>
        <v>0</v>
      </c>
      <c r="AG8" s="291">
        <f t="shared" si="2"/>
        <v>0</v>
      </c>
      <c r="AH8" s="298">
        <f t="shared" si="2"/>
        <v>0</v>
      </c>
      <c r="AI8" s="291">
        <f t="shared" si="2"/>
        <v>0</v>
      </c>
      <c r="AJ8" s="291">
        <f t="shared" si="2"/>
        <v>0</v>
      </c>
      <c r="AK8" s="291">
        <f t="shared" si="2"/>
        <v>0</v>
      </c>
      <c r="AL8" s="291">
        <f t="shared" si="2"/>
        <v>0</v>
      </c>
      <c r="AM8" s="291">
        <f t="shared" si="2"/>
        <v>0</v>
      </c>
      <c r="AN8" s="291">
        <f t="shared" si="2"/>
        <v>0</v>
      </c>
      <c r="AO8" s="291">
        <f t="shared" si="2"/>
        <v>0</v>
      </c>
      <c r="AP8" s="291">
        <f t="shared" si="2"/>
        <v>0</v>
      </c>
      <c r="AQ8" s="291">
        <f t="shared" si="2"/>
        <v>0</v>
      </c>
      <c r="AR8" s="291">
        <f t="shared" si="2"/>
        <v>0</v>
      </c>
      <c r="AS8" s="291">
        <f t="shared" si="2"/>
        <v>0</v>
      </c>
      <c r="AT8" s="298">
        <f t="shared" si="2"/>
        <v>0</v>
      </c>
      <c r="AU8" s="291">
        <f t="shared" si="2"/>
        <v>0</v>
      </c>
      <c r="AV8" s="291">
        <f t="shared" si="2"/>
        <v>0</v>
      </c>
      <c r="AW8" s="291">
        <f t="shared" si="2"/>
        <v>0</v>
      </c>
      <c r="AX8" s="291">
        <f t="shared" si="2"/>
        <v>0</v>
      </c>
      <c r="AY8" s="291">
        <f t="shared" si="2"/>
        <v>0</v>
      </c>
      <c r="AZ8" s="291">
        <f t="shared" si="2"/>
        <v>0</v>
      </c>
      <c r="BA8" s="291">
        <f t="shared" si="2"/>
        <v>0</v>
      </c>
      <c r="BB8" s="291">
        <f t="shared" si="2"/>
        <v>0</v>
      </c>
      <c r="BC8" s="291">
        <f t="shared" si="2"/>
        <v>0</v>
      </c>
      <c r="BD8" s="291">
        <f t="shared" si="2"/>
        <v>0</v>
      </c>
      <c r="BE8" s="291">
        <f t="shared" si="2"/>
        <v>0</v>
      </c>
      <c r="BF8" s="298">
        <f t="shared" si="2"/>
        <v>0</v>
      </c>
      <c r="BG8" s="291">
        <f t="shared" si="2"/>
        <v>0</v>
      </c>
      <c r="BH8" s="291">
        <f t="shared" si="2"/>
        <v>0</v>
      </c>
      <c r="BI8" s="291">
        <f t="shared" si="2"/>
        <v>0</v>
      </c>
      <c r="BJ8" s="291">
        <f t="shared" si="2"/>
        <v>0</v>
      </c>
      <c r="BK8" s="291">
        <f t="shared" si="2"/>
        <v>0</v>
      </c>
      <c r="BL8" s="291">
        <f t="shared" si="2"/>
        <v>0</v>
      </c>
      <c r="BM8" s="291">
        <f t="shared" si="2"/>
        <v>0</v>
      </c>
      <c r="BN8" s="291">
        <f t="shared" si="2"/>
        <v>0</v>
      </c>
      <c r="BO8" s="291">
        <f t="shared" si="2"/>
        <v>0</v>
      </c>
      <c r="BP8" s="291">
        <f t="shared" si="2"/>
        <v>0</v>
      </c>
      <c r="BQ8" s="291">
        <f t="shared" si="2"/>
        <v>0</v>
      </c>
      <c r="BR8" s="298">
        <f t="shared" si="2"/>
        <v>0</v>
      </c>
    </row>
    <row r="9" spans="1:73" s="47" customFormat="1" x14ac:dyDescent="0.25">
      <c r="B9" s="65"/>
      <c r="C9" s="128" t="s">
        <v>71</v>
      </c>
      <c r="E9" s="60">
        <f t="shared" ref="E9:E10" si="3">SUM(K9:V9)</f>
        <v>100</v>
      </c>
      <c r="F9" s="60">
        <f t="shared" ref="F9:F10" si="4">SUM(W9:AH9)</f>
        <v>0</v>
      </c>
      <c r="G9" s="60">
        <f t="shared" ref="G9:G10" si="5">SUM(AI9:AT9)</f>
        <v>0</v>
      </c>
      <c r="H9" s="60">
        <f t="shared" ref="H9:H10" si="6">SUM(AU9:BF9)</f>
        <v>0</v>
      </c>
      <c r="I9" s="60">
        <f t="shared" ref="I9:I10" si="7">SUM(BG9:BR9)</f>
        <v>0</v>
      </c>
      <c r="K9" s="53">
        <f>IFERROR(VLOOKUP(K$3,InputsCapitalEquityMonth:InputsCapitalPreferred,2,FALSE),0)</f>
        <v>0</v>
      </c>
      <c r="L9" s="59">
        <f>IFERROR(VLOOKUP(L$3,InputsCapitalEquityMonth:InputsCapitalPreferred,2,FALSE),0)</f>
        <v>0</v>
      </c>
      <c r="M9" s="59">
        <f>IFERROR(VLOOKUP(M$3,InputsCapitalEquityMonth:InputsCapitalPreferred,2,FALSE),0)</f>
        <v>0</v>
      </c>
      <c r="N9" s="59">
        <f>IFERROR(VLOOKUP(N$3,InputsCapitalEquityMonth:InputsCapitalPreferred,2,FALSE),0)</f>
        <v>0</v>
      </c>
      <c r="O9" s="59">
        <f>IFERROR(VLOOKUP(O$3,InputsCapitalEquityMonth:InputsCapitalPreferred,2,FALSE),0)</f>
        <v>0</v>
      </c>
      <c r="P9" s="59">
        <f>IFERROR(VLOOKUP(P$3,InputsCapitalEquityMonth:InputsCapitalPreferred,2,FALSE),0)</f>
        <v>100</v>
      </c>
      <c r="Q9" s="59">
        <f>IFERROR(VLOOKUP(Q$3,InputsCapitalEquityMonth:InputsCapitalPreferred,2,FALSE),0)</f>
        <v>0</v>
      </c>
      <c r="R9" s="59">
        <f>IFERROR(VLOOKUP(R$3,InputsCapitalEquityMonth:InputsCapitalPreferred,2,FALSE),0)</f>
        <v>0</v>
      </c>
      <c r="S9" s="59">
        <f>IFERROR(VLOOKUP(S$3,InputsCapitalEquityMonth:InputsCapitalPreferred,2,FALSE),0)</f>
        <v>0</v>
      </c>
      <c r="T9" s="59">
        <f>IFERROR(VLOOKUP(T$3,InputsCapitalEquityMonth:InputsCapitalPreferred,2,FALSE),0)</f>
        <v>0</v>
      </c>
      <c r="U9" s="59">
        <f>IFERROR(VLOOKUP(U$3,InputsCapitalEquityMonth:InputsCapitalPreferred,2,FALSE),0)</f>
        <v>0</v>
      </c>
      <c r="V9" s="60">
        <f>IFERROR(VLOOKUP(V$3,InputsCapitalEquityMonth:InputsCapitalPreferred,2,FALSE),0)</f>
        <v>0</v>
      </c>
      <c r="W9" s="53">
        <f>IFERROR(VLOOKUP(W$3,InputsCapitalEquityMonth:InputsCapitalPreferred,2,FALSE),0)</f>
        <v>0</v>
      </c>
      <c r="X9" s="59">
        <f>IFERROR(VLOOKUP(X$3,InputsCapitalEquityMonth:InputsCapitalPreferred,2,FALSE),0)</f>
        <v>0</v>
      </c>
      <c r="Y9" s="59">
        <f>IFERROR(VLOOKUP(Y$3,InputsCapitalEquityMonth:InputsCapitalPreferred,2,FALSE),0)</f>
        <v>0</v>
      </c>
      <c r="Z9" s="59">
        <f>IFERROR(VLOOKUP(Z$3,InputsCapitalEquityMonth:InputsCapitalPreferred,2,FALSE),0)</f>
        <v>0</v>
      </c>
      <c r="AA9" s="59">
        <f>IFERROR(VLOOKUP(AA$3,InputsCapitalEquityMonth:InputsCapitalPreferred,2,FALSE),0)</f>
        <v>0</v>
      </c>
      <c r="AB9" s="59">
        <f>IFERROR(VLOOKUP(AB$3,InputsCapitalEquityMonth:InputsCapitalPreferred,2,FALSE),0)</f>
        <v>0</v>
      </c>
      <c r="AC9" s="59">
        <f>IFERROR(VLOOKUP(AC$3,InputsCapitalEquityMonth:InputsCapitalPreferred,2,FALSE),0)</f>
        <v>0</v>
      </c>
      <c r="AD9" s="59">
        <f>IFERROR(VLOOKUP(AD$3,InputsCapitalEquityMonth:InputsCapitalPreferred,2,FALSE),0)</f>
        <v>0</v>
      </c>
      <c r="AE9" s="59">
        <f>IFERROR(VLOOKUP(AE$3,InputsCapitalEquityMonth:InputsCapitalPreferred,2,FALSE),0)</f>
        <v>0</v>
      </c>
      <c r="AF9" s="59">
        <f>IFERROR(VLOOKUP(AF$3,InputsCapitalEquityMonth:InputsCapitalPreferred,2,FALSE),0)</f>
        <v>0</v>
      </c>
      <c r="AG9" s="59">
        <f>IFERROR(VLOOKUP(AG$3,InputsCapitalEquityMonth:InputsCapitalPreferred,2,FALSE),0)</f>
        <v>0</v>
      </c>
      <c r="AH9" s="60">
        <f>IFERROR(VLOOKUP(AH$3,InputsCapitalEquityMonth:InputsCapitalPreferred,2,FALSE),0)</f>
        <v>0</v>
      </c>
      <c r="AI9" s="53">
        <f>IFERROR(VLOOKUP(AI$3,InputsCapitalEquityMonth:InputsCapitalPreferred,2,FALSE),0)</f>
        <v>0</v>
      </c>
      <c r="AJ9" s="59">
        <f>IFERROR(VLOOKUP(AJ$3,InputsCapitalEquityMonth:InputsCapitalPreferred,2,FALSE),0)</f>
        <v>0</v>
      </c>
      <c r="AK9" s="59">
        <f>IFERROR(VLOOKUP(AK$3,InputsCapitalEquityMonth:InputsCapitalPreferred,2,FALSE),0)</f>
        <v>0</v>
      </c>
      <c r="AL9" s="59">
        <f>IFERROR(VLOOKUP(AL$3,InputsCapitalEquityMonth:InputsCapitalPreferred,2,FALSE),0)</f>
        <v>0</v>
      </c>
      <c r="AM9" s="59">
        <f>IFERROR(VLOOKUP(AM$3,InputsCapitalEquityMonth:InputsCapitalPreferred,2,FALSE),0)</f>
        <v>0</v>
      </c>
      <c r="AN9" s="59">
        <f>IFERROR(VLOOKUP(AN$3,InputsCapitalEquityMonth:InputsCapitalPreferred,2,FALSE),0)</f>
        <v>0</v>
      </c>
      <c r="AO9" s="59">
        <f>IFERROR(VLOOKUP(AO$3,InputsCapitalEquityMonth:InputsCapitalPreferred,2,FALSE),0)</f>
        <v>0</v>
      </c>
      <c r="AP9" s="59">
        <f>IFERROR(VLOOKUP(AP$3,InputsCapitalEquityMonth:InputsCapitalPreferred,2,FALSE),0)</f>
        <v>0</v>
      </c>
      <c r="AQ9" s="59">
        <f>IFERROR(VLOOKUP(AQ$3,InputsCapitalEquityMonth:InputsCapitalPreferred,2,FALSE),0)</f>
        <v>0</v>
      </c>
      <c r="AR9" s="59">
        <f>IFERROR(VLOOKUP(AR$3,InputsCapitalEquityMonth:InputsCapitalPreferred,2,FALSE),0)</f>
        <v>0</v>
      </c>
      <c r="AS9" s="59">
        <f>IFERROR(VLOOKUP(AS$3,InputsCapitalEquityMonth:InputsCapitalPreferred,2,FALSE),0)</f>
        <v>0</v>
      </c>
      <c r="AT9" s="60">
        <f>IFERROR(VLOOKUP(AT$3,InputsCapitalEquityMonth:InputsCapitalPreferred,2,FALSE),0)</f>
        <v>0</v>
      </c>
      <c r="AU9" s="53">
        <f>IFERROR(VLOOKUP(AU$3,InputsCapitalEquityMonth:InputsCapitalPreferred,2,FALSE),0)</f>
        <v>0</v>
      </c>
      <c r="AV9" s="59">
        <f>IFERROR(VLOOKUP(AV$3,InputsCapitalEquityMonth:InputsCapitalPreferred,2,FALSE),0)</f>
        <v>0</v>
      </c>
      <c r="AW9" s="59">
        <f>IFERROR(VLOOKUP(AW$3,InputsCapitalEquityMonth:InputsCapitalPreferred,2,FALSE),0)</f>
        <v>0</v>
      </c>
      <c r="AX9" s="59">
        <f>IFERROR(VLOOKUP(AX$3,InputsCapitalEquityMonth:InputsCapitalPreferred,2,FALSE),0)</f>
        <v>0</v>
      </c>
      <c r="AY9" s="59">
        <f>IFERROR(VLOOKUP(AY$3,InputsCapitalEquityMonth:InputsCapitalPreferred,2,FALSE),0)</f>
        <v>0</v>
      </c>
      <c r="AZ9" s="59">
        <f>IFERROR(VLOOKUP(AZ$3,InputsCapitalEquityMonth:InputsCapitalPreferred,2,FALSE),0)</f>
        <v>0</v>
      </c>
      <c r="BA9" s="59">
        <f>IFERROR(VLOOKUP(BA$3,InputsCapitalEquityMonth:InputsCapitalPreferred,2,FALSE),0)</f>
        <v>0</v>
      </c>
      <c r="BB9" s="59">
        <f>IFERROR(VLOOKUP(BB$3,InputsCapitalEquityMonth:InputsCapitalPreferred,2,FALSE),0)</f>
        <v>0</v>
      </c>
      <c r="BC9" s="59">
        <f>IFERROR(VLOOKUP(BC$3,InputsCapitalEquityMonth:InputsCapitalPreferred,2,FALSE),0)</f>
        <v>0</v>
      </c>
      <c r="BD9" s="59">
        <f>IFERROR(VLOOKUP(BD$3,InputsCapitalEquityMonth:InputsCapitalPreferred,2,FALSE),0)</f>
        <v>0</v>
      </c>
      <c r="BE9" s="59">
        <f>IFERROR(VLOOKUP(BE$3,InputsCapitalEquityMonth:InputsCapitalPreferred,2,FALSE),0)</f>
        <v>0</v>
      </c>
      <c r="BF9" s="60">
        <f>IFERROR(VLOOKUP(BF$3,InputsCapitalEquityMonth:InputsCapitalPreferred,2,FALSE),0)</f>
        <v>0</v>
      </c>
      <c r="BG9" s="53">
        <f>IFERROR(VLOOKUP(BG$3,InputsCapitalEquityMonth:InputsCapitalPreferred,2,FALSE),0)</f>
        <v>0</v>
      </c>
      <c r="BH9" s="59">
        <f>IFERROR(VLOOKUP(BH$3,InputsCapitalEquityMonth:InputsCapitalPreferred,2,FALSE),0)</f>
        <v>0</v>
      </c>
      <c r="BI9" s="59">
        <f>IFERROR(VLOOKUP(BI$3,InputsCapitalEquityMonth:InputsCapitalPreferred,2,FALSE),0)</f>
        <v>0</v>
      </c>
      <c r="BJ9" s="59">
        <f>IFERROR(VLOOKUP(BJ$3,InputsCapitalEquityMonth:InputsCapitalPreferred,2,FALSE),0)</f>
        <v>0</v>
      </c>
      <c r="BK9" s="59">
        <f>IFERROR(VLOOKUP(BK$3,InputsCapitalEquityMonth:InputsCapitalPreferred,2,FALSE),0)</f>
        <v>0</v>
      </c>
      <c r="BL9" s="59">
        <f>IFERROR(VLOOKUP(BL$3,InputsCapitalEquityMonth:InputsCapitalPreferred,2,FALSE),0)</f>
        <v>0</v>
      </c>
      <c r="BM9" s="59">
        <f>IFERROR(VLOOKUP(BM$3,InputsCapitalEquityMonth:InputsCapitalPreferred,2,FALSE),0)</f>
        <v>0</v>
      </c>
      <c r="BN9" s="59">
        <f>IFERROR(VLOOKUP(BN$3,InputsCapitalEquityMonth:InputsCapitalPreferred,2,FALSE),0)</f>
        <v>0</v>
      </c>
      <c r="BO9" s="59">
        <f>IFERROR(VLOOKUP(BO$3,InputsCapitalEquityMonth:InputsCapitalPreferred,2,FALSE),0)</f>
        <v>0</v>
      </c>
      <c r="BP9" s="59">
        <f>IFERROR(VLOOKUP(BP$3,InputsCapitalEquityMonth:InputsCapitalPreferred,2,FALSE),0)</f>
        <v>0</v>
      </c>
      <c r="BQ9" s="59">
        <f>IFERROR(VLOOKUP(BQ$3,InputsCapitalEquityMonth:InputsCapitalPreferred,2,FALSE),0)</f>
        <v>0</v>
      </c>
      <c r="BR9" s="60">
        <f>IFERROR(VLOOKUP(BR$3,InputsCapitalEquityMonth:InputsCapitalPreferred,2,FALSE),0)</f>
        <v>0</v>
      </c>
    </row>
    <row r="10" spans="1:73" s="47" customFormat="1" x14ac:dyDescent="0.25">
      <c r="C10" s="20" t="s">
        <v>72</v>
      </c>
      <c r="E10" s="62">
        <f t="shared" si="3"/>
        <v>200</v>
      </c>
      <c r="F10" s="62">
        <f t="shared" si="4"/>
        <v>0</v>
      </c>
      <c r="G10" s="62">
        <f t="shared" si="5"/>
        <v>0</v>
      </c>
      <c r="H10" s="62">
        <f t="shared" si="6"/>
        <v>0</v>
      </c>
      <c r="I10" s="62">
        <f t="shared" si="7"/>
        <v>0</v>
      </c>
      <c r="K10" s="61">
        <f>IFERROR(VLOOKUP(K$3,InputsCapitalEquityMonth:InputsCapitalCommon,3,FALSE),0)</f>
        <v>0</v>
      </c>
      <c r="L10" s="61">
        <f>IFERROR(VLOOKUP(L$3,InputsCapitalEquityMonth:InputsCapitalCommon,3,FALSE),0)</f>
        <v>0</v>
      </c>
      <c r="M10" s="61">
        <f>IFERROR(VLOOKUP(M$3,InputsCapitalEquityMonth:InputsCapitalCommon,3,FALSE),0)</f>
        <v>0</v>
      </c>
      <c r="N10" s="61">
        <f>IFERROR(VLOOKUP(N$3,InputsCapitalEquityMonth:InputsCapitalCommon,3,FALSE),0)</f>
        <v>0</v>
      </c>
      <c r="O10" s="61">
        <f>IFERROR(VLOOKUP(O$3,InputsCapitalEquityMonth:InputsCapitalCommon,3,FALSE),0)</f>
        <v>0</v>
      </c>
      <c r="P10" s="61">
        <f>IFERROR(VLOOKUP(P$3,InputsCapitalEquityMonth:InputsCapitalCommon,3,FALSE),0)</f>
        <v>200</v>
      </c>
      <c r="Q10" s="61">
        <f>IFERROR(VLOOKUP(Q$3,InputsCapitalEquityMonth:InputsCapitalCommon,3,FALSE),0)</f>
        <v>0</v>
      </c>
      <c r="R10" s="61">
        <f>IFERROR(VLOOKUP(R$3,InputsCapitalEquityMonth:InputsCapitalCommon,3,FALSE),0)</f>
        <v>0</v>
      </c>
      <c r="S10" s="61">
        <f>IFERROR(VLOOKUP(S$3,InputsCapitalEquityMonth:InputsCapitalCommon,3,FALSE),0)</f>
        <v>0</v>
      </c>
      <c r="T10" s="61">
        <f>IFERROR(VLOOKUP(T$3,InputsCapitalEquityMonth:InputsCapitalCommon,3,FALSE),0)</f>
        <v>0</v>
      </c>
      <c r="U10" s="61">
        <f>IFERROR(VLOOKUP(U$3,InputsCapitalEquityMonth:InputsCapitalCommon,3,FALSE),0)</f>
        <v>0</v>
      </c>
      <c r="V10" s="62">
        <f>IFERROR(VLOOKUP(V$3,InputsCapitalEquityMonth:InputsCapitalCommon,3,FALSE),0)</f>
        <v>0</v>
      </c>
      <c r="W10" s="61">
        <f>IFERROR(VLOOKUP(W$3,InputsCapitalEquityMonth:InputsCapitalCommon,3,FALSE),0)</f>
        <v>0</v>
      </c>
      <c r="X10" s="61">
        <f>IFERROR(VLOOKUP(X$3,InputsCapitalEquityMonth:InputsCapitalCommon,3,FALSE),0)</f>
        <v>0</v>
      </c>
      <c r="Y10" s="61">
        <f>IFERROR(VLOOKUP(Y$3,InputsCapitalEquityMonth:InputsCapitalCommon,3,FALSE),0)</f>
        <v>0</v>
      </c>
      <c r="Z10" s="61">
        <f>IFERROR(VLOOKUP(Z$3,InputsCapitalEquityMonth:InputsCapitalCommon,3,FALSE),0)</f>
        <v>0</v>
      </c>
      <c r="AA10" s="61">
        <f>IFERROR(VLOOKUP(AA$3,InputsCapitalEquityMonth:InputsCapitalCommon,3,FALSE),0)</f>
        <v>0</v>
      </c>
      <c r="AB10" s="61">
        <f>IFERROR(VLOOKUP(AB$3,InputsCapitalEquityMonth:InputsCapitalCommon,3,FALSE),0)</f>
        <v>0</v>
      </c>
      <c r="AC10" s="61">
        <f>IFERROR(VLOOKUP(AC$3,InputsCapitalEquityMonth:InputsCapitalCommon,3,FALSE),0)</f>
        <v>0</v>
      </c>
      <c r="AD10" s="61">
        <f>IFERROR(VLOOKUP(AD$3,InputsCapitalEquityMonth:InputsCapitalCommon,3,FALSE),0)</f>
        <v>0</v>
      </c>
      <c r="AE10" s="61">
        <f>IFERROR(VLOOKUP(AE$3,InputsCapitalEquityMonth:InputsCapitalCommon,3,FALSE),0)</f>
        <v>0</v>
      </c>
      <c r="AF10" s="61">
        <f>IFERROR(VLOOKUP(AF$3,InputsCapitalEquityMonth:InputsCapitalCommon,3,FALSE),0)</f>
        <v>0</v>
      </c>
      <c r="AG10" s="61">
        <f>IFERROR(VLOOKUP(AG$3,InputsCapitalEquityMonth:InputsCapitalCommon,3,FALSE),0)</f>
        <v>0</v>
      </c>
      <c r="AH10" s="62">
        <f>IFERROR(VLOOKUP(AH$3,InputsCapitalEquityMonth:InputsCapitalCommon,3,FALSE),0)</f>
        <v>0</v>
      </c>
      <c r="AI10" s="61">
        <f>IFERROR(VLOOKUP(AI$3,InputsCapitalEquityMonth:InputsCapitalCommon,3,FALSE),0)</f>
        <v>0</v>
      </c>
      <c r="AJ10" s="61">
        <f>IFERROR(VLOOKUP(AJ$3,InputsCapitalEquityMonth:InputsCapitalCommon,3,FALSE),0)</f>
        <v>0</v>
      </c>
      <c r="AK10" s="61">
        <f>IFERROR(VLOOKUP(AK$3,InputsCapitalEquityMonth:InputsCapitalCommon,3,FALSE),0)</f>
        <v>0</v>
      </c>
      <c r="AL10" s="61">
        <f>IFERROR(VLOOKUP(AL$3,InputsCapitalEquityMonth:InputsCapitalCommon,3,FALSE),0)</f>
        <v>0</v>
      </c>
      <c r="AM10" s="61">
        <f>IFERROR(VLOOKUP(AM$3,InputsCapitalEquityMonth:InputsCapitalCommon,3,FALSE),0)</f>
        <v>0</v>
      </c>
      <c r="AN10" s="61">
        <f>IFERROR(VLOOKUP(AN$3,InputsCapitalEquityMonth:InputsCapitalCommon,3,FALSE),0)</f>
        <v>0</v>
      </c>
      <c r="AO10" s="61">
        <f>IFERROR(VLOOKUP(AO$3,InputsCapitalEquityMonth:InputsCapitalCommon,3,FALSE),0)</f>
        <v>0</v>
      </c>
      <c r="AP10" s="61">
        <f>IFERROR(VLOOKUP(AP$3,InputsCapitalEquityMonth:InputsCapitalCommon,3,FALSE),0)</f>
        <v>0</v>
      </c>
      <c r="AQ10" s="61">
        <f>IFERROR(VLOOKUP(AQ$3,InputsCapitalEquityMonth:InputsCapitalCommon,3,FALSE),0)</f>
        <v>0</v>
      </c>
      <c r="AR10" s="61">
        <f>IFERROR(VLOOKUP(AR$3,InputsCapitalEquityMonth:InputsCapitalCommon,3,FALSE),0)</f>
        <v>0</v>
      </c>
      <c r="AS10" s="61">
        <f>IFERROR(VLOOKUP(AS$3,InputsCapitalEquityMonth:InputsCapitalCommon,3,FALSE),0)</f>
        <v>0</v>
      </c>
      <c r="AT10" s="62">
        <f>IFERROR(VLOOKUP(AT$3,InputsCapitalEquityMonth:InputsCapitalCommon,3,FALSE),0)</f>
        <v>0</v>
      </c>
      <c r="AU10" s="61">
        <f>IFERROR(VLOOKUP(AU$3,InputsCapitalEquityMonth:InputsCapitalCommon,3,FALSE),0)</f>
        <v>0</v>
      </c>
      <c r="AV10" s="61">
        <f>IFERROR(VLOOKUP(AV$3,InputsCapitalEquityMonth:InputsCapitalCommon,3,FALSE),0)</f>
        <v>0</v>
      </c>
      <c r="AW10" s="61">
        <f>IFERROR(VLOOKUP(AW$3,InputsCapitalEquityMonth:InputsCapitalCommon,3,FALSE),0)</f>
        <v>0</v>
      </c>
      <c r="AX10" s="61">
        <f>IFERROR(VLOOKUP(AX$3,InputsCapitalEquityMonth:InputsCapitalCommon,3,FALSE),0)</f>
        <v>0</v>
      </c>
      <c r="AY10" s="61">
        <f>IFERROR(VLOOKUP(AY$3,InputsCapitalEquityMonth:InputsCapitalCommon,3,FALSE),0)</f>
        <v>0</v>
      </c>
      <c r="AZ10" s="61">
        <f>IFERROR(VLOOKUP(AZ$3,InputsCapitalEquityMonth:InputsCapitalCommon,3,FALSE),0)</f>
        <v>0</v>
      </c>
      <c r="BA10" s="61">
        <f>IFERROR(VLOOKUP(BA$3,InputsCapitalEquityMonth:InputsCapitalCommon,3,FALSE),0)</f>
        <v>0</v>
      </c>
      <c r="BB10" s="61">
        <f>IFERROR(VLOOKUP(BB$3,InputsCapitalEquityMonth:InputsCapitalCommon,3,FALSE),0)</f>
        <v>0</v>
      </c>
      <c r="BC10" s="61">
        <f>IFERROR(VLOOKUP(BC$3,InputsCapitalEquityMonth:InputsCapitalCommon,3,FALSE),0)</f>
        <v>0</v>
      </c>
      <c r="BD10" s="61">
        <f>IFERROR(VLOOKUP(BD$3,InputsCapitalEquityMonth:InputsCapitalCommon,3,FALSE),0)</f>
        <v>0</v>
      </c>
      <c r="BE10" s="61">
        <f>IFERROR(VLOOKUP(BE$3,InputsCapitalEquityMonth:InputsCapitalCommon,3,FALSE),0)</f>
        <v>0</v>
      </c>
      <c r="BF10" s="62">
        <f>IFERROR(VLOOKUP(BF$3,InputsCapitalEquityMonth:InputsCapitalCommon,3,FALSE),0)</f>
        <v>0</v>
      </c>
      <c r="BG10" s="61">
        <f>IFERROR(VLOOKUP(BG$3,InputsCapitalEquityMonth:InputsCapitalCommon,3,FALSE),0)</f>
        <v>0</v>
      </c>
      <c r="BH10" s="61">
        <f>IFERROR(VLOOKUP(BH$3,InputsCapitalEquityMonth:InputsCapitalCommon,3,FALSE),0)</f>
        <v>0</v>
      </c>
      <c r="BI10" s="61">
        <f>IFERROR(VLOOKUP(BI$3,InputsCapitalEquityMonth:InputsCapitalCommon,3,FALSE),0)</f>
        <v>0</v>
      </c>
      <c r="BJ10" s="61">
        <f>IFERROR(VLOOKUP(BJ$3,InputsCapitalEquityMonth:InputsCapitalCommon,3,FALSE),0)</f>
        <v>0</v>
      </c>
      <c r="BK10" s="61">
        <f>IFERROR(VLOOKUP(BK$3,InputsCapitalEquityMonth:InputsCapitalCommon,3,FALSE),0)</f>
        <v>0</v>
      </c>
      <c r="BL10" s="61">
        <f>IFERROR(VLOOKUP(BL$3,InputsCapitalEquityMonth:InputsCapitalCommon,3,FALSE),0)</f>
        <v>0</v>
      </c>
      <c r="BM10" s="61">
        <f>IFERROR(VLOOKUP(BM$3,InputsCapitalEquityMonth:InputsCapitalCommon,3,FALSE),0)</f>
        <v>0</v>
      </c>
      <c r="BN10" s="61">
        <f>IFERROR(VLOOKUP(BN$3,InputsCapitalEquityMonth:InputsCapitalCommon,3,FALSE),0)</f>
        <v>0</v>
      </c>
      <c r="BO10" s="61">
        <f>IFERROR(VLOOKUP(BO$3,InputsCapitalEquityMonth:InputsCapitalCommon,3,FALSE),0)</f>
        <v>0</v>
      </c>
      <c r="BP10" s="61">
        <f>IFERROR(VLOOKUP(BP$3,InputsCapitalEquityMonth:InputsCapitalCommon,3,FALSE),0)</f>
        <v>0</v>
      </c>
      <c r="BQ10" s="61">
        <f>IFERROR(VLOOKUP(BQ$3,InputsCapitalEquityMonth:InputsCapitalCommon,3,FALSE),0)</f>
        <v>0</v>
      </c>
      <c r="BR10" s="62">
        <f>IFERROR(VLOOKUP(BR$3,InputsCapitalEquityMonth:InputsCapitalCommon,3,FALSE),0)</f>
        <v>0</v>
      </c>
    </row>
    <row r="11" spans="1:73" x14ac:dyDescent="0.25">
      <c r="C11" s="320" t="s">
        <v>100</v>
      </c>
      <c r="K11" s="291">
        <f>SUM(K9:K10)</f>
        <v>0</v>
      </c>
      <c r="L11" s="291">
        <f t="shared" ref="L11:BR11" si="8">SUM(L9:L10)</f>
        <v>0</v>
      </c>
      <c r="M11" s="291">
        <f t="shared" si="8"/>
        <v>0</v>
      </c>
      <c r="N11" s="291">
        <f t="shared" si="8"/>
        <v>0</v>
      </c>
      <c r="O11" s="291">
        <f t="shared" si="8"/>
        <v>0</v>
      </c>
      <c r="P11" s="291">
        <f t="shared" si="8"/>
        <v>300</v>
      </c>
      <c r="Q11" s="291">
        <f t="shared" si="8"/>
        <v>0</v>
      </c>
      <c r="R11" s="291">
        <f t="shared" si="8"/>
        <v>0</v>
      </c>
      <c r="S11" s="291">
        <f t="shared" si="8"/>
        <v>0</v>
      </c>
      <c r="T11" s="291">
        <f t="shared" si="8"/>
        <v>0</v>
      </c>
      <c r="U11" s="291">
        <f t="shared" si="8"/>
        <v>0</v>
      </c>
      <c r="V11" s="298">
        <f t="shared" si="8"/>
        <v>0</v>
      </c>
      <c r="W11" s="291">
        <f t="shared" si="8"/>
        <v>0</v>
      </c>
      <c r="X11" s="291">
        <f t="shared" si="8"/>
        <v>0</v>
      </c>
      <c r="Y11" s="291">
        <f t="shared" si="8"/>
        <v>0</v>
      </c>
      <c r="Z11" s="291">
        <f t="shared" si="8"/>
        <v>0</v>
      </c>
      <c r="AA11" s="291">
        <f t="shared" si="8"/>
        <v>0</v>
      </c>
      <c r="AB11" s="291">
        <f t="shared" si="8"/>
        <v>0</v>
      </c>
      <c r="AC11" s="291">
        <f t="shared" si="8"/>
        <v>0</v>
      </c>
      <c r="AD11" s="291">
        <f t="shared" si="8"/>
        <v>0</v>
      </c>
      <c r="AE11" s="291">
        <f t="shared" si="8"/>
        <v>0</v>
      </c>
      <c r="AF11" s="291">
        <f t="shared" si="8"/>
        <v>0</v>
      </c>
      <c r="AG11" s="291">
        <f t="shared" si="8"/>
        <v>0</v>
      </c>
      <c r="AH11" s="298">
        <f t="shared" si="8"/>
        <v>0</v>
      </c>
      <c r="AI11" s="291">
        <f t="shared" si="8"/>
        <v>0</v>
      </c>
      <c r="AJ11" s="291">
        <f t="shared" si="8"/>
        <v>0</v>
      </c>
      <c r="AK11" s="291">
        <f t="shared" si="8"/>
        <v>0</v>
      </c>
      <c r="AL11" s="291">
        <f t="shared" si="8"/>
        <v>0</v>
      </c>
      <c r="AM11" s="291">
        <f t="shared" si="8"/>
        <v>0</v>
      </c>
      <c r="AN11" s="291">
        <f t="shared" si="8"/>
        <v>0</v>
      </c>
      <c r="AO11" s="291">
        <f t="shared" si="8"/>
        <v>0</v>
      </c>
      <c r="AP11" s="291">
        <f t="shared" si="8"/>
        <v>0</v>
      </c>
      <c r="AQ11" s="291">
        <f t="shared" si="8"/>
        <v>0</v>
      </c>
      <c r="AR11" s="291">
        <f t="shared" si="8"/>
        <v>0</v>
      </c>
      <c r="AS11" s="291">
        <f t="shared" si="8"/>
        <v>0</v>
      </c>
      <c r="AT11" s="298">
        <f t="shared" si="8"/>
        <v>0</v>
      </c>
      <c r="AU11" s="291">
        <f t="shared" si="8"/>
        <v>0</v>
      </c>
      <c r="AV11" s="291">
        <f t="shared" si="8"/>
        <v>0</v>
      </c>
      <c r="AW11" s="291">
        <f t="shared" si="8"/>
        <v>0</v>
      </c>
      <c r="AX11" s="291">
        <f t="shared" si="8"/>
        <v>0</v>
      </c>
      <c r="AY11" s="291">
        <f t="shared" si="8"/>
        <v>0</v>
      </c>
      <c r="AZ11" s="291">
        <f t="shared" si="8"/>
        <v>0</v>
      </c>
      <c r="BA11" s="291">
        <f t="shared" si="8"/>
        <v>0</v>
      </c>
      <c r="BB11" s="291">
        <f t="shared" si="8"/>
        <v>0</v>
      </c>
      <c r="BC11" s="291">
        <f t="shared" si="8"/>
        <v>0</v>
      </c>
      <c r="BD11" s="291">
        <f t="shared" si="8"/>
        <v>0</v>
      </c>
      <c r="BE11" s="291">
        <f t="shared" si="8"/>
        <v>0</v>
      </c>
      <c r="BF11" s="298">
        <f t="shared" si="8"/>
        <v>0</v>
      </c>
      <c r="BG11" s="291">
        <f t="shared" si="8"/>
        <v>0</v>
      </c>
      <c r="BH11" s="291">
        <f t="shared" si="8"/>
        <v>0</v>
      </c>
      <c r="BI11" s="291">
        <f t="shared" si="8"/>
        <v>0</v>
      </c>
      <c r="BJ11" s="291">
        <f t="shared" si="8"/>
        <v>0</v>
      </c>
      <c r="BK11" s="291">
        <f t="shared" si="8"/>
        <v>0</v>
      </c>
      <c r="BL11" s="291">
        <f t="shared" si="8"/>
        <v>0</v>
      </c>
      <c r="BM11" s="291">
        <f t="shared" si="8"/>
        <v>0</v>
      </c>
      <c r="BN11" s="291">
        <f t="shared" si="8"/>
        <v>0</v>
      </c>
      <c r="BO11" s="291">
        <f t="shared" si="8"/>
        <v>0</v>
      </c>
      <c r="BP11" s="291">
        <f t="shared" si="8"/>
        <v>0</v>
      </c>
      <c r="BQ11" s="291">
        <f t="shared" si="8"/>
        <v>0</v>
      </c>
      <c r="BR11" s="298">
        <f t="shared" si="8"/>
        <v>0</v>
      </c>
    </row>
    <row r="12" spans="1:73" s="47" customFormat="1" x14ac:dyDescent="0.25">
      <c r="B12" s="65"/>
      <c r="C12" s="134" t="s">
        <v>82</v>
      </c>
      <c r="E12" s="60">
        <f ca="1">SUM(K12:V12)</f>
        <v>-85159.222018327651</v>
      </c>
      <c r="F12" s="60">
        <f ca="1">SUM(W12:AH12)</f>
        <v>-11371.932287771318</v>
      </c>
      <c r="G12" s="60">
        <f ca="1">SUM(AI12:AT12)</f>
        <v>-12890.509382449629</v>
      </c>
      <c r="H12" s="60">
        <f ca="1">SUM(AU12:BF12)</f>
        <v>-14611.873157010028</v>
      </c>
      <c r="I12" s="60">
        <f ca="1">SUM(BG12:BR12)</f>
        <v>-16563.103196467899</v>
      </c>
      <c r="K12" s="53" cm="1">
        <f t="array" aca="1" ref="K12" ca="1">-INDEX(LoansActivity,K$3)</f>
        <v>-15000</v>
      </c>
      <c r="L12" s="59" cm="1">
        <f t="array" aca="1" ref="L12" ca="1">-INDEX(LoansActivity,L$3)</f>
        <v>-15157.499999999998</v>
      </c>
      <c r="M12" s="59" cm="1">
        <f t="array" aca="1" ref="M12" ca="1">-INDEX(LoansActivity,M$3)</f>
        <v>-15316.653749999999</v>
      </c>
      <c r="N12" s="59" cm="1">
        <f t="array" aca="1" ref="N12" ca="1">-INDEX(LoansActivity,N$3)</f>
        <v>-4227.4786143749989</v>
      </c>
      <c r="O12" s="59" cm="1">
        <f t="array" aca="1" ref="O12" ca="1">-INDEX(LoansActivity,O$3)</f>
        <v>-4271.8671398259357</v>
      </c>
      <c r="P12" s="59" cm="1">
        <f t="array" aca="1" ref="P12" ca="1">-INDEX(LoansActivity,P$3)</f>
        <v>-4316.7217447941093</v>
      </c>
      <c r="Q12" s="59" cm="1">
        <f t="array" aca="1" ref="Q12" ca="1">-INDEX(LoansActivity,Q$3)</f>
        <v>-4362.047323114446</v>
      </c>
      <c r="R12" s="59" cm="1">
        <f t="array" aca="1" ref="R12" ca="1">-INDEX(LoansActivity,R$3)</f>
        <v>-4407.8488200071461</v>
      </c>
      <c r="S12" s="59" cm="1">
        <f t="array" aca="1" ref="S12" ca="1">-INDEX(LoansActivity,S$3)</f>
        <v>-4454.131232617221</v>
      </c>
      <c r="T12" s="59" cm="1">
        <f t="array" aca="1" ref="T12" ca="1">-INDEX(LoansActivity,T$3)</f>
        <v>-4500.899610559698</v>
      </c>
      <c r="U12" s="59" cm="1">
        <f t="array" aca="1" ref="U12" ca="1">-INDEX(LoansActivity,U$3)</f>
        <v>-4548.1590564705766</v>
      </c>
      <c r="V12" s="60" cm="1">
        <f t="array" aca="1" ref="V12" ca="1">-INDEX(LoansActivity,V$3)</f>
        <v>-4595.9147265635202</v>
      </c>
      <c r="W12" s="53" cm="1">
        <f t="array" aca="1" ref="W12" ca="1">-INDEX(LoansActivity,W$3)</f>
        <v>-894.17183119243964</v>
      </c>
      <c r="X12" s="59" cm="1">
        <f t="array" aca="1" ref="X12" ca="1">-INDEX(LoansActivity,X$3)</f>
        <v>-903.56063541995582</v>
      </c>
      <c r="Y12" s="59" cm="1">
        <f t="array" aca="1" ref="Y12" ca="1">-INDEX(LoansActivity,Y$3)</f>
        <v>-913.04802209186255</v>
      </c>
      <c r="Z12" s="59" cm="1">
        <f t="array" aca="1" ref="Z12" ca="1">-INDEX(LoansActivity,Z$3)</f>
        <v>-922.63502632382733</v>
      </c>
      <c r="AA12" s="59" cm="1">
        <f t="array" aca="1" ref="AA12" ca="1">-INDEX(LoansActivity,AA$3)</f>
        <v>-932.32269410023309</v>
      </c>
      <c r="AB12" s="59" cm="1">
        <f t="array" aca="1" ref="AB12" ca="1">-INDEX(LoansActivity,AB$3)</f>
        <v>-942.11208238828203</v>
      </c>
      <c r="AC12" s="59" cm="1">
        <f t="array" aca="1" ref="AC12" ca="1">-INDEX(LoansActivity,AC$3)</f>
        <v>-952.00425925336413</v>
      </c>
      <c r="AD12" s="59" cm="1">
        <f t="array" aca="1" ref="AD12" ca="1">-INDEX(LoansActivity,AD$3)</f>
        <v>-962.000303975522</v>
      </c>
      <c r="AE12" s="59" cm="1">
        <f t="array" aca="1" ref="AE12" ca="1">-INDEX(LoansActivity,AE$3)</f>
        <v>-972.10130716726189</v>
      </c>
      <c r="AF12" s="59" cm="1">
        <f t="array" aca="1" ref="AF12" ca="1">-INDEX(LoansActivity,AF$3)</f>
        <v>-982.30837089252236</v>
      </c>
      <c r="AG12" s="59" cm="1">
        <f t="array" aca="1" ref="AG12" ca="1">-INDEX(LoansActivity,AG$3)</f>
        <v>-992.62260878689358</v>
      </c>
      <c r="AH12" s="60" cm="1">
        <f t="array" aca="1" ref="AH12" ca="1">-INDEX(LoansActivity,AH$3)</f>
        <v>-1003.0451461791545</v>
      </c>
      <c r="AI12" s="53" cm="1">
        <f t="array" aca="1" ref="AI12" ca="1">-INDEX(LoansActivity,AI$3)</f>
        <v>-1013.5771202140386</v>
      </c>
      <c r="AJ12" s="59" cm="1">
        <f t="array" aca="1" ref="AJ12" ca="1">-INDEX(LoansActivity,AJ$3)</f>
        <v>-1024.2196799762833</v>
      </c>
      <c r="AK12" s="59" cm="1">
        <f t="array" aca="1" ref="AK12" ca="1">-INDEX(LoansActivity,AK$3)</f>
        <v>-1034.9739866160344</v>
      </c>
      <c r="AL12" s="59" cm="1">
        <f t="array" aca="1" ref="AL12" ca="1">-INDEX(LoansActivity,AL$3)</f>
        <v>-1045.8412134755035</v>
      </c>
      <c r="AM12" s="59" cm="1">
        <f t="array" aca="1" ref="AM12" ca="1">-INDEX(LoansActivity,AM$3)</f>
        <v>-1056.8225462169985</v>
      </c>
      <c r="AN12" s="59" cm="1">
        <f t="array" aca="1" ref="AN12" ca="1">-INDEX(LoansActivity,AN$3)</f>
        <v>-1067.9191829522752</v>
      </c>
      <c r="AO12" s="59" cm="1">
        <f t="array" aca="1" ref="AO12" ca="1">-INDEX(LoansActivity,AO$3)</f>
        <v>-1079.1323343732738</v>
      </c>
      <c r="AP12" s="59" cm="1">
        <f t="array" aca="1" ref="AP12" ca="1">-INDEX(LoansActivity,AP$3)</f>
        <v>-1090.4632238841905</v>
      </c>
      <c r="AQ12" s="59" cm="1">
        <f t="array" aca="1" ref="AQ12" ca="1">-INDEX(LoansActivity,AQ$3)</f>
        <v>-1101.9130877349762</v>
      </c>
      <c r="AR12" s="59" cm="1">
        <f t="array" aca="1" ref="AR12" ca="1">-INDEX(LoansActivity,AR$3)</f>
        <v>-1113.4831751561887</v>
      </c>
      <c r="AS12" s="59" cm="1">
        <f t="array" aca="1" ref="AS12" ca="1">-INDEX(LoansActivity,AS$3)</f>
        <v>-1125.1747484953303</v>
      </c>
      <c r="AT12" s="60" cm="1">
        <f t="array" aca="1" ref="AT12" ca="1">-INDEX(LoansActivity,AT$3)</f>
        <v>-1136.989083354536</v>
      </c>
      <c r="AU12" s="53" cm="1">
        <f t="array" aca="1" ref="AU12" ca="1">-INDEX(LoansActivity,AU$3)</f>
        <v>-1148.9274687297566</v>
      </c>
      <c r="AV12" s="59" cm="1">
        <f t="array" aca="1" ref="AV12" ca="1">-INDEX(LoansActivity,AV$3)</f>
        <v>-1160.99120715142</v>
      </c>
      <c r="AW12" s="59" cm="1">
        <f t="array" aca="1" ref="AW12" ca="1">-INDEX(LoansActivity,AW$3)</f>
        <v>-1173.1816148265061</v>
      </c>
      <c r="AX12" s="59" cm="1">
        <f t="array" aca="1" ref="AX12" ca="1">-INDEX(LoansActivity,AX$3)</f>
        <v>-1185.5000217821853</v>
      </c>
      <c r="AY12" s="59" cm="1">
        <f t="array" aca="1" ref="AY12" ca="1">-INDEX(LoansActivity,AY$3)</f>
        <v>-1197.947772010898</v>
      </c>
      <c r="AZ12" s="59" cm="1">
        <f t="array" aca="1" ref="AZ12" ca="1">-INDEX(LoansActivity,AZ$3)</f>
        <v>-1210.5262236170101</v>
      </c>
      <c r="BA12" s="59" cm="1">
        <f t="array" aca="1" ref="BA12" ca="1">-INDEX(LoansActivity,BA$3)</f>
        <v>-1223.2367489649896</v>
      </c>
      <c r="BB12" s="59" cm="1">
        <f t="array" aca="1" ref="BB12" ca="1">-INDEX(LoansActivity,BB$3)</f>
        <v>-1236.0807348291228</v>
      </c>
      <c r="BC12" s="59" cm="1">
        <f t="array" aca="1" ref="BC12" ca="1">-INDEX(LoansActivity,BC$3)</f>
        <v>-1249.0595825448272</v>
      </c>
      <c r="BD12" s="59" cm="1">
        <f t="array" aca="1" ref="BD12" ca="1">-INDEX(LoansActivity,BD$3)</f>
        <v>-1262.1747081615513</v>
      </c>
      <c r="BE12" s="59" cm="1">
        <f t="array" aca="1" ref="BE12" ca="1">-INDEX(LoansActivity,BE$3)</f>
        <v>-1275.4275425972428</v>
      </c>
      <c r="BF12" s="60" cm="1">
        <f t="array" aca="1" ref="BF12" ca="1">-INDEX(LoansActivity,BF$3)</f>
        <v>-1288.8195317945156</v>
      </c>
      <c r="BG12" s="53" cm="1">
        <f t="array" aca="1" ref="BG12" ca="1">-INDEX(LoansActivity,BG$3)</f>
        <v>-1302.3521368783577</v>
      </c>
      <c r="BH12" s="59" cm="1">
        <f t="array" aca="1" ref="BH12" ca="1">-INDEX(LoansActivity,BH$3)</f>
        <v>-1316.0268343155894</v>
      </c>
      <c r="BI12" s="59" cm="1">
        <f t="array" aca="1" ref="BI12" ca="1">-INDEX(LoansActivity,BI$3)</f>
        <v>-1329.8451160758959</v>
      </c>
      <c r="BJ12" s="59" cm="1">
        <f t="array" aca="1" ref="BJ12" ca="1">-INDEX(LoansActivity,BJ$3)</f>
        <v>-1343.8084897946974</v>
      </c>
      <c r="BK12" s="59" cm="1">
        <f t="array" aca="1" ref="BK12" ca="1">-INDEX(LoansActivity,BK$3)</f>
        <v>-1357.9184789375395</v>
      </c>
      <c r="BL12" s="59" cm="1">
        <f t="array" aca="1" ref="BL12" ca="1">-INDEX(LoansActivity,BL$3)</f>
        <v>-1372.1766229663826</v>
      </c>
      <c r="BM12" s="59" cm="1">
        <f t="array" aca="1" ref="BM12" ca="1">-INDEX(LoansActivity,BM$3)</f>
        <v>-1386.5844775075266</v>
      </c>
      <c r="BN12" s="59" cm="1">
        <f t="array" aca="1" ref="BN12" ca="1">-INDEX(LoansActivity,BN$3)</f>
        <v>-1401.1436145213547</v>
      </c>
      <c r="BO12" s="59" cm="1">
        <f t="array" aca="1" ref="BO12" ca="1">-INDEX(LoansActivity,BO$3)</f>
        <v>-1415.8556224738331</v>
      </c>
      <c r="BP12" s="59" cm="1">
        <f t="array" aca="1" ref="BP12" ca="1">-INDEX(LoansActivity,BP$3)</f>
        <v>-1430.7221065098092</v>
      </c>
      <c r="BQ12" s="59" cm="1">
        <f t="array" aca="1" ref="BQ12" ca="1">-INDEX(LoansActivity,BQ$3)</f>
        <v>-1445.7446886281577</v>
      </c>
      <c r="BR12" s="60" cm="1">
        <f t="array" aca="1" ref="BR12" ca="1">-INDEX(LoansActivity,BR$3)</f>
        <v>-1460.9250078587547</v>
      </c>
    </row>
    <row r="13" spans="1:73" s="47" customFormat="1" x14ac:dyDescent="0.25">
      <c r="B13" s="65"/>
      <c r="C13" s="128" t="s">
        <v>79</v>
      </c>
      <c r="E13" s="60">
        <f t="shared" ref="E13:E14" ca="1" si="9">SUM(K13:V13)</f>
        <v>57136.749051747844</v>
      </c>
      <c r="F13" s="60">
        <f t="shared" ref="F13:F14" ca="1" si="10">SUM(W13:AH13)</f>
        <v>33923.454227799506</v>
      </c>
      <c r="G13" s="60">
        <f t="shared" ref="G13:G14" ca="1" si="11">SUM(AI13:AT13)</f>
        <v>12159.933372604581</v>
      </c>
      <c r="H13" s="60">
        <f t="shared" ref="H13:H14" ca="1" si="12">SUM(AU13:BF13)</f>
        <v>13783.738001859047</v>
      </c>
      <c r="I13" s="60">
        <f t="shared" ref="I13:I14" ca="1" si="13">SUM(BG13:BR13)</f>
        <v>15624.38111148946</v>
      </c>
      <c r="K13" s="53" cm="1">
        <f t="array" aca="1" ref="K13" ca="1">INDEX(LoansCollectedPrincipal,K$3)</f>
        <v>1166.374685177354</v>
      </c>
      <c r="L13" s="59" cm="1">
        <f t="array" aca="1" ref="L13" ca="1">INDEX(LoansCollectedPrincipal,L$3)</f>
        <v>2359.5759881137874</v>
      </c>
      <c r="M13" s="59" cm="1">
        <f t="array" aca="1" ref="M13" ca="1">INDEX(LoansCollectedPrincipal,M$3)</f>
        <v>3580.0678343403288</v>
      </c>
      <c r="N13" s="59" cm="1">
        <f t="array" aca="1" ref="N13" ca="1">INDEX(LoansCollectedPrincipal,N$3)</f>
        <v>3953.5402847986252</v>
      </c>
      <c r="O13" s="59" cm="1">
        <f t="array" aca="1" ref="O13" ca="1">INDEX(LoansCollectedPrincipal,O$3)</f>
        <v>4335.1327177142057</v>
      </c>
      <c r="P13" s="59" cm="1">
        <f t="array" aca="1" ref="P13" ca="1">INDEX(LoansCollectedPrincipal,P$3)</f>
        <v>4724.9828744244642</v>
      </c>
      <c r="Q13" s="59" cm="1">
        <f t="array" aca="1" ref="Q13" ca="1">INDEX(LoansCollectedPrincipal,Q$3)</f>
        <v>5123.2305985698586</v>
      </c>
      <c r="R13" s="59" cm="1">
        <f t="array" aca="1" ref="R13" ca="1">INDEX(LoansCollectedPrincipal,R$3)</f>
        <v>5530.0178663683291</v>
      </c>
      <c r="S13" s="59" cm="1">
        <f t="array" aca="1" ref="S13" ca="1">INDEX(LoansCollectedPrincipal,S$3)</f>
        <v>5945.4888173101017</v>
      </c>
      <c r="T13" s="59" cm="1">
        <f t="array" aca="1" ref="T13" ca="1">INDEX(LoansCollectedPrincipal,T$3)</f>
        <v>6369.7897852785745</v>
      </c>
      <c r="U13" s="59" cm="1">
        <f t="array" aca="1" ref="U13" ca="1">INDEX(LoansCollectedPrincipal,U$3)</f>
        <v>6803.0693301030506</v>
      </c>
      <c r="V13" s="60" cm="1">
        <f t="array" aca="1" ref="V13" ca="1">INDEX(LoansCollectedPrincipal,V$3)</f>
        <v>7245.4782695491704</v>
      </c>
      <c r="W13" s="53" cm="1">
        <f t="array" aca="1" ref="W13" ca="1">INDEX(LoansCollectedPrincipal,W$3)</f>
        <v>6051.7013552812841</v>
      </c>
      <c r="X13" s="59" cm="1">
        <f t="array" aca="1" ref="X13" ca="1">INDEX(LoansCollectedPrincipal,X$3)</f>
        <v>4829.516602962357</v>
      </c>
      <c r="Y13" s="59" cm="1">
        <f t="array" aca="1" ref="Y13" ca="1">INDEX(LoansCollectedPrincipal,Y$3)</f>
        <v>3578.4273155372148</v>
      </c>
      <c r="Z13" s="59" cm="1">
        <f t="array" aca="1" ref="Z13" ca="1">INDEX(LoansCollectedPrincipal,Z$3)</f>
        <v>3313.3351143301702</v>
      </c>
      <c r="AA13" s="59" cm="1">
        <f t="array" aca="1" ref="AA13" ca="1">INDEX(LoansCollectedPrincipal,AA$3)</f>
        <v>3041.6761239102002</v>
      </c>
      <c r="AB13" s="59" cm="1">
        <f t="array" aca="1" ref="AB13" ca="1">INDEX(LoansCollectedPrincipal,AB$3)</f>
        <v>2763.3341014768139</v>
      </c>
      <c r="AC13" s="59" cm="1">
        <f t="array" aca="1" ref="AC13" ca="1">INDEX(LoansCollectedPrincipal,AC$3)</f>
        <v>2478.1909925361979</v>
      </c>
      <c r="AD13" s="59" cm="1">
        <f t="array" aca="1" ref="AD13" ca="1">INDEX(LoansCollectedPrincipal,AD$3)</f>
        <v>2186.1269044891283</v>
      </c>
      <c r="AE13" s="59" cm="1">
        <f t="array" aca="1" ref="AE13" ca="1">INDEX(LoansCollectedPrincipal,AE$3)</f>
        <v>1887.020079849206</v>
      </c>
      <c r="AF13" s="59" cm="1">
        <f t="array" aca="1" ref="AF13" ca="1">INDEX(LoansCollectedPrincipal,AF$3)</f>
        <v>1580.7468690863514</v>
      </c>
      <c r="AG13" s="59" cm="1">
        <f t="array" aca="1" ref="AG13" ca="1">INDEX(LoansCollectedPrincipal,AG$3)</f>
        <v>1267.181703090471</v>
      </c>
      <c r="AH13" s="60" cm="1">
        <f t="array" aca="1" ref="AH13" ca="1">INDEX(LoansCollectedPrincipal,AH$3)</f>
        <v>946.19706525011736</v>
      </c>
      <c r="AI13" s="53" cm="1">
        <f t="array" aca="1" ref="AI13" ca="1">INDEX(LoansCollectedPrincipal,AI$3)</f>
        <v>956.13213443524364</v>
      </c>
      <c r="AJ13" s="59" cm="1">
        <f t="array" aca="1" ref="AJ13" ca="1">INDEX(LoansCollectedPrincipal,AJ$3)</f>
        <v>966.1715218468139</v>
      </c>
      <c r="AK13" s="59" cm="1">
        <f t="array" aca="1" ref="AK13" ca="1">INDEX(LoansCollectedPrincipal,AK$3)</f>
        <v>976.31632282620558</v>
      </c>
      <c r="AL13" s="59" cm="1">
        <f t="array" aca="1" ref="AL13" ca="1">INDEX(LoansCollectedPrincipal,AL$3)</f>
        <v>986.56764421588116</v>
      </c>
      <c r="AM13" s="59" cm="1">
        <f t="array" aca="1" ref="AM13" ca="1">INDEX(LoansCollectedPrincipal,AM$3)</f>
        <v>996.92660448014794</v>
      </c>
      <c r="AN13" s="59" cm="1">
        <f t="array" aca="1" ref="AN13" ca="1">INDEX(LoansCollectedPrincipal,AN$3)</f>
        <v>1007.3943338271894</v>
      </c>
      <c r="AO13" s="59" cm="1">
        <f t="array" aca="1" ref="AO13" ca="1">INDEX(LoansCollectedPrincipal,AO$3)</f>
        <v>1017.971974332375</v>
      </c>
      <c r="AP13" s="59" cm="1">
        <f t="array" aca="1" ref="AP13" ca="1">INDEX(LoansCollectedPrincipal,AP$3)</f>
        <v>1028.6606800628647</v>
      </c>
      <c r="AQ13" s="59" cm="1">
        <f t="array" aca="1" ref="AQ13" ca="1">INDEX(LoansCollectedPrincipal,AQ$3)</f>
        <v>1039.4616172035246</v>
      </c>
      <c r="AR13" s="59" cm="1">
        <f t="array" aca="1" ref="AR13" ca="1">INDEX(LoansCollectedPrincipal,AR$3)</f>
        <v>1050.3759641841614</v>
      </c>
      <c r="AS13" s="59" cm="1">
        <f t="array" aca="1" ref="AS13" ca="1">INDEX(LoansCollectedPrincipal,AS$3)</f>
        <v>1061.4049118080948</v>
      </c>
      <c r="AT13" s="60" cm="1">
        <f t="array" aca="1" ref="AT13" ca="1">INDEX(LoansCollectedPrincipal,AT$3)</f>
        <v>1072.5496633820794</v>
      </c>
      <c r="AU13" s="53" cm="1">
        <f t="array" aca="1" ref="AU13" ca="1">INDEX(LoansCollectedPrincipal,AU$3)</f>
        <v>1083.8114348475913</v>
      </c>
      <c r="AV13" s="59" cm="1">
        <f t="array" aca="1" ref="AV13" ca="1">INDEX(LoansCollectedPrincipal,AV$3)</f>
        <v>1095.1914549134913</v>
      </c>
      <c r="AW13" s="59" cm="1">
        <f t="array" aca="1" ref="AW13" ca="1">INDEX(LoansCollectedPrincipal,AW$3)</f>
        <v>1106.6909651900828</v>
      </c>
      <c r="AX13" s="59" cm="1">
        <f t="array" aca="1" ref="AX13" ca="1">INDEX(LoansCollectedPrincipal,AX$3)</f>
        <v>1118.3112203245782</v>
      </c>
      <c r="AY13" s="59" cm="1">
        <f t="array" aca="1" ref="AY13" ca="1">INDEX(LoansCollectedPrincipal,AY$3)</f>
        <v>1130.0534881379861</v>
      </c>
      <c r="AZ13" s="59" cm="1">
        <f t="array" aca="1" ref="AZ13" ca="1">INDEX(LoansCollectedPrincipal,AZ$3)</f>
        <v>1141.9190497634349</v>
      </c>
      <c r="BA13" s="59" cm="1">
        <f t="array" aca="1" ref="BA13" ca="1">INDEX(LoansCollectedPrincipal,BA$3)</f>
        <v>1153.9091997859505</v>
      </c>
      <c r="BB13" s="59" cm="1">
        <f t="array" aca="1" ref="BB13" ca="1">INDEX(LoansCollectedPrincipal,BB$3)</f>
        <v>1166.0252463837032</v>
      </c>
      <c r="BC13" s="59" cm="1">
        <f t="array" aca="1" ref="BC13" ca="1">INDEX(LoansCollectedPrincipal,BC$3)</f>
        <v>1178.2685114707317</v>
      </c>
      <c r="BD13" s="59" cm="1">
        <f t="array" aca="1" ref="BD13" ca="1">INDEX(LoansCollectedPrincipal,BD$3)</f>
        <v>1190.6403308411748</v>
      </c>
      <c r="BE13" s="59" cm="1">
        <f t="array" aca="1" ref="BE13" ca="1">INDEX(LoansCollectedPrincipal,BE$3)</f>
        <v>1203.142054315007</v>
      </c>
      <c r="BF13" s="60" cm="1">
        <f t="array" aca="1" ref="BF13" ca="1">INDEX(LoansCollectedPrincipal,BF$3)</f>
        <v>1215.7750458853145</v>
      </c>
      <c r="BG13" s="53" cm="1">
        <f t="array" aca="1" ref="BG13" ca="1">INDEX(LoansCollectedPrincipal,BG$3)</f>
        <v>1228.5406838671099</v>
      </c>
      <c r="BH13" s="59" cm="1">
        <f t="array" aca="1" ref="BH13" ca="1">INDEX(LoansCollectedPrincipal,BH$3)</f>
        <v>1241.4403610477148</v>
      </c>
      <c r="BI13" s="59" cm="1">
        <f t="array" aca="1" ref="BI13" ca="1">INDEX(LoansCollectedPrincipal,BI$3)</f>
        <v>1254.4754848387158</v>
      </c>
      <c r="BJ13" s="59" cm="1">
        <f t="array" aca="1" ref="BJ13" ca="1">INDEX(LoansCollectedPrincipal,BJ$3)</f>
        <v>1267.6474774295225</v>
      </c>
      <c r="BK13" s="59" cm="1">
        <f t="array" aca="1" ref="BK13" ca="1">INDEX(LoansCollectedPrincipal,BK$3)</f>
        <v>1280.9577759425322</v>
      </c>
      <c r="BL13" s="59" cm="1">
        <f t="array" aca="1" ref="BL13" ca="1">INDEX(LoansCollectedPrincipal,BL$3)</f>
        <v>1294.4078325899288</v>
      </c>
      <c r="BM13" s="59" cm="1">
        <f t="array" aca="1" ref="BM13" ca="1">INDEX(LoansCollectedPrincipal,BM$3)</f>
        <v>1307.9991148321233</v>
      </c>
      <c r="BN13" s="59" cm="1">
        <f t="array" aca="1" ref="BN13" ca="1">INDEX(LoansCollectedPrincipal,BN$3)</f>
        <v>1321.7331055378604</v>
      </c>
      <c r="BO13" s="59" cm="1">
        <f t="array" aca="1" ref="BO13" ca="1">INDEX(LoansCollectedPrincipal,BO$3)</f>
        <v>1335.6113031460081</v>
      </c>
      <c r="BP13" s="59" cm="1">
        <f t="array" aca="1" ref="BP13" ca="1">INDEX(LoansCollectedPrincipal,BP$3)</f>
        <v>1349.6352218290413</v>
      </c>
      <c r="BQ13" s="59" cm="1">
        <f t="array" aca="1" ref="BQ13" ca="1">INDEX(LoansCollectedPrincipal,BQ$3)</f>
        <v>1363.8063916582457</v>
      </c>
      <c r="BR13" s="60" cm="1">
        <f t="array" aca="1" ref="BR13" ca="1">INDEX(LoansCollectedPrincipal,BR$3)</f>
        <v>1378.1263587706576</v>
      </c>
    </row>
    <row r="14" spans="1:73" s="47" customFormat="1" x14ac:dyDescent="0.25">
      <c r="C14" s="20" t="s">
        <v>78</v>
      </c>
      <c r="E14" s="62">
        <f t="shared" ca="1" si="9"/>
        <v>5643.4417339364509</v>
      </c>
      <c r="F14" s="62">
        <f t="shared" ca="1" si="10"/>
        <v>2076.2346312607765</v>
      </c>
      <c r="G14" s="62">
        <f t="shared" ca="1" si="11"/>
        <v>1030.8647123342466</v>
      </c>
      <c r="H14" s="62">
        <f t="shared" ca="1" si="12"/>
        <v>1168.5235991661964</v>
      </c>
      <c r="I14" s="62">
        <f t="shared" ca="1" si="13"/>
        <v>1324.5650815968479</v>
      </c>
      <c r="K14" s="61" cm="1">
        <f t="array" aca="1" ref="K14" ca="1">INDEX(LoansCollectedInterest,K$3)</f>
        <v>187.5</v>
      </c>
      <c r="L14" s="61" cm="1">
        <f t="array" aca="1" ref="L14" ca="1">INDEX(LoansCollectedInterest,L$3)</f>
        <v>362.3890664352831</v>
      </c>
      <c r="M14" s="61" cm="1">
        <f t="array" aca="1" ref="M14" ca="1">INDEX(LoansCollectedInterest,M$3)</f>
        <v>524.35253845886064</v>
      </c>
      <c r="N14" s="61" cm="1">
        <f t="array" aca="1" ref="N14" ca="1">INDEX(LoansCollectedInterest,N$3)</f>
        <v>532.44517320929413</v>
      </c>
      <c r="O14" s="61" cm="1">
        <f t="array" aca="1" ref="O14" ca="1">INDEX(LoansCollectedInterest,O$3)</f>
        <v>536.42425889713547</v>
      </c>
      <c r="P14" s="61" cm="1">
        <f t="array" aca="1" ref="P14" ca="1">INDEX(LoansCollectedInterest,P$3)</f>
        <v>536.19412173563421</v>
      </c>
      <c r="Q14" s="61" cm="1">
        <f t="array" aca="1" ref="Q14" ca="1">INDEX(LoansCollectedInterest,Q$3)</f>
        <v>531.65742734425908</v>
      </c>
      <c r="R14" s="61" cm="1">
        <f t="array" aca="1" ref="R14" ca="1">INDEX(LoansCollectedInterest,R$3)</f>
        <v>522.71515511222515</v>
      </c>
      <c r="S14" s="61" cm="1">
        <f t="array" aca="1" ref="S14" ca="1">INDEX(LoansCollectedInterest,S$3)</f>
        <v>509.26657219033621</v>
      </c>
      <c r="T14" s="61" cm="1">
        <f t="array" aca="1" ref="T14" ca="1">INDEX(LoansCollectedInterest,T$3)</f>
        <v>491.2092071059563</v>
      </c>
      <c r="U14" s="61" cm="1">
        <f t="array" aca="1" ref="U14" ca="1">INDEX(LoansCollectedInterest,U$3)</f>
        <v>468.43882299585624</v>
      </c>
      <c r="V14" s="62" cm="1">
        <f t="array" aca="1" ref="V14" ca="1">INDEX(LoansCollectedInterest,V$3)</f>
        <v>440.84939045161207</v>
      </c>
      <c r="W14" s="61" cm="1">
        <f t="array" aca="1" ref="W14" ca="1">INDEX(LoansCollectedInterest,W$3)</f>
        <v>361.45805997215297</v>
      </c>
      <c r="X14" s="61" cm="1">
        <f t="array" aca="1" ref="X14" ca="1">INDEX(LoansCollectedInterest,X$3)</f>
        <v>297.10630097388633</v>
      </c>
      <c r="Y14" s="61" cm="1">
        <f t="array" aca="1" ref="Y14" ca="1">INDEX(LoansCollectedInterest,Y$3)</f>
        <v>248.15044371300527</v>
      </c>
      <c r="Z14" s="61" cm="1">
        <f t="array" aca="1" ref="Z14" ca="1">INDEX(LoansCollectedInterest,Z$3)</f>
        <v>214.95304009783791</v>
      </c>
      <c r="AA14" s="61" cm="1">
        <f t="array" aca="1" ref="AA14" ca="1">INDEX(LoansCollectedInterest,AA$3)</f>
        <v>185.19038484496372</v>
      </c>
      <c r="AB14" s="61" cm="1">
        <f t="array" aca="1" ref="AB14" ca="1">INDEX(LoansCollectedInterest,AB$3)</f>
        <v>158.94583432593973</v>
      </c>
      <c r="AC14" s="61" cm="1">
        <f t="array" aca="1" ref="AC14" ca="1">INDEX(LoansCollectedInterest,AC$3)</f>
        <v>136.30421129814661</v>
      </c>
      <c r="AD14" s="61" cm="1">
        <f t="array" aca="1" ref="AD14" ca="1">INDEX(LoansCollectedInterest,AD$3)</f>
        <v>117.35182769113815</v>
      </c>
      <c r="AE14" s="61" cm="1">
        <f t="array" aca="1" ref="AE14" ca="1">INDEX(LoansCollectedInterest,AE$3)</f>
        <v>102.17650772461488</v>
      </c>
      <c r="AF14" s="61" cm="1">
        <f t="array" aca="1" ref="AF14" ca="1">INDEX(LoansCollectedInterest,AF$3)</f>
        <v>90.867611362656305</v>
      </c>
      <c r="AG14" s="61" cm="1">
        <f t="array" aca="1" ref="AG14" ca="1">INDEX(LoansCollectedInterest,AG$3)</f>
        <v>83.516058108913114</v>
      </c>
      <c r="AH14" s="62" cm="1">
        <f t="array" aca="1" ref="AH14" ca="1">INDEX(LoansCollectedInterest,AH$3)</f>
        <v>80.214351147521668</v>
      </c>
      <c r="AI14" s="61" cm="1">
        <f t="array" aca="1" ref="AI14" ca="1">INDEX(LoansCollectedInterest,AI$3)</f>
        <v>81.056601834570657</v>
      </c>
      <c r="AJ14" s="61" cm="1">
        <f t="array" aca="1" ref="AJ14" ca="1">INDEX(LoansCollectedInterest,AJ$3)</f>
        <v>81.907696153833641</v>
      </c>
      <c r="AK14" s="61" cm="1">
        <f t="array" aca="1" ref="AK14" ca="1">INDEX(LoansCollectedInterest,AK$3)</f>
        <v>82.767726963448894</v>
      </c>
      <c r="AL14" s="61" cm="1">
        <f t="array" aca="1" ref="AL14" ca="1">INDEX(LoansCollectedInterest,AL$3)</f>
        <v>83.636788096565112</v>
      </c>
      <c r="AM14" s="61" cm="1">
        <f t="array" aca="1" ref="AM14" ca="1">INDEX(LoansCollectedInterest,AM$3)</f>
        <v>84.514974371579072</v>
      </c>
      <c r="AN14" s="61" cm="1">
        <f t="array" aca="1" ref="AN14" ca="1">INDEX(LoansCollectedInterest,AN$3)</f>
        <v>85.402381602480631</v>
      </c>
      <c r="AO14" s="61" cm="1">
        <f t="array" aca="1" ref="AO14" ca="1">INDEX(LoansCollectedInterest,AO$3)</f>
        <v>86.299106609306691</v>
      </c>
      <c r="AP14" s="61" cm="1">
        <f t="array" aca="1" ref="AP14" ca="1">INDEX(LoansCollectedInterest,AP$3)</f>
        <v>87.205247228704366</v>
      </c>
      <c r="AQ14" s="61" cm="1">
        <f t="array" aca="1" ref="AQ14" ca="1">INDEX(LoansCollectedInterest,AQ$3)</f>
        <v>88.120902324605737</v>
      </c>
      <c r="AR14" s="61" cm="1">
        <f t="array" aca="1" ref="AR14" ca="1">INDEX(LoansCollectedInterest,AR$3)</f>
        <v>89.046171799014061</v>
      </c>
      <c r="AS14" s="61" cm="1">
        <f t="array" aca="1" ref="AS14" ca="1">INDEX(LoansCollectedInterest,AS$3)</f>
        <v>89.981156602903681</v>
      </c>
      <c r="AT14" s="62" cm="1">
        <f t="array" aca="1" ref="AT14" ca="1">INDEX(LoansCollectedInterest,AT$3)</f>
        <v>90.925958747234176</v>
      </c>
      <c r="AU14" s="61" cm="1">
        <f t="array" aca="1" ref="AU14" ca="1">INDEX(LoansCollectedInterest,AU$3)</f>
        <v>91.880681314080135</v>
      </c>
      <c r="AV14" s="61" cm="1">
        <f t="array" aca="1" ref="AV14" ca="1">INDEX(LoansCollectedInterest,AV$3)</f>
        <v>92.845428467877994</v>
      </c>
      <c r="AW14" s="61" cm="1">
        <f t="array" aca="1" ref="AW14" ca="1">INDEX(LoansCollectedInterest,AW$3)</f>
        <v>93.8203054667907</v>
      </c>
      <c r="AX14" s="61" cm="1">
        <f t="array" aca="1" ref="AX14" ca="1">INDEX(LoansCollectedInterest,AX$3)</f>
        <v>94.805418674191998</v>
      </c>
      <c r="AY14" s="61" cm="1">
        <f t="array" aca="1" ref="AY14" ca="1">INDEX(LoansCollectedInterest,AY$3)</f>
        <v>95.800875570271003</v>
      </c>
      <c r="AZ14" s="61" cm="1">
        <f t="array" aca="1" ref="AZ14" ca="1">INDEX(LoansCollectedInterest,AZ$3)</f>
        <v>96.806784763758841</v>
      </c>
      <c r="BA14" s="61" cm="1">
        <f t="array" aca="1" ref="BA14" ca="1">INDEX(LoansCollectedInterest,BA$3)</f>
        <v>97.823256003778255</v>
      </c>
      <c r="BB14" s="61" cm="1">
        <f t="array" aca="1" ref="BB14" ca="1">INDEX(LoansCollectedInterest,BB$3)</f>
        <v>98.850400191817911</v>
      </c>
      <c r="BC14" s="61" cm="1">
        <f t="array" aca="1" ref="BC14" ca="1">INDEX(LoansCollectedInterest,BC$3)</f>
        <v>99.888329393831981</v>
      </c>
      <c r="BD14" s="61" cm="1">
        <f t="array" aca="1" ref="BD14" ca="1">INDEX(LoansCollectedInterest,BD$3)</f>
        <v>100.93715685246725</v>
      </c>
      <c r="BE14" s="61" cm="1">
        <f t="array" aca="1" ref="BE14" ca="1">INDEX(LoansCollectedInterest,BE$3)</f>
        <v>101.99699699941816</v>
      </c>
      <c r="BF14" s="62" cm="1">
        <f t="array" aca="1" ref="BF14" ca="1">INDEX(LoansCollectedInterest,BF$3)</f>
        <v>103.06796546791202</v>
      </c>
      <c r="BG14" s="61" cm="1">
        <f t="array" aca="1" ref="BG14" ca="1">INDEX(LoansCollectedInterest,BG$3)</f>
        <v>104.15017910532507</v>
      </c>
      <c r="BH14" s="61" cm="1">
        <f t="array" aca="1" ref="BH14" ca="1">INDEX(LoansCollectedInterest,BH$3)</f>
        <v>105.24375598593103</v>
      </c>
      <c r="BI14" s="61" cm="1">
        <f t="array" aca="1" ref="BI14" ca="1">INDEX(LoansCollectedInterest,BI$3)</f>
        <v>106.34881542378332</v>
      </c>
      <c r="BJ14" s="61" cm="1">
        <f t="array" aca="1" ref="BJ14" ca="1">INDEX(LoansCollectedInterest,BJ$3)</f>
        <v>107.46547798573306</v>
      </c>
      <c r="BK14" s="61" cm="1">
        <f t="array" aca="1" ref="BK14" ca="1">INDEX(LoansCollectedInterest,BK$3)</f>
        <v>108.59386550458328</v>
      </c>
      <c r="BL14" s="61" cm="1">
        <f t="array" aca="1" ref="BL14" ca="1">INDEX(LoansCollectedInterest,BL$3)</f>
        <v>109.73410109238138</v>
      </c>
      <c r="BM14" s="61" cm="1">
        <f t="array" aca="1" ref="BM14" ca="1">INDEX(LoansCollectedInterest,BM$3)</f>
        <v>110.88630915385136</v>
      </c>
      <c r="BN14" s="61" cm="1">
        <f t="array" aca="1" ref="BN14" ca="1">INDEX(LoansCollectedInterest,BN$3)</f>
        <v>112.05061539996677</v>
      </c>
      <c r="BO14" s="61" cm="1">
        <f t="array" aca="1" ref="BO14" ca="1">INDEX(LoansCollectedInterest,BO$3)</f>
        <v>113.22714686166647</v>
      </c>
      <c r="BP14" s="61" cm="1">
        <f t="array" aca="1" ref="BP14" ca="1">INDEX(LoansCollectedInterest,BP$3)</f>
        <v>114.41603190371396</v>
      </c>
      <c r="BQ14" s="61" cm="1">
        <f t="array" aca="1" ref="BQ14" ca="1">INDEX(LoansCollectedInterest,BQ$3)</f>
        <v>115.61740023870291</v>
      </c>
      <c r="BR14" s="62" cm="1">
        <f t="array" aca="1" ref="BR14" ca="1">INDEX(LoansCollectedInterest,BR$3)</f>
        <v>116.83138294120928</v>
      </c>
    </row>
    <row r="15" spans="1:73" x14ac:dyDescent="0.25">
      <c r="C15" s="311" t="s">
        <v>102</v>
      </c>
      <c r="E15" s="291">
        <f ca="1">SUM(K15:V15)</f>
        <v>-22379.031232643338</v>
      </c>
      <c r="F15" s="291">
        <f ca="1">SUM(W15:AH15)</f>
        <v>24627.756571288966</v>
      </c>
      <c r="G15" s="291">
        <f ca="1">SUM(AI15:AT15)</f>
        <v>300.2887024891993</v>
      </c>
      <c r="H15" s="291">
        <f ca="1">SUM(AU15:BF15)</f>
        <v>340.38844401521726</v>
      </c>
      <c r="I15" s="291">
        <f ca="1">SUM(BG15:BR15)</f>
        <v>385.84299661840964</v>
      </c>
      <c r="K15" s="47">
        <f t="shared" ref="K15:AP15" ca="1" si="14">SUM(K12:K14)</f>
        <v>-13646.125314822646</v>
      </c>
      <c r="L15" s="47">
        <f t="shared" ca="1" si="14"/>
        <v>-12435.534945450927</v>
      </c>
      <c r="M15" s="47">
        <f t="shared" ca="1" si="14"/>
        <v>-11212.23337720081</v>
      </c>
      <c r="N15" s="47">
        <f t="shared" ca="1" si="14"/>
        <v>258.50684363292044</v>
      </c>
      <c r="O15" s="47">
        <f t="shared" ca="1" si="14"/>
        <v>599.68983678540542</v>
      </c>
      <c r="P15" s="47">
        <f t="shared" ca="1" si="14"/>
        <v>944.45525136598906</v>
      </c>
      <c r="Q15" s="47">
        <f t="shared" ca="1" si="14"/>
        <v>1292.8407027996716</v>
      </c>
      <c r="R15" s="47">
        <f t="shared" ca="1" si="14"/>
        <v>1644.8842014734082</v>
      </c>
      <c r="S15" s="47">
        <f t="shared" ca="1" si="14"/>
        <v>2000.624156883217</v>
      </c>
      <c r="T15" s="47">
        <f t="shared" ca="1" si="14"/>
        <v>2360.099381824833</v>
      </c>
      <c r="U15" s="47">
        <f t="shared" ca="1" si="14"/>
        <v>2723.3490966283302</v>
      </c>
      <c r="V15" s="65">
        <f t="shared" ca="1" si="14"/>
        <v>3090.4129334372624</v>
      </c>
      <c r="W15" s="47">
        <f t="shared" ca="1" si="14"/>
        <v>5518.9875840609975</v>
      </c>
      <c r="X15" s="47">
        <f t="shared" ca="1" si="14"/>
        <v>4223.0622685162871</v>
      </c>
      <c r="Y15" s="47">
        <f t="shared" ca="1" si="14"/>
        <v>2913.5297371583574</v>
      </c>
      <c r="Z15" s="47">
        <f t="shared" ca="1" si="14"/>
        <v>2605.6531281041807</v>
      </c>
      <c r="AA15" s="47">
        <f t="shared" ca="1" si="14"/>
        <v>2294.5438146549309</v>
      </c>
      <c r="AB15" s="47">
        <f t="shared" ca="1" si="14"/>
        <v>1980.1678534144717</v>
      </c>
      <c r="AC15" s="47">
        <f t="shared" ca="1" si="14"/>
        <v>1662.4909445809803</v>
      </c>
      <c r="AD15" s="47">
        <f t="shared" ca="1" si="14"/>
        <v>1341.4784282047444</v>
      </c>
      <c r="AE15" s="47">
        <f t="shared" ca="1" si="14"/>
        <v>1017.095280406559</v>
      </c>
      <c r="AF15" s="47">
        <f t="shared" ca="1" si="14"/>
        <v>689.30610955648535</v>
      </c>
      <c r="AG15" s="47">
        <f t="shared" ca="1" si="14"/>
        <v>358.07515241249058</v>
      </c>
      <c r="AH15" s="65">
        <f t="shared" ca="1" si="14"/>
        <v>23.366270218484559</v>
      </c>
      <c r="AI15" s="47">
        <f t="shared" ca="1" si="14"/>
        <v>23.611616055775713</v>
      </c>
      <c r="AJ15" s="47">
        <f t="shared" ca="1" si="14"/>
        <v>23.859538024364284</v>
      </c>
      <c r="AK15" s="47">
        <f t="shared" ca="1" si="14"/>
        <v>24.110063173620091</v>
      </c>
      <c r="AL15" s="47">
        <f t="shared" ca="1" si="14"/>
        <v>24.363218836942735</v>
      </c>
      <c r="AM15" s="47">
        <f t="shared" ca="1" si="14"/>
        <v>24.619032634728526</v>
      </c>
      <c r="AN15" s="47">
        <f t="shared" ca="1" si="14"/>
        <v>24.877532477394851</v>
      </c>
      <c r="AO15" s="47">
        <f t="shared" ca="1" si="14"/>
        <v>25.138746568407882</v>
      </c>
      <c r="AP15" s="47">
        <f t="shared" ca="1" si="14"/>
        <v>25.402703407378567</v>
      </c>
      <c r="AQ15" s="47">
        <f t="shared" ref="AQ15:BR15" ca="1" si="15">SUM(AQ12:AQ14)</f>
        <v>25.669431793154132</v>
      </c>
      <c r="AR15" s="47">
        <f t="shared" ca="1" si="15"/>
        <v>25.938960826986701</v>
      </c>
      <c r="AS15" s="47">
        <f t="shared" ca="1" si="15"/>
        <v>26.21131991566817</v>
      </c>
      <c r="AT15" s="65">
        <f t="shared" ca="1" si="15"/>
        <v>26.486538774777614</v>
      </c>
      <c r="AU15" s="47">
        <f t="shared" ca="1" si="15"/>
        <v>26.764647431914824</v>
      </c>
      <c r="AV15" s="47">
        <f t="shared" ca="1" si="15"/>
        <v>27.045676229949279</v>
      </c>
      <c r="AW15" s="47">
        <f t="shared" ca="1" si="15"/>
        <v>27.329655830367386</v>
      </c>
      <c r="AX15" s="47">
        <f t="shared" ca="1" si="15"/>
        <v>27.616617216584956</v>
      </c>
      <c r="AY15" s="47">
        <f t="shared" ca="1" si="15"/>
        <v>27.906591697359048</v>
      </c>
      <c r="AZ15" s="47">
        <f t="shared" ca="1" si="15"/>
        <v>28.199610910183637</v>
      </c>
      <c r="BA15" s="47">
        <f t="shared" ca="1" si="15"/>
        <v>28.495706824739131</v>
      </c>
      <c r="BB15" s="47">
        <f t="shared" ca="1" si="15"/>
        <v>28.79491174639837</v>
      </c>
      <c r="BC15" s="47">
        <f t="shared" ca="1" si="15"/>
        <v>29.097258319736483</v>
      </c>
      <c r="BD15" s="47">
        <f t="shared" ca="1" si="15"/>
        <v>29.402779532090747</v>
      </c>
      <c r="BE15" s="47">
        <f t="shared" ca="1" si="15"/>
        <v>29.711508717182411</v>
      </c>
      <c r="BF15" s="65">
        <f t="shared" ca="1" si="15"/>
        <v>30.02347955871096</v>
      </c>
      <c r="BG15" s="47">
        <f t="shared" ca="1" si="15"/>
        <v>30.338726094077316</v>
      </c>
      <c r="BH15" s="47">
        <f t="shared" ca="1" si="15"/>
        <v>30.657282718056351</v>
      </c>
      <c r="BI15" s="47">
        <f t="shared" ca="1" si="15"/>
        <v>30.97918418660322</v>
      </c>
      <c r="BJ15" s="47">
        <f t="shared" ca="1" si="15"/>
        <v>31.304465620558176</v>
      </c>
      <c r="BK15" s="47">
        <f t="shared" ca="1" si="15"/>
        <v>31.633162509575982</v>
      </c>
      <c r="BL15" s="47">
        <f t="shared" ca="1" si="15"/>
        <v>31.965310715927572</v>
      </c>
      <c r="BM15" s="47">
        <f t="shared" ca="1" si="15"/>
        <v>32.300946478448054</v>
      </c>
      <c r="BN15" s="47">
        <f t="shared" ca="1" si="15"/>
        <v>32.640106416472463</v>
      </c>
      <c r="BO15" s="47">
        <f t="shared" ca="1" si="15"/>
        <v>32.982827533841473</v>
      </c>
      <c r="BP15" s="47">
        <f t="shared" ca="1" si="15"/>
        <v>33.329147222945977</v>
      </c>
      <c r="BQ15" s="47">
        <f t="shared" ca="1" si="15"/>
        <v>33.679103268790897</v>
      </c>
      <c r="BR15" s="65">
        <f t="shared" ca="1" si="15"/>
        <v>34.032733853112148</v>
      </c>
    </row>
    <row r="16" spans="1:73" s="47" customFormat="1" x14ac:dyDescent="0.25">
      <c r="B16" s="65"/>
      <c r="C16" s="128" t="s">
        <v>247</v>
      </c>
      <c r="E16" s="60">
        <f>SUM(K16:V16)</f>
        <v>915.6843194530511</v>
      </c>
      <c r="F16" s="60">
        <f>SUM(W16:AH16)</f>
        <v>1037.9623279998293</v>
      </c>
      <c r="G16" s="60">
        <f>SUM(AI16:AT16)</f>
        <v>1176.569011239975</v>
      </c>
      <c r="H16" s="60">
        <f>SUM(AU16:BF16)</f>
        <v>1333.6848562488863</v>
      </c>
      <c r="I16" s="60">
        <f>SUM(BG16:BR16)</f>
        <v>1511.7815264512546</v>
      </c>
      <c r="K16" s="53" cm="1">
        <f t="array" ref="K16">INDEX(IncomeFeesApplication,K$3)</f>
        <v>72</v>
      </c>
      <c r="L16" s="59" cm="1">
        <f t="array" ref="L16">INDEX(IncomeFeesApplication,L$3)</f>
        <v>72.755999999999986</v>
      </c>
      <c r="M16" s="59" cm="1">
        <f t="array" ref="M16">INDEX(IncomeFeesApplication,M$3)</f>
        <v>73.519937999999996</v>
      </c>
      <c r="N16" s="59" cm="1">
        <f t="array" ref="N16">INDEX(IncomeFeesApplication,N$3)</f>
        <v>74.291897348999996</v>
      </c>
      <c r="O16" s="59" cm="1">
        <f t="array" ref="O16">INDEX(IncomeFeesApplication,O$3)</f>
        <v>75.07196227116448</v>
      </c>
      <c r="P16" s="59" cm="1">
        <f t="array" ref="P16">INDEX(IncomeFeesApplication,P$3)</f>
        <v>75.860217875011713</v>
      </c>
      <c r="Q16" s="59" cm="1">
        <f t="array" ref="Q16">INDEX(IncomeFeesApplication,Q$3)</f>
        <v>76.656750162699325</v>
      </c>
      <c r="R16" s="59" cm="1">
        <f t="array" ref="R16">INDEX(IncomeFeesApplication,R$3)</f>
        <v>77.461646039407668</v>
      </c>
      <c r="S16" s="59" cm="1">
        <f t="array" ref="S16">INDEX(IncomeFeesApplication,S$3)</f>
        <v>78.27499332282143</v>
      </c>
      <c r="T16" s="59" cm="1">
        <f t="array" ref="T16">INDEX(IncomeFeesApplication,T$3)</f>
        <v>79.096880752711058</v>
      </c>
      <c r="U16" s="59" cm="1">
        <f t="array" ref="U16">INDEX(IncomeFeesApplication,U$3)</f>
        <v>79.927398000614531</v>
      </c>
      <c r="V16" s="60" cm="1">
        <f t="array" ref="V16">INDEX(IncomeFeesApplication,V$3)</f>
        <v>80.766635679620975</v>
      </c>
      <c r="W16" s="53" cm="1">
        <f t="array" ref="W16">INDEX(IncomeFeesApplication,W$3)</f>
        <v>81.614685354256991</v>
      </c>
      <c r="X16" s="59" cm="1">
        <f t="array" ref="X16">INDEX(IncomeFeesApplication,X$3)</f>
        <v>82.471639550476681</v>
      </c>
      <c r="Y16" s="59" cm="1">
        <f t="array" ref="Y16">INDEX(IncomeFeesApplication,Y$3)</f>
        <v>83.337591765756684</v>
      </c>
      <c r="Z16" s="59" cm="1">
        <f t="array" ref="Z16">INDEX(IncomeFeesApplication,Z$3)</f>
        <v>84.212636479297117</v>
      </c>
      <c r="AA16" s="59" cm="1">
        <f t="array" ref="AA16">INDEX(IncomeFeesApplication,AA$3)</f>
        <v>85.096869162329739</v>
      </c>
      <c r="AB16" s="59" cm="1">
        <f t="array" ref="AB16">INDEX(IncomeFeesApplication,AB$3)</f>
        <v>85.990386288534197</v>
      </c>
      <c r="AC16" s="59" cm="1">
        <f t="array" ref="AC16">INDEX(IncomeFeesApplication,AC$3)</f>
        <v>86.893285344563807</v>
      </c>
      <c r="AD16" s="59" cm="1">
        <f t="array" ref="AD16">INDEX(IncomeFeesApplication,AD$3)</f>
        <v>87.805664840681729</v>
      </c>
      <c r="AE16" s="59" cm="1">
        <f t="array" ref="AE16">INDEX(IncomeFeesApplication,AE$3)</f>
        <v>88.727624321508884</v>
      </c>
      <c r="AF16" s="59" cm="1">
        <f t="array" ref="AF16">INDEX(IncomeFeesApplication,AF$3)</f>
        <v>89.659264376884721</v>
      </c>
      <c r="AG16" s="59" cm="1">
        <f t="array" ref="AG16">INDEX(IncomeFeesApplication,AG$3)</f>
        <v>90.600686652842015</v>
      </c>
      <c r="AH16" s="60" cm="1">
        <f t="array" ref="AH16">INDEX(IncomeFeesApplication,AH$3)</f>
        <v>91.551993862696847</v>
      </c>
      <c r="AI16" s="53" cm="1">
        <f t="array" ref="AI16">INDEX(IncomeFeesApplication,AI$3)</f>
        <v>92.513289798255173</v>
      </c>
      <c r="AJ16" s="59" cm="1">
        <f t="array" ref="AJ16">INDEX(IncomeFeesApplication,AJ$3)</f>
        <v>93.48467934113684</v>
      </c>
      <c r="AK16" s="59" cm="1">
        <f t="array" ref="AK16">INDEX(IncomeFeesApplication,AK$3)</f>
        <v>94.466268474218779</v>
      </c>
      <c r="AL16" s="59" cm="1">
        <f t="array" ref="AL16">INDEX(IncomeFeesApplication,AL$3)</f>
        <v>95.458164293198067</v>
      </c>
      <c r="AM16" s="59" cm="1">
        <f t="array" ref="AM16">INDEX(IncomeFeesApplication,AM$3)</f>
        <v>96.460475018276654</v>
      </c>
      <c r="AN16" s="59" cm="1">
        <f t="array" ref="AN16">INDEX(IncomeFeesApplication,AN$3)</f>
        <v>97.473310005968543</v>
      </c>
      <c r="AO16" s="59" cm="1">
        <f t="array" ref="AO16">INDEX(IncomeFeesApplication,AO$3)</f>
        <v>98.49677976103122</v>
      </c>
      <c r="AP16" s="59" cm="1">
        <f t="array" ref="AP16">INDEX(IncomeFeesApplication,AP$3)</f>
        <v>99.530995948522033</v>
      </c>
      <c r="AQ16" s="59" cm="1">
        <f t="array" ref="AQ16">INDEX(IncomeFeesApplication,AQ$3)</f>
        <v>100.57607140598151</v>
      </c>
      <c r="AR16" s="59" cm="1">
        <f t="array" ref="AR16">INDEX(IncomeFeesApplication,AR$3)</f>
        <v>101.6321201557443</v>
      </c>
      <c r="AS16" s="59" cm="1">
        <f t="array" ref="AS16">INDEX(IncomeFeesApplication,AS$3)</f>
        <v>102.69925741737961</v>
      </c>
      <c r="AT16" s="60" cm="1">
        <f t="array" ref="AT16">INDEX(IncomeFeesApplication,AT$3)</f>
        <v>103.77759962026211</v>
      </c>
      <c r="AU16" s="53" cm="1">
        <f t="array" ref="AU16">INDEX(IncomeFeesApplication,AU$3)</f>
        <v>104.86726441627486</v>
      </c>
      <c r="AV16" s="59" cm="1">
        <f t="array" ref="AV16">INDEX(IncomeFeesApplication,AV$3)</f>
        <v>105.96837069264573</v>
      </c>
      <c r="AW16" s="59" cm="1">
        <f t="array" ref="AW16">INDEX(IncomeFeesApplication,AW$3)</f>
        <v>107.08103858491852</v>
      </c>
      <c r="AX16" s="59" cm="1">
        <f t="array" ref="AX16">INDEX(IncomeFeesApplication,AX$3)</f>
        <v>108.20538949006016</v>
      </c>
      <c r="AY16" s="59" cm="1">
        <f t="array" ref="AY16">INDEX(IncomeFeesApplication,AY$3)</f>
        <v>109.34154607970578</v>
      </c>
      <c r="AZ16" s="59" cm="1">
        <f t="array" ref="AZ16">INDEX(IncomeFeesApplication,AZ$3)</f>
        <v>110.48963231354269</v>
      </c>
      <c r="BA16" s="59" cm="1">
        <f t="array" ref="BA16">INDEX(IncomeFeesApplication,BA$3)</f>
        <v>111.64977345283488</v>
      </c>
      <c r="BB16" s="59" cm="1">
        <f t="array" ref="BB16">INDEX(IncomeFeesApplication,BB$3)</f>
        <v>112.82209607408964</v>
      </c>
      <c r="BC16" s="59" cm="1">
        <f t="array" ref="BC16">INDEX(IncomeFeesApplication,BC$3)</f>
        <v>114.00672808286757</v>
      </c>
      <c r="BD16" s="59" cm="1">
        <f t="array" ref="BD16">INDEX(IncomeFeesApplication,BD$3)</f>
        <v>115.20379872773768</v>
      </c>
      <c r="BE16" s="59" cm="1">
        <f t="array" ref="BE16">INDEX(IncomeFeesApplication,BE$3)</f>
        <v>116.4134386143789</v>
      </c>
      <c r="BF16" s="60" cm="1">
        <f t="array" ref="BF16">INDEX(IncomeFeesApplication,BF$3)</f>
        <v>117.63577971982988</v>
      </c>
      <c r="BG16" s="53" cm="1">
        <f t="array" ref="BG16">INDEX(IncomeFeesApplication,BG$3)</f>
        <v>118.87095540688809</v>
      </c>
      <c r="BH16" s="59" cm="1">
        <f t="array" ref="BH16">INDEX(IncomeFeesApplication,BH$3)</f>
        <v>120.11910043866041</v>
      </c>
      <c r="BI16" s="59" cm="1">
        <f t="array" ref="BI16">INDEX(IncomeFeesApplication,BI$3)</f>
        <v>121.38035099326635</v>
      </c>
      <c r="BJ16" s="59" cm="1">
        <f t="array" ref="BJ16">INDEX(IncomeFeesApplication,BJ$3)</f>
        <v>122.65484467869564</v>
      </c>
      <c r="BK16" s="59" cm="1">
        <f t="array" ref="BK16">INDEX(IncomeFeesApplication,BK$3)</f>
        <v>123.94272054782193</v>
      </c>
      <c r="BL16" s="59" cm="1">
        <f t="array" ref="BL16">INDEX(IncomeFeesApplication,BL$3)</f>
        <v>125.24411911357406</v>
      </c>
      <c r="BM16" s="59" cm="1">
        <f t="array" ref="BM16">INDEX(IncomeFeesApplication,BM$3)</f>
        <v>126.55918236426658</v>
      </c>
      <c r="BN16" s="59" cm="1">
        <f t="array" ref="BN16">INDEX(IncomeFeesApplication,BN$3)</f>
        <v>127.88805377909136</v>
      </c>
      <c r="BO16" s="59" cm="1">
        <f t="array" ref="BO16">INDEX(IncomeFeesApplication,BO$3)</f>
        <v>129.23087834377182</v>
      </c>
      <c r="BP16" s="59" cm="1">
        <f t="array" ref="BP16">INDEX(IncomeFeesApplication,BP$3)</f>
        <v>130.58780256638144</v>
      </c>
      <c r="BQ16" s="59" cm="1">
        <f t="array" ref="BQ16">INDEX(IncomeFeesApplication,BQ$3)</f>
        <v>131.95897449332841</v>
      </c>
      <c r="BR16" s="60" cm="1">
        <f t="array" ref="BR16">INDEX(IncomeFeesApplication,BR$3)</f>
        <v>133.34454372550837</v>
      </c>
    </row>
    <row r="17" spans="1:73" s="47" customFormat="1" x14ac:dyDescent="0.25">
      <c r="B17" s="65"/>
      <c r="C17" s="128" t="s">
        <v>249</v>
      </c>
      <c r="E17" s="60">
        <f t="shared" ref="E17" si="16">SUM(K17:V17)</f>
        <v>2098.4432320799092</v>
      </c>
      <c r="F17" s="60">
        <f t="shared" ref="F17" si="17">SUM(W17:AH17)</f>
        <v>2378.6636683329425</v>
      </c>
      <c r="G17" s="60">
        <f t="shared" ref="G17" si="18">SUM(AI17:AT17)</f>
        <v>2696.3039840916085</v>
      </c>
      <c r="H17" s="60">
        <f t="shared" ref="H17" si="19">SUM(AU17:BF17)</f>
        <v>3056.3611289036976</v>
      </c>
      <c r="I17" s="60">
        <f t="shared" ref="I17" si="20">SUM(BG17:BR17)</f>
        <v>3464.4993314507915</v>
      </c>
      <c r="K17" s="53" cm="1">
        <f t="array" ref="K17">INDEX(IncomeFeesOrigination,K$3)</f>
        <v>165</v>
      </c>
      <c r="L17" s="59" cm="1">
        <f t="array" ref="L17">INDEX(IncomeFeesOrigination,L$3)</f>
        <v>166.73249999999996</v>
      </c>
      <c r="M17" s="59" cm="1">
        <f t="array" ref="M17">INDEX(IncomeFeesOrigination,M$3)</f>
        <v>168.48319124999998</v>
      </c>
      <c r="N17" s="59" cm="1">
        <f t="array" ref="N17">INDEX(IncomeFeesOrigination,N$3)</f>
        <v>170.25226475812497</v>
      </c>
      <c r="O17" s="59" cm="1">
        <f t="array" ref="O17">INDEX(IncomeFeesOrigination,O$3)</f>
        <v>172.03991353808527</v>
      </c>
      <c r="P17" s="59" cm="1">
        <f t="array" ref="P17">INDEX(IncomeFeesOrigination,P$3)</f>
        <v>173.84633263023517</v>
      </c>
      <c r="Q17" s="59" cm="1">
        <f t="array" ref="Q17">INDEX(IncomeFeesOrigination,Q$3)</f>
        <v>175.67171912285264</v>
      </c>
      <c r="R17" s="59" cm="1">
        <f t="array" ref="R17">INDEX(IncomeFeesOrigination,R$3)</f>
        <v>177.51627217364256</v>
      </c>
      <c r="S17" s="59" cm="1">
        <f t="array" ref="S17">INDEX(IncomeFeesOrigination,S$3)</f>
        <v>179.38019303146578</v>
      </c>
      <c r="T17" s="59" cm="1">
        <f t="array" ref="T17">INDEX(IncomeFeesOrigination,T$3)</f>
        <v>181.26368505829615</v>
      </c>
      <c r="U17" s="59" cm="1">
        <f t="array" ref="U17">INDEX(IncomeFeesOrigination,U$3)</f>
        <v>183.16695375140827</v>
      </c>
      <c r="V17" s="60" cm="1">
        <f t="array" ref="V17">INDEX(IncomeFeesOrigination,V$3)</f>
        <v>185.09020676579806</v>
      </c>
      <c r="W17" s="53" cm="1">
        <f t="array" ref="W17">INDEX(IncomeFeesOrigination,W$3)</f>
        <v>187.03365393683896</v>
      </c>
      <c r="X17" s="59" cm="1">
        <f t="array" ref="X17">INDEX(IncomeFeesOrigination,X$3)</f>
        <v>188.99750730317572</v>
      </c>
      <c r="Y17" s="59" cm="1">
        <f t="array" ref="Y17">INDEX(IncomeFeesOrigination,Y$3)</f>
        <v>190.98198112985904</v>
      </c>
      <c r="Z17" s="59" cm="1">
        <f t="array" ref="Z17">INDEX(IncomeFeesOrigination,Z$3)</f>
        <v>192.98729193172255</v>
      </c>
      <c r="AA17" s="59" cm="1">
        <f t="array" ref="AA17">INDEX(IncomeFeesOrigination,AA$3)</f>
        <v>195.01365849700565</v>
      </c>
      <c r="AB17" s="59" cm="1">
        <f t="array" ref="AB17">INDEX(IncomeFeesOrigination,AB$3)</f>
        <v>197.06130191122421</v>
      </c>
      <c r="AC17" s="59" cm="1">
        <f t="array" ref="AC17">INDEX(IncomeFeesOrigination,AC$3)</f>
        <v>199.13044558129207</v>
      </c>
      <c r="AD17" s="59" cm="1">
        <f t="array" ref="AD17">INDEX(IncomeFeesOrigination,AD$3)</f>
        <v>201.22131525989559</v>
      </c>
      <c r="AE17" s="59" cm="1">
        <f t="array" ref="AE17">INDEX(IncomeFeesOrigination,AE$3)</f>
        <v>203.33413907012451</v>
      </c>
      <c r="AF17" s="59" cm="1">
        <f t="array" ref="AF17">INDEX(IncomeFeesOrigination,AF$3)</f>
        <v>205.46914753036083</v>
      </c>
      <c r="AG17" s="59" cm="1">
        <f t="array" ref="AG17">INDEX(IncomeFeesOrigination,AG$3)</f>
        <v>207.62657357942959</v>
      </c>
      <c r="AH17" s="60" cm="1">
        <f t="array" ref="AH17">INDEX(IncomeFeesOrigination,AH$3)</f>
        <v>209.8066526020136</v>
      </c>
      <c r="AI17" s="53" cm="1">
        <f t="array" ref="AI17">INDEX(IncomeFeesOrigination,AI$3)</f>
        <v>212.00962245433476</v>
      </c>
      <c r="AJ17" s="59" cm="1">
        <f t="array" ref="AJ17">INDEX(IncomeFeesOrigination,AJ$3)</f>
        <v>214.23572349010524</v>
      </c>
      <c r="AK17" s="59" cm="1">
        <f t="array" ref="AK17">INDEX(IncomeFeesOrigination,AK$3)</f>
        <v>216.48519858675135</v>
      </c>
      <c r="AL17" s="59" cm="1">
        <f t="array" ref="AL17">INDEX(IncomeFeesOrigination,AL$3)</f>
        <v>218.75829317191221</v>
      </c>
      <c r="AM17" s="59" cm="1">
        <f t="array" ref="AM17">INDEX(IncomeFeesOrigination,AM$3)</f>
        <v>221.05525525021733</v>
      </c>
      <c r="AN17" s="59" cm="1">
        <f t="array" ref="AN17">INDEX(IncomeFeesOrigination,AN$3)</f>
        <v>223.3763354303446</v>
      </c>
      <c r="AO17" s="59" cm="1">
        <f t="array" ref="AO17">INDEX(IncomeFeesOrigination,AO$3)</f>
        <v>225.7217869523632</v>
      </c>
      <c r="AP17" s="59" cm="1">
        <f t="array" ref="AP17">INDEX(IncomeFeesOrigination,AP$3)</f>
        <v>228.09186571536301</v>
      </c>
      <c r="AQ17" s="59" cm="1">
        <f t="array" ref="AQ17">INDEX(IncomeFeesOrigination,AQ$3)</f>
        <v>230.4868303053743</v>
      </c>
      <c r="AR17" s="59" cm="1">
        <f t="array" ref="AR17">INDEX(IncomeFeesOrigination,AR$3)</f>
        <v>232.90694202358068</v>
      </c>
      <c r="AS17" s="59" cm="1">
        <f t="array" ref="AS17">INDEX(IncomeFeesOrigination,AS$3)</f>
        <v>235.35246491482826</v>
      </c>
      <c r="AT17" s="60" cm="1">
        <f t="array" ref="AT17">INDEX(IncomeFeesOrigination,AT$3)</f>
        <v>237.823665796434</v>
      </c>
      <c r="AU17" s="53" cm="1">
        <f t="array" ref="AU17">INDEX(IncomeFeesOrigination,AU$3)</f>
        <v>240.32081428729654</v>
      </c>
      <c r="AV17" s="59" cm="1">
        <f t="array" ref="AV17">INDEX(IncomeFeesOrigination,AV$3)</f>
        <v>242.84418283731313</v>
      </c>
      <c r="AW17" s="59" cm="1">
        <f t="array" ref="AW17">INDEX(IncomeFeesOrigination,AW$3)</f>
        <v>245.39404675710489</v>
      </c>
      <c r="AX17" s="59" cm="1">
        <f t="array" ref="AX17">INDEX(IncomeFeesOrigination,AX$3)</f>
        <v>247.97068424805451</v>
      </c>
      <c r="AY17" s="59" cm="1">
        <f t="array" ref="AY17">INDEX(IncomeFeesOrigination,AY$3)</f>
        <v>250.57437643265908</v>
      </c>
      <c r="AZ17" s="59" cm="1">
        <f t="array" ref="AZ17">INDEX(IncomeFeesOrigination,AZ$3)</f>
        <v>253.20540738520197</v>
      </c>
      <c r="BA17" s="59" cm="1">
        <f t="array" ref="BA17">INDEX(IncomeFeesOrigination,BA$3)</f>
        <v>255.86406416274659</v>
      </c>
      <c r="BB17" s="59" cm="1">
        <f t="array" ref="BB17">INDEX(IncomeFeesOrigination,BB$3)</f>
        <v>258.55063683645545</v>
      </c>
      <c r="BC17" s="59" cm="1">
        <f t="array" ref="BC17">INDEX(IncomeFeesOrigination,BC$3)</f>
        <v>261.26541852323817</v>
      </c>
      <c r="BD17" s="59" cm="1">
        <f t="array" ref="BD17">INDEX(IncomeFeesOrigination,BD$3)</f>
        <v>264.00870541773213</v>
      </c>
      <c r="BE17" s="59" cm="1">
        <f t="array" ref="BE17">INDEX(IncomeFeesOrigination,BE$3)</f>
        <v>266.78079682461833</v>
      </c>
      <c r="BF17" s="60" cm="1">
        <f t="array" ref="BF17">INDEX(IncomeFeesOrigination,BF$3)</f>
        <v>269.5819951912768</v>
      </c>
      <c r="BG17" s="53" cm="1">
        <f t="array" ref="BG17">INDEX(IncomeFeesOrigination,BG$3)</f>
        <v>272.41260614078516</v>
      </c>
      <c r="BH17" s="59" cm="1">
        <f t="array" ref="BH17">INDEX(IncomeFeesOrigination,BH$3)</f>
        <v>275.27293850526348</v>
      </c>
      <c r="BI17" s="59" cm="1">
        <f t="array" ref="BI17">INDEX(IncomeFeesOrigination,BI$3)</f>
        <v>278.16330435956866</v>
      </c>
      <c r="BJ17" s="59" cm="1">
        <f t="array" ref="BJ17">INDEX(IncomeFeesOrigination,BJ$3)</f>
        <v>281.08401905534419</v>
      </c>
      <c r="BK17" s="59" cm="1">
        <f t="array" ref="BK17">INDEX(IncomeFeesOrigination,BK$3)</f>
        <v>284.03540125542526</v>
      </c>
      <c r="BL17" s="59" cm="1">
        <f t="array" ref="BL17">INDEX(IncomeFeesOrigination,BL$3)</f>
        <v>287.01777296860723</v>
      </c>
      <c r="BM17" s="59" cm="1">
        <f t="array" ref="BM17">INDEX(IncomeFeesOrigination,BM$3)</f>
        <v>290.03145958477756</v>
      </c>
      <c r="BN17" s="59" cm="1">
        <f t="array" ref="BN17">INDEX(IncomeFeesOrigination,BN$3)</f>
        <v>293.07678991041769</v>
      </c>
      <c r="BO17" s="59" cm="1">
        <f t="array" ref="BO17">INDEX(IncomeFeesOrigination,BO$3)</f>
        <v>296.15409620447707</v>
      </c>
      <c r="BP17" s="59" cm="1">
        <f t="array" ref="BP17">INDEX(IncomeFeesOrigination,BP$3)</f>
        <v>299.26371421462409</v>
      </c>
      <c r="BQ17" s="59" cm="1">
        <f t="array" ref="BQ17">INDEX(IncomeFeesOrigination,BQ$3)</f>
        <v>302.40598321387762</v>
      </c>
      <c r="BR17" s="60" cm="1">
        <f t="array" ref="BR17">INDEX(IncomeFeesOrigination,BR$3)</f>
        <v>305.58124603762332</v>
      </c>
    </row>
    <row r="18" spans="1:73" s="47" customFormat="1" x14ac:dyDescent="0.25">
      <c r="B18" s="65"/>
      <c r="C18" s="128" t="s">
        <v>255</v>
      </c>
      <c r="E18" s="60">
        <f t="shared" ref="E18:E20" ca="1" si="21">SUM(K18:V18)</f>
        <v>1159.2688650031937</v>
      </c>
      <c r="F18" s="60">
        <f t="shared" ref="F18:F20" ca="1" si="22">SUM(W18:AH18)</f>
        <v>1824.0218375861848</v>
      </c>
      <c r="G18" s="60">
        <f t="shared" ref="G18:G20" ca="1" si="23">SUM(AI18:AT18)</f>
        <v>2067.5967826929195</v>
      </c>
      <c r="H18" s="60">
        <f t="shared" ref="H18:H20" ca="1" si="24">SUM(AU18:BF18)</f>
        <v>2343.6980674855099</v>
      </c>
      <c r="I18" s="60">
        <f t="shared" ref="I18:I20" ca="1" si="25">SUM(BG18:BR18)</f>
        <v>2656.6691714334738</v>
      </c>
      <c r="K18" s="53" cm="1">
        <f t="array" aca="1" ref="K18" ca="1">INDEX(IncomeFeesServicing,K$3)</f>
        <v>25</v>
      </c>
      <c r="L18" s="59" cm="1">
        <f t="array" aca="1" ref="L18" ca="1">INDEX(IncomeFeesServicing,L$3)</f>
        <v>50.262500000000003</v>
      </c>
      <c r="M18" s="59" cm="1">
        <f t="array" aca="1" ref="M18" ca="1">INDEX(IncomeFeesServicing,M$3)</f>
        <v>75.790256249999999</v>
      </c>
      <c r="N18" s="59" cm="1">
        <f t="array" aca="1" ref="N18" ca="1">INDEX(IncomeFeesServicing,N$3)</f>
        <v>82.836053940624993</v>
      </c>
      <c r="O18" s="59" cm="1">
        <f t="array" aca="1" ref="O18" ca="1">INDEX(IncomeFeesServicing,O$3)</f>
        <v>89.955832507001546</v>
      </c>
      <c r="P18" s="59" cm="1">
        <f t="array" aca="1" ref="P18" ca="1">INDEX(IncomeFeesServicing,P$3)</f>
        <v>97.150368748325064</v>
      </c>
      <c r="Q18" s="59" cm="1">
        <f t="array" aca="1" ref="Q18" ca="1">INDEX(IncomeFeesServicing,Q$3)</f>
        <v>104.42044762018247</v>
      </c>
      <c r="R18" s="59" cm="1">
        <f t="array" aca="1" ref="R18" ca="1">INDEX(IncomeFeesServicing,R$3)</f>
        <v>111.76686232019438</v>
      </c>
      <c r="S18" s="59" cm="1">
        <f t="array" aca="1" ref="S18" ca="1">INDEX(IncomeFeesServicing,S$3)</f>
        <v>119.19041437455641</v>
      </c>
      <c r="T18" s="59" cm="1">
        <f t="array" aca="1" ref="T18" ca="1">INDEX(IncomeFeesServicing,T$3)</f>
        <v>126.69191372548924</v>
      </c>
      <c r="U18" s="59" cm="1">
        <f t="array" aca="1" ref="U18" ca="1">INDEX(IncomeFeesServicing,U$3)</f>
        <v>134.27217881960689</v>
      </c>
      <c r="V18" s="60" cm="1">
        <f t="array" aca="1" ref="V18" ca="1">INDEX(IncomeFeesServicing,V$3)</f>
        <v>141.93203669721277</v>
      </c>
      <c r="W18" s="53" cm="1">
        <f t="array" aca="1" ref="W18" ca="1">INDEX(IncomeFeesServicing,W$3)</f>
        <v>143.4223230825335</v>
      </c>
      <c r="X18" s="59" cm="1">
        <f t="array" aca="1" ref="X18" ca="1">INDEX(IncomeFeesServicing,X$3)</f>
        <v>144.92825747490008</v>
      </c>
      <c r="Y18" s="59" cm="1">
        <f t="array" aca="1" ref="Y18" ca="1">INDEX(IncomeFeesServicing,Y$3)</f>
        <v>146.45000417838654</v>
      </c>
      <c r="Z18" s="59" cm="1">
        <f t="array" aca="1" ref="Z18" ca="1">INDEX(IncomeFeesServicing,Z$3)</f>
        <v>147.98772922225956</v>
      </c>
      <c r="AA18" s="59" cm="1">
        <f t="array" aca="1" ref="AA18" ca="1">INDEX(IncomeFeesServicing,AA$3)</f>
        <v>149.5416003790933</v>
      </c>
      <c r="AB18" s="59" cm="1">
        <f t="array" aca="1" ref="AB18" ca="1">INDEX(IncomeFeesServicing,AB$3)</f>
        <v>151.11178718307377</v>
      </c>
      <c r="AC18" s="59" cm="1">
        <f t="array" aca="1" ref="AC18" ca="1">INDEX(IncomeFeesServicing,AC$3)</f>
        <v>152.69846094849603</v>
      </c>
      <c r="AD18" s="59" cm="1">
        <f t="array" aca="1" ref="AD18" ca="1">INDEX(IncomeFeesServicing,AD$3)</f>
        <v>154.30179478845523</v>
      </c>
      <c r="AE18" s="59" cm="1">
        <f t="array" aca="1" ref="AE18" ca="1">INDEX(IncomeFeesServicing,AE$3)</f>
        <v>155.92196363373401</v>
      </c>
      <c r="AF18" s="59" cm="1">
        <f t="array" aca="1" ref="AF18" ca="1">INDEX(IncomeFeesServicing,AF$3)</f>
        <v>157.55914425188823</v>
      </c>
      <c r="AG18" s="59" cm="1">
        <f t="array" aca="1" ref="AG18" ca="1">INDEX(IncomeFeesServicing,AG$3)</f>
        <v>159.21351526653305</v>
      </c>
      <c r="AH18" s="60" cm="1">
        <f t="array" aca="1" ref="AH18" ca="1">INDEX(IncomeFeesServicing,AH$3)</f>
        <v>160.88525717683163</v>
      </c>
      <c r="AI18" s="53" cm="1">
        <f t="array" aca="1" ref="AI18" ca="1">INDEX(IncomeFeesServicing,AI$3)</f>
        <v>162.57455237718838</v>
      </c>
      <c r="AJ18" s="59" cm="1">
        <f t="array" aca="1" ref="AJ18" ca="1">INDEX(IncomeFeesServicing,AJ$3)</f>
        <v>164.28158517714886</v>
      </c>
      <c r="AK18" s="59" cm="1">
        <f t="array" aca="1" ref="AK18" ca="1">INDEX(IncomeFeesServicing,AK$3)</f>
        <v>166.00654182150893</v>
      </c>
      <c r="AL18" s="59" cm="1">
        <f t="array" aca="1" ref="AL18" ca="1">INDEX(IncomeFeesServicing,AL$3)</f>
        <v>167.74961051063477</v>
      </c>
      <c r="AM18" s="59" cm="1">
        <f t="array" aca="1" ref="AM18" ca="1">INDEX(IncomeFeesServicing,AM$3)</f>
        <v>169.51098142099644</v>
      </c>
      <c r="AN18" s="59" cm="1">
        <f t="array" aca="1" ref="AN18" ca="1">INDEX(IncomeFeesServicing,AN$3)</f>
        <v>171.29084672591688</v>
      </c>
      <c r="AO18" s="59" cm="1">
        <f t="array" aca="1" ref="AO18" ca="1">INDEX(IncomeFeesServicing,AO$3)</f>
        <v>173.08940061653902</v>
      </c>
      <c r="AP18" s="59" cm="1">
        <f t="array" aca="1" ref="AP18" ca="1">INDEX(IncomeFeesServicing,AP$3)</f>
        <v>174.90683932301266</v>
      </c>
      <c r="AQ18" s="59" cm="1">
        <f t="array" aca="1" ref="AQ18" ca="1">INDEX(IncomeFeesServicing,AQ$3)</f>
        <v>176.74336113590431</v>
      </c>
      <c r="AR18" s="59" cm="1">
        <f t="array" aca="1" ref="AR18" ca="1">INDEX(IncomeFeesServicing,AR$3)</f>
        <v>178.59916642783128</v>
      </c>
      <c r="AS18" s="59" cm="1">
        <f t="array" aca="1" ref="AS18" ca="1">INDEX(IncomeFeesServicing,AS$3)</f>
        <v>180.47445767532352</v>
      </c>
      <c r="AT18" s="60" cm="1">
        <f t="array" aca="1" ref="AT18" ca="1">INDEX(IncomeFeesServicing,AT$3)</f>
        <v>182.36943948091439</v>
      </c>
      <c r="AU18" s="53" cm="1">
        <f t="array" aca="1" ref="AU18" ca="1">INDEX(IncomeFeesServicing,AU$3)</f>
        <v>184.28431859546401</v>
      </c>
      <c r="AV18" s="59" cm="1">
        <f t="array" aca="1" ref="AV18" ca="1">INDEX(IncomeFeesServicing,AV$3)</f>
        <v>186.21930394071637</v>
      </c>
      <c r="AW18" s="59" cm="1">
        <f t="array" aca="1" ref="AW18" ca="1">INDEX(IncomeFeesServicing,AW$3)</f>
        <v>188.17460663209388</v>
      </c>
      <c r="AX18" s="59" cm="1">
        <f t="array" aca="1" ref="AX18" ca="1">INDEX(IncomeFeesServicing,AX$3)</f>
        <v>190.15044000173086</v>
      </c>
      <c r="AY18" s="59" cm="1">
        <f t="array" aca="1" ref="AY18" ca="1">INDEX(IncomeFeesServicing,AY$3)</f>
        <v>192.14701962174902</v>
      </c>
      <c r="AZ18" s="59" cm="1">
        <f t="array" aca="1" ref="AZ18" ca="1">INDEX(IncomeFeesServicing,AZ$3)</f>
        <v>194.16456332777736</v>
      </c>
      <c r="BA18" s="59" cm="1">
        <f t="array" aca="1" ref="BA18" ca="1">INDEX(IncomeFeesServicing,BA$3)</f>
        <v>196.20329124271902</v>
      </c>
      <c r="BB18" s="59" cm="1">
        <f t="array" aca="1" ref="BB18" ca="1">INDEX(IncomeFeesServicing,BB$3)</f>
        <v>198.26342580076758</v>
      </c>
      <c r="BC18" s="59" cm="1">
        <f t="array" aca="1" ref="BC18" ca="1">INDEX(IncomeFeesServicing,BC$3)</f>
        <v>200.34519177167562</v>
      </c>
      <c r="BD18" s="59" cm="1">
        <f t="array" aca="1" ref="BD18" ca="1">INDEX(IncomeFeesServicing,BD$3)</f>
        <v>202.44881628527818</v>
      </c>
      <c r="BE18" s="59" cm="1">
        <f t="array" aca="1" ref="BE18" ca="1">INDEX(IncomeFeesServicing,BE$3)</f>
        <v>204.57452885627359</v>
      </c>
      <c r="BF18" s="60" cm="1">
        <f t="array" aca="1" ref="BF18" ca="1">INDEX(IncomeFeesServicing,BF$3)</f>
        <v>206.72256140926447</v>
      </c>
      <c r="BG18" s="53" cm="1">
        <f t="array" aca="1" ref="BG18" ca="1">INDEX(IncomeFeesServicing,BG$3)</f>
        <v>208.89314830406173</v>
      </c>
      <c r="BH18" s="59" cm="1">
        <f t="array" aca="1" ref="BH18" ca="1">INDEX(IncomeFeesServicing,BH$3)</f>
        <v>211.08652636125439</v>
      </c>
      <c r="BI18" s="59" cm="1">
        <f t="array" aca="1" ref="BI18" ca="1">INDEX(IncomeFeesServicing,BI$3)</f>
        <v>213.30293488804753</v>
      </c>
      <c r="BJ18" s="59" cm="1">
        <f t="array" aca="1" ref="BJ18" ca="1">INDEX(IncomeFeesServicing,BJ$3)</f>
        <v>215.54261570437205</v>
      </c>
      <c r="BK18" s="59" cm="1">
        <f t="array" aca="1" ref="BK18" ca="1">INDEX(IncomeFeesServicing,BK$3)</f>
        <v>217.80581316926794</v>
      </c>
      <c r="BL18" s="59" cm="1">
        <f t="array" aca="1" ref="BL18" ca="1">INDEX(IncomeFeesServicing,BL$3)</f>
        <v>220.09277420754526</v>
      </c>
      <c r="BM18" s="59" cm="1">
        <f t="array" aca="1" ref="BM18" ca="1">INDEX(IncomeFeesServicing,BM$3)</f>
        <v>222.4037483367245</v>
      </c>
      <c r="BN18" s="59" cm="1">
        <f t="array" aca="1" ref="BN18" ca="1">INDEX(IncomeFeesServicing,BN$3)</f>
        <v>224.73898769426012</v>
      </c>
      <c r="BO18" s="59" cm="1">
        <f t="array" aca="1" ref="BO18" ca="1">INDEX(IncomeFeesServicing,BO$3)</f>
        <v>227.09874706504985</v>
      </c>
      <c r="BP18" s="59" cm="1">
        <f t="array" aca="1" ref="BP18" ca="1">INDEX(IncomeFeesServicing,BP$3)</f>
        <v>229.48328390923285</v>
      </c>
      <c r="BQ18" s="59" cm="1">
        <f t="array" aca="1" ref="BQ18" ca="1">INDEX(IncomeFeesServicing,BQ$3)</f>
        <v>231.8928583902798</v>
      </c>
      <c r="BR18" s="60" cm="1">
        <f t="array" aca="1" ref="BR18" ca="1">INDEX(IncomeFeesServicing,BR$3)</f>
        <v>234.32773340337769</v>
      </c>
    </row>
    <row r="19" spans="1:73" s="47" customFormat="1" x14ac:dyDescent="0.25">
      <c r="B19" s="65"/>
      <c r="C19" s="128" t="s">
        <v>250</v>
      </c>
      <c r="E19" s="60">
        <f t="shared" ca="1" si="21"/>
        <v>27.822452760076651</v>
      </c>
      <c r="F19" s="60">
        <f t="shared" ca="1" si="22"/>
        <v>43.776524102068429</v>
      </c>
      <c r="G19" s="60">
        <f t="shared" ca="1" si="23"/>
        <v>49.622322784630036</v>
      </c>
      <c r="H19" s="60">
        <f t="shared" ca="1" si="24"/>
        <v>56.248753619652192</v>
      </c>
      <c r="I19" s="60">
        <f t="shared" ca="1" si="25"/>
        <v>63.760060114403302</v>
      </c>
      <c r="K19" s="53" cm="1">
        <f t="array" aca="1" ref="K19" ca="1">INDEX(IncomeFeesDelinquency,K$3)</f>
        <v>0.6</v>
      </c>
      <c r="L19" s="59" cm="1">
        <f t="array" aca="1" ref="L19" ca="1">INDEX(IncomeFeesDelinquency,L$3)</f>
        <v>1.2062999999999999</v>
      </c>
      <c r="M19" s="59" cm="1">
        <f t="array" aca="1" ref="M19" ca="1">INDEX(IncomeFeesDelinquency,M$3)</f>
        <v>1.8189661500000001</v>
      </c>
      <c r="N19" s="59" cm="1">
        <f t="array" aca="1" ref="N19" ca="1">INDEX(IncomeFeesDelinquency,N$3)</f>
        <v>1.9880652945750001</v>
      </c>
      <c r="O19" s="59" cm="1">
        <f t="array" aca="1" ref="O19" ca="1">INDEX(IncomeFeesDelinquency,O$3)</f>
        <v>2.1589399801680376</v>
      </c>
      <c r="P19" s="59" cm="1">
        <f t="array" aca="1" ref="P19" ca="1">INDEX(IncomeFeesDelinquency,P$3)</f>
        <v>2.3316088499598018</v>
      </c>
      <c r="Q19" s="59" cm="1">
        <f t="array" aca="1" ref="Q19" ca="1">INDEX(IncomeFeesDelinquency,Q$3)</f>
        <v>2.5060907428843797</v>
      </c>
      <c r="R19" s="59" cm="1">
        <f t="array" aca="1" ref="R19" ca="1">INDEX(IncomeFeesDelinquency,R$3)</f>
        <v>2.6824046956846654</v>
      </c>
      <c r="S19" s="59" cm="1">
        <f t="array" aca="1" ref="S19" ca="1">INDEX(IncomeFeesDelinquency,S$3)</f>
        <v>2.8605699449893542</v>
      </c>
      <c r="T19" s="59" cm="1">
        <f t="array" aca="1" ref="T19" ca="1">INDEX(IncomeFeesDelinquency,T$3)</f>
        <v>3.040605929411742</v>
      </c>
      <c r="U19" s="59" cm="1">
        <f t="array" aca="1" ref="U19" ca="1">INDEX(IncomeFeesDelinquency,U$3)</f>
        <v>3.2225322916705652</v>
      </c>
      <c r="V19" s="60" cm="1">
        <f t="array" aca="1" ref="V19" ca="1">INDEX(IncomeFeesDelinquency,V$3)</f>
        <v>3.4063688807331061</v>
      </c>
      <c r="W19" s="53" cm="1">
        <f t="array" aca="1" ref="W19" ca="1">INDEX(IncomeFeesDelinquency,W$3)</f>
        <v>3.4421357539808035</v>
      </c>
      <c r="X19" s="59" cm="1">
        <f t="array" aca="1" ref="X19" ca="1">INDEX(IncomeFeesDelinquency,X$3)</f>
        <v>3.4782781793976016</v>
      </c>
      <c r="Y19" s="59" cm="1">
        <f t="array" aca="1" ref="Y19" ca="1">INDEX(IncomeFeesDelinquency,Y$3)</f>
        <v>3.5148001002812759</v>
      </c>
      <c r="Z19" s="59" cm="1">
        <f t="array" aca="1" ref="Z19" ca="1">INDEX(IncomeFeesDelinquency,Z$3)</f>
        <v>3.5517055013342294</v>
      </c>
      <c r="AA19" s="59" cm="1">
        <f t="array" aca="1" ref="AA19" ca="1">INDEX(IncomeFeesDelinquency,AA$3)</f>
        <v>3.5889984090982385</v>
      </c>
      <c r="AB19" s="59" cm="1">
        <f t="array" aca="1" ref="AB19" ca="1">INDEX(IncomeFeesDelinquency,AB$3)</f>
        <v>3.6266828923937702</v>
      </c>
      <c r="AC19" s="59" cm="1">
        <f t="array" aca="1" ref="AC19" ca="1">INDEX(IncomeFeesDelinquency,AC$3)</f>
        <v>3.6647630627639045</v>
      </c>
      <c r="AD19" s="59" cm="1">
        <f t="array" aca="1" ref="AD19" ca="1">INDEX(IncomeFeesDelinquency,AD$3)</f>
        <v>3.7032430749229253</v>
      </c>
      <c r="AE19" s="59" cm="1">
        <f t="array" aca="1" ref="AE19" ca="1">INDEX(IncomeFeesDelinquency,AE$3)</f>
        <v>3.7421271272096157</v>
      </c>
      <c r="AF19" s="59" cm="1">
        <f t="array" aca="1" ref="AF19" ca="1">INDEX(IncomeFeesDelinquency,AF$3)</f>
        <v>3.7814194620453168</v>
      </c>
      <c r="AG19" s="59" cm="1">
        <f t="array" aca="1" ref="AG19" ca="1">INDEX(IncomeFeesDelinquency,AG$3)</f>
        <v>3.8211243663967922</v>
      </c>
      <c r="AH19" s="60" cm="1">
        <f t="array" aca="1" ref="AH19" ca="1">INDEX(IncomeFeesDelinquency,AH$3)</f>
        <v>3.8612461722439582</v>
      </c>
      <c r="AI19" s="53" cm="1">
        <f t="array" aca="1" ref="AI19" ca="1">INDEX(IncomeFeesDelinquency,AI$3)</f>
        <v>3.9017892570525197</v>
      </c>
      <c r="AJ19" s="59" cm="1">
        <f t="array" aca="1" ref="AJ19" ca="1">INDEX(IncomeFeesDelinquency,AJ$3)</f>
        <v>3.9427580442515713</v>
      </c>
      <c r="AK19" s="59" cm="1">
        <f t="array" aca="1" ref="AK19" ca="1">INDEX(IncomeFeesDelinquency,AK$3)</f>
        <v>3.9841570037162128</v>
      </c>
      <c r="AL19" s="59" cm="1">
        <f t="array" aca="1" ref="AL19" ca="1">INDEX(IncomeFeesDelinquency,AL$3)</f>
        <v>4.0259906522552322</v>
      </c>
      <c r="AM19" s="59" cm="1">
        <f t="array" aca="1" ref="AM19" ca="1">INDEX(IncomeFeesDelinquency,AM$3)</f>
        <v>4.068263554103912</v>
      </c>
      <c r="AN19" s="59" cm="1">
        <f t="array" aca="1" ref="AN19" ca="1">INDEX(IncomeFeesDelinquency,AN$3)</f>
        <v>4.1109803214220033</v>
      </c>
      <c r="AO19" s="59" cm="1">
        <f t="array" aca="1" ref="AO19" ca="1">INDEX(IncomeFeesDelinquency,AO$3)</f>
        <v>4.154145614796934</v>
      </c>
      <c r="AP19" s="59" cm="1">
        <f t="array" aca="1" ref="AP19" ca="1">INDEX(IncomeFeesDelinquency,AP$3)</f>
        <v>4.197764143752301</v>
      </c>
      <c r="AQ19" s="59" cm="1">
        <f t="array" aca="1" ref="AQ19" ca="1">INDEX(IncomeFeesDelinquency,AQ$3)</f>
        <v>4.2418406672616999</v>
      </c>
      <c r="AR19" s="59" cm="1">
        <f t="array" aca="1" ref="AR19" ca="1">INDEX(IncomeFeesDelinquency,AR$3)</f>
        <v>4.2863799942679472</v>
      </c>
      <c r="AS19" s="59" cm="1">
        <f t="array" aca="1" ref="AS19" ca="1">INDEX(IncomeFeesDelinquency,AS$3)</f>
        <v>4.3313869842077608</v>
      </c>
      <c r="AT19" s="60" cm="1">
        <f t="array" aca="1" ref="AT19" ca="1">INDEX(IncomeFeesDelinquency,AT$3)</f>
        <v>4.3768665475419422</v>
      </c>
      <c r="AU19" s="53" cm="1">
        <f t="array" aca="1" ref="AU19" ca="1">INDEX(IncomeFeesDelinquency,AU$3)</f>
        <v>4.4228236462911319</v>
      </c>
      <c r="AV19" s="59" cm="1">
        <f t="array" aca="1" ref="AV19" ca="1">INDEX(IncomeFeesDelinquency,AV$3)</f>
        <v>4.4692632945771891</v>
      </c>
      <c r="AW19" s="59" cm="1">
        <f t="array" aca="1" ref="AW19" ca="1">INDEX(IncomeFeesDelinquency,AW$3)</f>
        <v>4.5161905591702496</v>
      </c>
      <c r="AX19" s="59" cm="1">
        <f t="array" aca="1" ref="AX19" ca="1">INDEX(IncomeFeesDelinquency,AX$3)</f>
        <v>4.5636105600415373</v>
      </c>
      <c r="AY19" s="59" cm="1">
        <f t="array" aca="1" ref="AY19" ca="1">INDEX(IncomeFeesDelinquency,AY$3)</f>
        <v>4.6115284709219724</v>
      </c>
      <c r="AZ19" s="59" cm="1">
        <f t="array" aca="1" ref="AZ19" ca="1">INDEX(IncomeFeesDelinquency,AZ$3)</f>
        <v>4.659949519866653</v>
      </c>
      <c r="BA19" s="59" cm="1">
        <f t="array" aca="1" ref="BA19" ca="1">INDEX(IncomeFeesDelinquency,BA$3)</f>
        <v>4.7088789898252523</v>
      </c>
      <c r="BB19" s="59" cm="1">
        <f t="array" aca="1" ref="BB19" ca="1">INDEX(IncomeFeesDelinquency,BB$3)</f>
        <v>4.7583222192184182</v>
      </c>
      <c r="BC19" s="59" cm="1">
        <f t="array" aca="1" ref="BC19" ca="1">INDEX(IncomeFeesDelinquency,BC$3)</f>
        <v>4.8082846025202111</v>
      </c>
      <c r="BD19" s="59" cm="1">
        <f t="array" aca="1" ref="BD19" ca="1">INDEX(IncomeFeesDelinquency,BD$3)</f>
        <v>4.8587715908466729</v>
      </c>
      <c r="BE19" s="59" cm="1">
        <f t="array" aca="1" ref="BE19" ca="1">INDEX(IncomeFeesDelinquency,BE$3)</f>
        <v>4.9097886925505625</v>
      </c>
      <c r="BF19" s="60" cm="1">
        <f t="array" aca="1" ref="BF19" ca="1">INDEX(IncomeFeesDelinquency,BF$3)</f>
        <v>4.9613414738223431</v>
      </c>
      <c r="BG19" s="53" cm="1">
        <f t="array" aca="1" ref="BG19" ca="1">INDEX(IncomeFeesDelinquency,BG$3)</f>
        <v>5.013435559297478</v>
      </c>
      <c r="BH19" s="59" cm="1">
        <f t="array" aca="1" ref="BH19" ca="1">INDEX(IncomeFeesDelinquency,BH$3)</f>
        <v>5.0660766326701019</v>
      </c>
      <c r="BI19" s="59" cm="1">
        <f t="array" aca="1" ref="BI19" ca="1">INDEX(IncomeFeesDelinquency,BI$3)</f>
        <v>5.1192704373131379</v>
      </c>
      <c r="BJ19" s="59" cm="1">
        <f t="array" aca="1" ref="BJ19" ca="1">INDEX(IncomeFeesDelinquency,BJ$3)</f>
        <v>5.1730227769049248</v>
      </c>
      <c r="BK19" s="59" cm="1">
        <f t="array" aca="1" ref="BK19" ca="1">INDEX(IncomeFeesDelinquency,BK$3)</f>
        <v>5.2273395160624263</v>
      </c>
      <c r="BL19" s="59" cm="1">
        <f t="array" aca="1" ref="BL19" ca="1">INDEX(IncomeFeesDelinquency,BL$3)</f>
        <v>5.2822265809810816</v>
      </c>
      <c r="BM19" s="59" cm="1">
        <f t="array" aca="1" ref="BM19" ca="1">INDEX(IncomeFeesDelinquency,BM$3)</f>
        <v>5.3376899600813816</v>
      </c>
      <c r="BN19" s="59" cm="1">
        <f t="array" aca="1" ref="BN19" ca="1">INDEX(IncomeFeesDelinquency,BN$3)</f>
        <v>5.3937357046622356</v>
      </c>
      <c r="BO19" s="59" cm="1">
        <f t="array" aca="1" ref="BO19" ca="1">INDEX(IncomeFeesDelinquency,BO$3)</f>
        <v>5.4503699295611892</v>
      </c>
      <c r="BP19" s="59" cm="1">
        <f t="array" aca="1" ref="BP19" ca="1">INDEX(IncomeFeesDelinquency,BP$3)</f>
        <v>5.5075988138215815</v>
      </c>
      <c r="BQ19" s="59" cm="1">
        <f t="array" aca="1" ref="BQ19" ca="1">INDEX(IncomeFeesDelinquency,BQ$3)</f>
        <v>5.5654286013667082</v>
      </c>
      <c r="BR19" s="60" cm="1">
        <f t="array" aca="1" ref="BR19" ca="1">INDEX(IncomeFeesDelinquency,BR$3)</f>
        <v>5.6238656016810582</v>
      </c>
    </row>
    <row r="20" spans="1:73" s="47" customFormat="1" x14ac:dyDescent="0.25">
      <c r="C20" s="20" t="s">
        <v>69</v>
      </c>
      <c r="E20" s="62">
        <f t="shared" ca="1" si="21"/>
        <v>5737.8930646546432</v>
      </c>
      <c r="F20" s="62">
        <f t="shared" ca="1" si="22"/>
        <v>1067.6648701768459</v>
      </c>
      <c r="G20" s="62">
        <f t="shared" ca="1" si="23"/>
        <v>908.79580838294214</v>
      </c>
      <c r="H20" s="62">
        <f t="shared" ca="1" si="24"/>
        <v>1030.153943783909</v>
      </c>
      <c r="I20" s="62">
        <f t="shared" ca="1" si="25"/>
        <v>1167.7179165051464</v>
      </c>
      <c r="K20" s="61" cm="1">
        <f t="array" aca="1" ref="K20" ca="1">INDEX(LoansSalesPremium,K$3)</f>
        <v>0</v>
      </c>
      <c r="L20" s="61" cm="1">
        <f t="array" aca="1" ref="L20" ca="1">INDEX(LoansSalesPremium,L$3)</f>
        <v>0</v>
      </c>
      <c r="M20" s="61" cm="1">
        <f t="array" aca="1" ref="M20" ca="1">INDEX(LoansSalesPremium,M$3)</f>
        <v>0</v>
      </c>
      <c r="N20" s="61" cm="1">
        <f t="array" aca="1" ref="N20" ca="1">INDEX(LoansSalesPremium,N$3)</f>
        <v>933.76970875052859</v>
      </c>
      <c r="O20" s="61" cm="1">
        <f t="array" aca="1" ref="O20" ca="1">INDEX(LoansSalesPremium,O$3)</f>
        <v>863.85987080231928</v>
      </c>
      <c r="P20" s="61" cm="1">
        <f t="array" aca="1" ref="P20" ca="1">INDEX(LoansSalesPremium,P$3)</f>
        <v>792.21954930702759</v>
      </c>
      <c r="Q20" s="61" cm="1">
        <f t="array" aca="1" ref="Q20" ca="1">INDEX(LoansSalesPremium,Q$3)</f>
        <v>718.8181188093015</v>
      </c>
      <c r="R20" s="61" cm="1">
        <f t="array" aca="1" ref="R20" ca="1">INDEX(LoansSalesPremium,R$3)</f>
        <v>643.62447659428119</v>
      </c>
      <c r="S20" s="61" cm="1">
        <f t="array" aca="1" ref="S20" ca="1">INDEX(LoansSalesPremium,S$3)</f>
        <v>566.6070357302217</v>
      </c>
      <c r="T20" s="61" cm="1">
        <f t="array" aca="1" ref="T20" ca="1">INDEX(LoansSalesPremium,T$3)</f>
        <v>487.73371801373605</v>
      </c>
      <c r="U20" s="61" cm="1">
        <f t="array" aca="1" ref="U20" ca="1">INDEX(LoansSalesPremium,U$3)</f>
        <v>406.97194681633124</v>
      </c>
      <c r="V20" s="62" cm="1">
        <f t="array" aca="1" ref="V20" ca="1">INDEX(LoansSalesPremium,V$3)</f>
        <v>324.28863983089673</v>
      </c>
      <c r="W20" s="61" cm="1">
        <f t="array" aca="1" ref="W20" ca="1">INDEX(LoansSalesPremium,W$3)</f>
        <v>239.65020171677801</v>
      </c>
      <c r="X20" s="61" cm="1">
        <f t="array" aca="1" ref="X20" ca="1">INDEX(LoansSalesPremium,X$3)</f>
        <v>153.02251664205659</v>
      </c>
      <c r="Y20" s="61" cm="1">
        <f t="array" aca="1" ref="Y20" ca="1">INDEX(LoansSalesPremium,Y$3)</f>
        <v>64.370940721641276</v>
      </c>
      <c r="Z20" s="61" cm="1">
        <f t="array" aca="1" ref="Z20" ca="1">INDEX(LoansSalesPremium,Z$3)</f>
        <v>65.046835599218142</v>
      </c>
      <c r="AA20" s="61" cm="1">
        <f t="array" aca="1" ref="AA20" ca="1">INDEX(LoansSalesPremium,AA$3)</f>
        <v>65.72982737300984</v>
      </c>
      <c r="AB20" s="61" cm="1">
        <f t="array" aca="1" ref="AB20" ca="1">INDEX(LoansSalesPremium,AB$3)</f>
        <v>66.419990560426697</v>
      </c>
      <c r="AC20" s="61" cm="1">
        <f t="array" aca="1" ref="AC20" ca="1">INDEX(LoansSalesPremium,AC$3)</f>
        <v>67.117400461311163</v>
      </c>
      <c r="AD20" s="61" cm="1">
        <f t="array" aca="1" ref="AD20" ca="1">INDEX(LoansSalesPremium,AD$3)</f>
        <v>67.822133166154927</v>
      </c>
      <c r="AE20" s="61" cm="1">
        <f t="array" aca="1" ref="AE20" ca="1">INDEX(LoansSalesPremium,AE$3)</f>
        <v>68.534265564399718</v>
      </c>
      <c r="AF20" s="61" cm="1">
        <f t="array" aca="1" ref="AF20" ca="1">INDEX(LoansSalesPremium,AF$3)</f>
        <v>69.253875352826</v>
      </c>
      <c r="AG20" s="61" cm="1">
        <f t="array" aca="1" ref="AG20" ca="1">INDEX(LoansSalesPremium,AG$3)</f>
        <v>69.981041044030562</v>
      </c>
      <c r="AH20" s="62" cm="1">
        <f t="array" aca="1" ref="AH20" ca="1">INDEX(LoansSalesPremium,AH$3)</f>
        <v>70.715841974993012</v>
      </c>
      <c r="AI20" s="61" cm="1">
        <f t="array" aca="1" ref="AI20" ca="1">INDEX(LoansSalesPremium,AI$3)</f>
        <v>71.458358315730166</v>
      </c>
      <c r="AJ20" s="61" cm="1">
        <f t="array" aca="1" ref="AJ20" ca="1">INDEX(LoansSalesPremium,AJ$3)</f>
        <v>72.208671078045683</v>
      </c>
      <c r="AK20" s="61" cm="1">
        <f t="array" aca="1" ref="AK20" ca="1">INDEX(LoansSalesPremium,AK$3)</f>
        <v>72.966862124364965</v>
      </c>
      <c r="AL20" s="61" cm="1">
        <f t="array" aca="1" ref="AL20" ca="1">INDEX(LoansSalesPremium,AL$3)</f>
        <v>73.733014176670693</v>
      </c>
      <c r="AM20" s="61" cm="1">
        <f t="array" aca="1" ref="AM20" ca="1">INDEX(LoansSalesPremium,AM$3)</f>
        <v>74.507210825525846</v>
      </c>
      <c r="AN20" s="61" cm="1">
        <f t="array" aca="1" ref="AN20" ca="1">INDEX(LoansSalesPremium,AN$3)</f>
        <v>75.289536539193918</v>
      </c>
      <c r="AO20" s="61" cm="1">
        <f t="array" aca="1" ref="AO20" ca="1">INDEX(LoansSalesPremium,AO$3)</f>
        <v>76.080076672855057</v>
      </c>
      <c r="AP20" s="61" cm="1">
        <f t="array" aca="1" ref="AP20" ca="1">INDEX(LoansSalesPremium,AP$3)</f>
        <v>76.87891747792068</v>
      </c>
      <c r="AQ20" s="61" cm="1">
        <f t="array" aca="1" ref="AQ20" ca="1">INDEX(LoansSalesPremium,AQ$3)</f>
        <v>77.686146111438632</v>
      </c>
      <c r="AR20" s="61" cm="1">
        <f t="array" aca="1" ref="AR20" ca="1">INDEX(LoansSalesPremium,AR$3)</f>
        <v>78.501850645608869</v>
      </c>
      <c r="AS20" s="61" cm="1">
        <f t="array" aca="1" ref="AS20" ca="1">INDEX(LoansSalesPremium,AS$3)</f>
        <v>79.326120077387543</v>
      </c>
      <c r="AT20" s="62" cm="1">
        <f t="array" aca="1" ref="AT20" ca="1">INDEX(LoansSalesPremium,AT$3)</f>
        <v>80.159044338199919</v>
      </c>
      <c r="AU20" s="61" cm="1">
        <f t="array" aca="1" ref="AU20" ca="1">INDEX(LoansSalesPremium,AU$3)</f>
        <v>81.000714303751082</v>
      </c>
      <c r="AV20" s="61" cm="1">
        <f t="array" aca="1" ref="AV20" ca="1">INDEX(LoansSalesPremium,AV$3)</f>
        <v>81.851221803940319</v>
      </c>
      <c r="AW20" s="61" cm="1">
        <f t="array" aca="1" ref="AW20" ca="1">INDEX(LoansSalesPremium,AW$3)</f>
        <v>82.710659632881942</v>
      </c>
      <c r="AX20" s="61" cm="1">
        <f t="array" aca="1" ref="AX20" ca="1">INDEX(LoansSalesPremium,AX$3)</f>
        <v>83.579121559027428</v>
      </c>
      <c r="AY20" s="61" cm="1">
        <f t="array" aca="1" ref="AY20" ca="1">INDEX(LoansSalesPremium,AY$3)</f>
        <v>84.456702335397011</v>
      </c>
      <c r="AZ20" s="61" cm="1">
        <f t="array" aca="1" ref="AZ20" ca="1">INDEX(LoansSalesPremium,AZ$3)</f>
        <v>85.343497709918992</v>
      </c>
      <c r="BA20" s="61" cm="1">
        <f t="array" aca="1" ref="BA20" ca="1">INDEX(LoansSalesPremium,BA$3)</f>
        <v>86.239604435872764</v>
      </c>
      <c r="BB20" s="61" cm="1">
        <f t="array" aca="1" ref="BB20" ca="1">INDEX(LoansSalesPremium,BB$3)</f>
        <v>87.145120282449497</v>
      </c>
      <c r="BC20" s="61" cm="1">
        <f t="array" aca="1" ref="BC20" ca="1">INDEX(LoansSalesPremium,BC$3)</f>
        <v>88.060144045415058</v>
      </c>
      <c r="BD20" s="61" cm="1">
        <f t="array" aca="1" ref="BD20" ca="1">INDEX(LoansSalesPremium,BD$3)</f>
        <v>88.984775557892092</v>
      </c>
      <c r="BE20" s="61" cm="1">
        <f t="array" aca="1" ref="BE20" ca="1">INDEX(LoansSalesPremium,BE$3)</f>
        <v>89.919115701249822</v>
      </c>
      <c r="BF20" s="62" cm="1">
        <f t="array" aca="1" ref="BF20" ca="1">INDEX(LoansSalesPremium,BF$3)</f>
        <v>90.863266416112921</v>
      </c>
      <c r="BG20" s="61" cm="1">
        <f t="array" aca="1" ref="BG20" ca="1">INDEX(LoansSalesPremium,BG$3)</f>
        <v>91.817330713481823</v>
      </c>
      <c r="BH20" s="61" cm="1">
        <f t="array" aca="1" ref="BH20" ca="1">INDEX(LoansSalesPremium,BH$3)</f>
        <v>92.781412685973436</v>
      </c>
      <c r="BI20" s="61" cm="1">
        <f t="array" aca="1" ref="BI20" ca="1">INDEX(LoansSalesPremium,BI$3)</f>
        <v>93.755617519176084</v>
      </c>
      <c r="BJ20" s="61" cm="1">
        <f t="array" aca="1" ref="BJ20" ca="1">INDEX(LoansSalesPremium,BJ$3)</f>
        <v>94.740051503127361</v>
      </c>
      <c r="BK20" s="61" cm="1">
        <f t="array" aca="1" ref="BK20" ca="1">INDEX(LoansSalesPremium,BK$3)</f>
        <v>95.734822043910384</v>
      </c>
      <c r="BL20" s="61" cm="1">
        <f t="array" aca="1" ref="BL20" ca="1">INDEX(LoansSalesPremium,BL$3)</f>
        <v>96.740037675371752</v>
      </c>
      <c r="BM20" s="61" cm="1">
        <f t="array" aca="1" ref="BM20" ca="1">INDEX(LoansSalesPremium,BM$3)</f>
        <v>97.755808070962885</v>
      </c>
      <c r="BN20" s="61" cm="1">
        <f t="array" aca="1" ref="BN20" ca="1">INDEX(LoansSalesPremium,BN$3)</f>
        <v>98.782244055708219</v>
      </c>
      <c r="BO20" s="61" cm="1">
        <f t="array" aca="1" ref="BO20" ca="1">INDEX(LoansSalesPremium,BO$3)</f>
        <v>99.819457618293086</v>
      </c>
      <c r="BP20" s="61" cm="1">
        <f t="array" aca="1" ref="BP20" ca="1">INDEX(LoansSalesPremium,BP$3)</f>
        <v>100.867561923285</v>
      </c>
      <c r="BQ20" s="61" cm="1">
        <f t="array" aca="1" ref="BQ20" ca="1">INDEX(LoansSalesPremium,BQ$3)</f>
        <v>101.92667132347982</v>
      </c>
      <c r="BR20" s="62" cm="1">
        <f t="array" aca="1" ref="BR20" ca="1">INDEX(LoansSalesPremium,BR$3)</f>
        <v>102.99690137237651</v>
      </c>
    </row>
    <row r="21" spans="1:73" x14ac:dyDescent="0.25">
      <c r="C21" s="311" t="s">
        <v>101</v>
      </c>
      <c r="E21" s="291">
        <f ca="1">SUM(K21:V21)</f>
        <v>9939.111933950875</v>
      </c>
      <c r="F21" s="291">
        <f ca="1">SUM(W21:AH21)</f>
        <v>6352.0892281978713</v>
      </c>
      <c r="G21" s="291">
        <f ca="1">SUM(AI21:AT21)</f>
        <v>6898.8879091920771</v>
      </c>
      <c r="H21" s="291">
        <f ca="1">SUM(AU21:BF21)</f>
        <v>7820.1467500416557</v>
      </c>
      <c r="I21" s="291">
        <f ca="1">SUM(BG21:BR21)</f>
        <v>8864.4280059550692</v>
      </c>
      <c r="K21" s="47">
        <f ca="1">SUM(K16:K20)</f>
        <v>262.60000000000002</v>
      </c>
      <c r="L21" s="47">
        <f t="shared" ref="L21:AP21" ca="1" si="26">SUM(L16:L20)</f>
        <v>290.95729999999992</v>
      </c>
      <c r="M21" s="47">
        <f ca="1">SUM(M16:M20)</f>
        <v>319.61235164999999</v>
      </c>
      <c r="N21" s="47">
        <f t="shared" ca="1" si="26"/>
        <v>1263.1379900928537</v>
      </c>
      <c r="O21" s="47">
        <f t="shared" ca="1" si="26"/>
        <v>1203.0865190987386</v>
      </c>
      <c r="P21" s="47">
        <f t="shared" ca="1" si="26"/>
        <v>1141.4080774105594</v>
      </c>
      <c r="Q21" s="47">
        <f t="shared" ca="1" si="26"/>
        <v>1078.0731264579204</v>
      </c>
      <c r="R21" s="47">
        <f t="shared" ca="1" si="26"/>
        <v>1013.0516618232105</v>
      </c>
      <c r="S21" s="47">
        <f t="shared" ca="1" si="26"/>
        <v>946.31320640405465</v>
      </c>
      <c r="T21" s="47">
        <f t="shared" ca="1" si="26"/>
        <v>877.82680347964424</v>
      </c>
      <c r="U21" s="47">
        <f t="shared" ca="1" si="26"/>
        <v>807.56100967963152</v>
      </c>
      <c r="V21" s="65">
        <f t="shared" ca="1" si="26"/>
        <v>735.48388785426164</v>
      </c>
      <c r="W21" s="47">
        <f t="shared" ca="1" si="26"/>
        <v>655.16299984438831</v>
      </c>
      <c r="X21" s="47">
        <f t="shared" ca="1" si="26"/>
        <v>572.89819915000669</v>
      </c>
      <c r="Y21" s="47">
        <f t="shared" ca="1" si="26"/>
        <v>488.65531789592472</v>
      </c>
      <c r="Z21" s="47">
        <f t="shared" ca="1" si="26"/>
        <v>493.78619873383155</v>
      </c>
      <c r="AA21" s="47">
        <f t="shared" ca="1" si="26"/>
        <v>498.97095382053681</v>
      </c>
      <c r="AB21" s="47">
        <f t="shared" ca="1" si="26"/>
        <v>504.21014883565266</v>
      </c>
      <c r="AC21" s="47">
        <f t="shared" ca="1" si="26"/>
        <v>509.50435539842692</v>
      </c>
      <c r="AD21" s="47">
        <f t="shared" ca="1" si="26"/>
        <v>514.85415113011038</v>
      </c>
      <c r="AE21" s="47">
        <f t="shared" ca="1" si="26"/>
        <v>520.26011971697676</v>
      </c>
      <c r="AF21" s="47">
        <f t="shared" ca="1" si="26"/>
        <v>525.72285097400515</v>
      </c>
      <c r="AG21" s="47">
        <f t="shared" ca="1" si="26"/>
        <v>531.24294090923206</v>
      </c>
      <c r="AH21" s="65">
        <f t="shared" ca="1" si="26"/>
        <v>536.820991788779</v>
      </c>
      <c r="AI21" s="47">
        <f t="shared" ca="1" si="26"/>
        <v>542.45761220256099</v>
      </c>
      <c r="AJ21" s="47">
        <f t="shared" ca="1" si="26"/>
        <v>548.15341713068824</v>
      </c>
      <c r="AK21" s="47">
        <f t="shared" ca="1" si="26"/>
        <v>553.90902801056018</v>
      </c>
      <c r="AL21" s="47">
        <f t="shared" ca="1" si="26"/>
        <v>559.72507280467107</v>
      </c>
      <c r="AM21" s="47">
        <f t="shared" ca="1" si="26"/>
        <v>565.60218606912019</v>
      </c>
      <c r="AN21" s="47">
        <f t="shared" ca="1" si="26"/>
        <v>571.54100902284597</v>
      </c>
      <c r="AO21" s="47">
        <f t="shared" ca="1" si="26"/>
        <v>577.54218961758545</v>
      </c>
      <c r="AP21" s="47">
        <f t="shared" ca="1" si="26"/>
        <v>583.6063826085707</v>
      </c>
      <c r="AQ21" s="47">
        <f t="shared" ref="AQ21:BR21" ca="1" si="27">SUM(AQ16:AQ20)</f>
        <v>589.7342496259605</v>
      </c>
      <c r="AR21" s="47">
        <f t="shared" ca="1" si="27"/>
        <v>595.92645924703311</v>
      </c>
      <c r="AS21" s="47">
        <f t="shared" ca="1" si="27"/>
        <v>602.18368706912656</v>
      </c>
      <c r="AT21" s="65">
        <f t="shared" ca="1" si="27"/>
        <v>608.50661578335234</v>
      </c>
      <c r="AU21" s="47">
        <f t="shared" ca="1" si="27"/>
        <v>614.89593524907775</v>
      </c>
      <c r="AV21" s="47">
        <f t="shared" ca="1" si="27"/>
        <v>621.35234256919284</v>
      </c>
      <c r="AW21" s="47">
        <f t="shared" ca="1" si="27"/>
        <v>627.87654216616954</v>
      </c>
      <c r="AX21" s="47">
        <f t="shared" ca="1" si="27"/>
        <v>634.46924585891441</v>
      </c>
      <c r="AY21" s="47">
        <f t="shared" ca="1" si="27"/>
        <v>641.13117294043286</v>
      </c>
      <c r="AZ21" s="47">
        <f t="shared" ca="1" si="27"/>
        <v>647.8630502563077</v>
      </c>
      <c r="BA21" s="47">
        <f t="shared" ca="1" si="27"/>
        <v>654.6656122839986</v>
      </c>
      <c r="BB21" s="47">
        <f t="shared" ca="1" si="27"/>
        <v>661.53960121298053</v>
      </c>
      <c r="BC21" s="47">
        <f t="shared" ca="1" si="27"/>
        <v>668.48576702571665</v>
      </c>
      <c r="BD21" s="47">
        <f t="shared" ca="1" si="27"/>
        <v>675.50486757948681</v>
      </c>
      <c r="BE21" s="47">
        <f t="shared" ca="1" si="27"/>
        <v>682.59766868907116</v>
      </c>
      <c r="BF21" s="65">
        <f t="shared" ca="1" si="27"/>
        <v>689.76494421030645</v>
      </c>
      <c r="BG21" s="47">
        <f t="shared" ca="1" si="27"/>
        <v>697.00747612451426</v>
      </c>
      <c r="BH21" s="47">
        <f t="shared" ca="1" si="27"/>
        <v>704.32605462382185</v>
      </c>
      <c r="BI21" s="47">
        <f t="shared" ca="1" si="27"/>
        <v>711.72147819737177</v>
      </c>
      <c r="BJ21" s="47">
        <f t="shared" ca="1" si="27"/>
        <v>719.19455371844413</v>
      </c>
      <c r="BK21" s="47">
        <f t="shared" ca="1" si="27"/>
        <v>726.74609653248797</v>
      </c>
      <c r="BL21" s="47">
        <f t="shared" ca="1" si="27"/>
        <v>734.37693054607939</v>
      </c>
      <c r="BM21" s="47">
        <f t="shared" ca="1" si="27"/>
        <v>742.08788831681295</v>
      </c>
      <c r="BN21" s="47">
        <f t="shared" ca="1" si="27"/>
        <v>749.87981114413969</v>
      </c>
      <c r="BO21" s="47">
        <f t="shared" ca="1" si="27"/>
        <v>757.75354916115293</v>
      </c>
      <c r="BP21" s="47">
        <f t="shared" ca="1" si="27"/>
        <v>765.70996142734498</v>
      </c>
      <c r="BQ21" s="47">
        <f t="shared" ca="1" si="27"/>
        <v>773.7499160223324</v>
      </c>
      <c r="BR21" s="65">
        <f t="shared" ca="1" si="27"/>
        <v>781.87429014056693</v>
      </c>
    </row>
    <row r="22" spans="1:73" s="47" customFormat="1" x14ac:dyDescent="0.25">
      <c r="A22" s="65"/>
      <c r="C22" s="135" t="s">
        <v>124</v>
      </c>
      <c r="E22" s="131">
        <f t="shared" ref="E22:E23" si="28">SUM(K22:V22)</f>
        <v>0</v>
      </c>
      <c r="F22" s="131">
        <f t="shared" ref="F22:F23" si="29">SUM(W22:AH22)</f>
        <v>0</v>
      </c>
      <c r="G22" s="131">
        <f t="shared" ref="G22:G23" si="30">SUM(AI22:AT22)</f>
        <v>15</v>
      </c>
      <c r="H22" s="131">
        <f t="shared" ref="H22:H23" si="31">SUM(AU22:BF22)</f>
        <v>200</v>
      </c>
      <c r="I22" s="131">
        <f t="shared" ref="I22:I23" si="32">SUM(BG22:BR22)</f>
        <v>125</v>
      </c>
      <c r="J22" s="47">
        <f>CapEx!J176</f>
        <v>0</v>
      </c>
      <c r="K22" s="66">
        <f>CapEx!K176</f>
        <v>0</v>
      </c>
      <c r="L22" s="66">
        <f>CapEx!L176</f>
        <v>0</v>
      </c>
      <c r="M22" s="66">
        <f>CapEx!M176</f>
        <v>0</v>
      </c>
      <c r="N22" s="66">
        <f>CapEx!N176</f>
        <v>0</v>
      </c>
      <c r="O22" s="66">
        <f>CapEx!O176</f>
        <v>0</v>
      </c>
      <c r="P22" s="66">
        <f>CapEx!P176</f>
        <v>0</v>
      </c>
      <c r="Q22" s="66">
        <f>CapEx!Q176</f>
        <v>0</v>
      </c>
      <c r="R22" s="66">
        <f>CapEx!R176</f>
        <v>0</v>
      </c>
      <c r="S22" s="66">
        <f>CapEx!S176</f>
        <v>0</v>
      </c>
      <c r="T22" s="66">
        <f>CapEx!T176</f>
        <v>0</v>
      </c>
      <c r="U22" s="66">
        <f>CapEx!U176</f>
        <v>0</v>
      </c>
      <c r="V22" s="131">
        <f>CapEx!V176</f>
        <v>0</v>
      </c>
      <c r="W22" s="66">
        <f>CapEx!W176</f>
        <v>0</v>
      </c>
      <c r="X22" s="66">
        <f>CapEx!X176</f>
        <v>0</v>
      </c>
      <c r="Y22" s="66">
        <f>CapEx!Y176</f>
        <v>0</v>
      </c>
      <c r="Z22" s="66">
        <f>CapEx!Z176</f>
        <v>0</v>
      </c>
      <c r="AA22" s="66">
        <f>CapEx!AA176</f>
        <v>0</v>
      </c>
      <c r="AB22" s="66">
        <f>CapEx!AB176</f>
        <v>0</v>
      </c>
      <c r="AC22" s="66">
        <f>CapEx!AC176</f>
        <v>0</v>
      </c>
      <c r="AD22" s="66">
        <f>CapEx!AD176</f>
        <v>0</v>
      </c>
      <c r="AE22" s="66">
        <f>CapEx!AE176</f>
        <v>0</v>
      </c>
      <c r="AF22" s="66">
        <f>CapEx!AF176</f>
        <v>0</v>
      </c>
      <c r="AG22" s="66">
        <f>CapEx!AG176</f>
        <v>0</v>
      </c>
      <c r="AH22" s="131">
        <f>CapEx!AH176</f>
        <v>0</v>
      </c>
      <c r="AI22" s="66">
        <f>CapEx!AI176</f>
        <v>0</v>
      </c>
      <c r="AJ22" s="66">
        <f>CapEx!AJ176</f>
        <v>0</v>
      </c>
      <c r="AK22" s="66">
        <f>CapEx!AK176</f>
        <v>0</v>
      </c>
      <c r="AL22" s="66">
        <f>CapEx!AL176</f>
        <v>0</v>
      </c>
      <c r="AM22" s="66">
        <f>CapEx!AM176</f>
        <v>0</v>
      </c>
      <c r="AN22" s="66">
        <f>CapEx!AN176</f>
        <v>0</v>
      </c>
      <c r="AO22" s="66">
        <f>CapEx!AO176</f>
        <v>0</v>
      </c>
      <c r="AP22" s="66">
        <f>CapEx!AP176</f>
        <v>15</v>
      </c>
      <c r="AQ22" s="66">
        <f>CapEx!AQ176</f>
        <v>0</v>
      </c>
      <c r="AR22" s="66">
        <f>CapEx!AR176</f>
        <v>0</v>
      </c>
      <c r="AS22" s="66">
        <f>CapEx!AS176</f>
        <v>0</v>
      </c>
      <c r="AT22" s="131">
        <f>CapEx!AT176</f>
        <v>0</v>
      </c>
      <c r="AU22" s="66">
        <f>CapEx!AU176</f>
        <v>0</v>
      </c>
      <c r="AV22" s="66">
        <f>CapEx!AV176</f>
        <v>0</v>
      </c>
      <c r="AW22" s="66">
        <f>CapEx!AW176</f>
        <v>0</v>
      </c>
      <c r="AX22" s="66">
        <f>CapEx!AX176</f>
        <v>200</v>
      </c>
      <c r="AY22" s="66">
        <f>CapEx!AY176</f>
        <v>0</v>
      </c>
      <c r="AZ22" s="66">
        <f>CapEx!AZ176</f>
        <v>0</v>
      </c>
      <c r="BA22" s="66">
        <f>CapEx!BA176</f>
        <v>0</v>
      </c>
      <c r="BB22" s="66">
        <f>CapEx!BB176</f>
        <v>0</v>
      </c>
      <c r="BC22" s="66">
        <f>CapEx!BC176</f>
        <v>0</v>
      </c>
      <c r="BD22" s="66">
        <f>CapEx!BD176</f>
        <v>0</v>
      </c>
      <c r="BE22" s="66">
        <f>CapEx!BE176</f>
        <v>0</v>
      </c>
      <c r="BF22" s="131">
        <f>CapEx!BF176</f>
        <v>0</v>
      </c>
      <c r="BG22" s="66">
        <f>CapEx!BG176</f>
        <v>0</v>
      </c>
      <c r="BH22" s="66">
        <f>CapEx!BH176</f>
        <v>0</v>
      </c>
      <c r="BI22" s="66">
        <f>CapEx!BI176</f>
        <v>0</v>
      </c>
      <c r="BJ22" s="66">
        <f>CapEx!BJ176</f>
        <v>0</v>
      </c>
      <c r="BK22" s="66">
        <f>CapEx!BK176</f>
        <v>0</v>
      </c>
      <c r="BL22" s="66">
        <f>CapEx!BL176</f>
        <v>125</v>
      </c>
      <c r="BM22" s="66">
        <f>CapEx!BM176</f>
        <v>0</v>
      </c>
      <c r="BN22" s="66">
        <f>CapEx!BN176</f>
        <v>0</v>
      </c>
      <c r="BO22" s="66">
        <f>CapEx!BO176</f>
        <v>0</v>
      </c>
      <c r="BP22" s="66">
        <f>CapEx!BP176</f>
        <v>0</v>
      </c>
      <c r="BQ22" s="66">
        <f>CapEx!BQ176</f>
        <v>0</v>
      </c>
      <c r="BR22" s="131">
        <f>CapEx!BR176</f>
        <v>0</v>
      </c>
      <c r="BT22" s="53"/>
      <c r="BU22" s="53"/>
    </row>
    <row r="23" spans="1:73" s="298" customFormat="1" x14ac:dyDescent="0.25">
      <c r="C23" s="142" t="s">
        <v>103</v>
      </c>
      <c r="E23" s="298">
        <f t="shared" ca="1" si="28"/>
        <v>-12039.919298692472</v>
      </c>
      <c r="F23" s="298">
        <f t="shared" ca="1" si="29"/>
        <v>31679.84579948684</v>
      </c>
      <c r="G23" s="298">
        <f t="shared" ca="1" si="30"/>
        <v>7214.1766116812751</v>
      </c>
      <c r="H23" s="298">
        <f t="shared" ca="1" si="31"/>
        <v>8360.5351940568726</v>
      </c>
      <c r="I23" s="298">
        <f t="shared" ca="1" si="32"/>
        <v>9375.2710025734777</v>
      </c>
      <c r="K23" s="65">
        <f t="shared" ref="K23:AP23" ca="1" si="33">SUM(K8,K11,K15,K21:K22)</f>
        <v>-13383.525314822646</v>
      </c>
      <c r="L23" s="65">
        <f t="shared" ca="1" si="33"/>
        <v>-12144.577645450927</v>
      </c>
      <c r="M23" s="65">
        <f t="shared" ca="1" si="33"/>
        <v>-10892.62102555081</v>
      </c>
      <c r="N23" s="65">
        <f t="shared" ca="1" si="33"/>
        <v>1521.6448337257741</v>
      </c>
      <c r="O23" s="65">
        <f t="shared" ca="1" si="33"/>
        <v>1802.7763558841439</v>
      </c>
      <c r="P23" s="65">
        <f t="shared" ca="1" si="33"/>
        <v>2485.8633287765488</v>
      </c>
      <c r="Q23" s="65">
        <f t="shared" ca="1" si="33"/>
        <v>2370.9138292575917</v>
      </c>
      <c r="R23" s="65">
        <f t="shared" ca="1" si="33"/>
        <v>2657.9358632966187</v>
      </c>
      <c r="S23" s="65">
        <f t="shared" ca="1" si="33"/>
        <v>2946.9373632872716</v>
      </c>
      <c r="T23" s="65">
        <f t="shared" ca="1" si="33"/>
        <v>3237.9261853044773</v>
      </c>
      <c r="U23" s="65">
        <f t="shared" ca="1" si="33"/>
        <v>3530.9101063079615</v>
      </c>
      <c r="V23" s="65">
        <f t="shared" ca="1" si="33"/>
        <v>3825.8968212915242</v>
      </c>
      <c r="W23" s="65">
        <f t="shared" ca="1" si="33"/>
        <v>6174.1505839053862</v>
      </c>
      <c r="X23" s="65">
        <f t="shared" ca="1" si="33"/>
        <v>4795.9604676662939</v>
      </c>
      <c r="Y23" s="65">
        <f t="shared" ca="1" si="33"/>
        <v>4102.1850550542822</v>
      </c>
      <c r="Z23" s="65">
        <f t="shared" ca="1" si="33"/>
        <v>3099.4393268380122</v>
      </c>
      <c r="AA23" s="65">
        <f t="shared" ca="1" si="33"/>
        <v>2793.5147684754675</v>
      </c>
      <c r="AB23" s="65">
        <f t="shared" ca="1" si="33"/>
        <v>2484.3780022501242</v>
      </c>
      <c r="AC23" s="65">
        <f t="shared" ca="1" si="33"/>
        <v>2171.9952999794073</v>
      </c>
      <c r="AD23" s="65">
        <f t="shared" ca="1" si="33"/>
        <v>1856.3325793348549</v>
      </c>
      <c r="AE23" s="65">
        <f t="shared" ca="1" si="33"/>
        <v>1537.3554001235357</v>
      </c>
      <c r="AF23" s="65">
        <f t="shared" ca="1" si="33"/>
        <v>1215.0289605304906</v>
      </c>
      <c r="AG23" s="65">
        <f t="shared" ca="1" si="33"/>
        <v>889.3180933217227</v>
      </c>
      <c r="AH23" s="65">
        <f t="shared" ca="1" si="33"/>
        <v>560.1872620072636</v>
      </c>
      <c r="AI23" s="65">
        <f t="shared" ca="1" si="33"/>
        <v>566.06922825833669</v>
      </c>
      <c r="AJ23" s="65">
        <f t="shared" ca="1" si="33"/>
        <v>572.01295515505251</v>
      </c>
      <c r="AK23" s="65">
        <f t="shared" ca="1" si="33"/>
        <v>578.0190911841803</v>
      </c>
      <c r="AL23" s="65">
        <f t="shared" ca="1" si="33"/>
        <v>584.08829164161375</v>
      </c>
      <c r="AM23" s="65">
        <f t="shared" ca="1" si="33"/>
        <v>590.22121870384876</v>
      </c>
      <c r="AN23" s="65">
        <f t="shared" ca="1" si="33"/>
        <v>596.41854150024085</v>
      </c>
      <c r="AO23" s="65">
        <f t="shared" ca="1" si="33"/>
        <v>602.68093618599335</v>
      </c>
      <c r="AP23" s="65">
        <f t="shared" ca="1" si="33"/>
        <v>624.00908601594926</v>
      </c>
      <c r="AQ23" s="65">
        <f t="shared" ref="AQ23:BR23" ca="1" si="34">SUM(AQ8,AQ11,AQ15,AQ21:AQ22)</f>
        <v>615.4036814191146</v>
      </c>
      <c r="AR23" s="65">
        <f t="shared" ca="1" si="34"/>
        <v>621.86542007401977</v>
      </c>
      <c r="AS23" s="65">
        <f t="shared" ca="1" si="34"/>
        <v>628.39500698479469</v>
      </c>
      <c r="AT23" s="65">
        <f t="shared" ca="1" si="34"/>
        <v>634.99315455812996</v>
      </c>
      <c r="AU23" s="65">
        <f t="shared" ca="1" si="34"/>
        <v>641.66058268099255</v>
      </c>
      <c r="AV23" s="65">
        <f t="shared" ca="1" si="34"/>
        <v>648.39801879914216</v>
      </c>
      <c r="AW23" s="65">
        <f t="shared" ca="1" si="34"/>
        <v>655.20619799653696</v>
      </c>
      <c r="AX23" s="65">
        <f t="shared" ca="1" si="34"/>
        <v>862.08586307549933</v>
      </c>
      <c r="AY23" s="65">
        <f t="shared" ca="1" si="34"/>
        <v>669.03776463779195</v>
      </c>
      <c r="AZ23" s="65">
        <f t="shared" ca="1" si="34"/>
        <v>676.06266116649135</v>
      </c>
      <c r="BA23" s="65">
        <f t="shared" ca="1" si="34"/>
        <v>683.16131910873776</v>
      </c>
      <c r="BB23" s="65">
        <f t="shared" ca="1" si="34"/>
        <v>690.33451295937891</v>
      </c>
      <c r="BC23" s="65">
        <f t="shared" ca="1" si="34"/>
        <v>697.58302534545317</v>
      </c>
      <c r="BD23" s="65">
        <f t="shared" ca="1" si="34"/>
        <v>704.9076471115776</v>
      </c>
      <c r="BE23" s="65">
        <f t="shared" ca="1" si="34"/>
        <v>712.30917740625353</v>
      </c>
      <c r="BF23" s="65">
        <f t="shared" ca="1" si="34"/>
        <v>719.78842376901741</v>
      </c>
      <c r="BG23" s="65">
        <f t="shared" ca="1" si="34"/>
        <v>727.34620221859154</v>
      </c>
      <c r="BH23" s="65">
        <f t="shared" ca="1" si="34"/>
        <v>734.98333734187815</v>
      </c>
      <c r="BI23" s="65">
        <f t="shared" ca="1" si="34"/>
        <v>742.70066238397499</v>
      </c>
      <c r="BJ23" s="65">
        <f t="shared" ca="1" si="34"/>
        <v>750.4990193390023</v>
      </c>
      <c r="BK23" s="65">
        <f t="shared" ca="1" si="34"/>
        <v>758.37925904206395</v>
      </c>
      <c r="BL23" s="65">
        <f t="shared" ca="1" si="34"/>
        <v>891.34224126200695</v>
      </c>
      <c r="BM23" s="65">
        <f t="shared" ca="1" si="34"/>
        <v>774.388834795261</v>
      </c>
      <c r="BN23" s="65">
        <f t="shared" ca="1" si="34"/>
        <v>782.51991756061216</v>
      </c>
      <c r="BO23" s="65">
        <f t="shared" ca="1" si="34"/>
        <v>790.73637669499442</v>
      </c>
      <c r="BP23" s="65">
        <f t="shared" ca="1" si="34"/>
        <v>799.03910865029093</v>
      </c>
      <c r="BQ23" s="65">
        <f t="shared" ca="1" si="34"/>
        <v>807.42901929112327</v>
      </c>
      <c r="BR23" s="65">
        <f t="shared" ca="1" si="34"/>
        <v>815.9070239936791</v>
      </c>
    </row>
    <row r="24" spans="1:73" ht="7.2" customHeight="1" x14ac:dyDescent="0.25"/>
    <row r="25" spans="1:73" s="47" customFormat="1" x14ac:dyDescent="0.25">
      <c r="B25" s="65"/>
      <c r="C25" s="128" t="s">
        <v>53</v>
      </c>
      <c r="E25" s="60">
        <f>SUM(K25:V25)</f>
        <v>1250</v>
      </c>
      <c r="F25" s="60">
        <f>SUM(W25:AH25)</f>
        <v>0</v>
      </c>
      <c r="G25" s="60">
        <f>SUM(AI25:AT25)</f>
        <v>55</v>
      </c>
      <c r="H25" s="60">
        <f>SUM(AU25:BF25)</f>
        <v>0</v>
      </c>
      <c r="I25" s="60">
        <f>SUM(BG25:BR25)</f>
        <v>0</v>
      </c>
      <c r="K25" s="53" cm="1">
        <f t="array" ref="K25">INDEX(CapExExpenditures,K$3)</f>
        <v>750</v>
      </c>
      <c r="L25" s="59" cm="1">
        <f t="array" ref="L25">INDEX(CapExExpenditures,L$3)</f>
        <v>0</v>
      </c>
      <c r="M25" s="59" cm="1">
        <f t="array" ref="M25">INDEX(CapExExpenditures,M$3)</f>
        <v>0</v>
      </c>
      <c r="N25" s="59" cm="1">
        <f t="array" ref="N25">INDEX(CapExExpenditures,N$3)</f>
        <v>0</v>
      </c>
      <c r="O25" s="59" cm="1">
        <f t="array" ref="O25">INDEX(CapExExpenditures,O$3)</f>
        <v>0</v>
      </c>
      <c r="P25" s="59" cm="1">
        <f t="array" ref="P25">INDEX(CapExExpenditures,P$3)</f>
        <v>0</v>
      </c>
      <c r="Q25" s="59" cm="1">
        <f t="array" ref="Q25">INDEX(CapExExpenditures,Q$3)</f>
        <v>0</v>
      </c>
      <c r="R25" s="59" cm="1">
        <f t="array" ref="R25">INDEX(CapExExpenditures,R$3)</f>
        <v>0</v>
      </c>
      <c r="S25" s="59" cm="1">
        <f t="array" ref="S25">INDEX(CapExExpenditures,S$3)</f>
        <v>500</v>
      </c>
      <c r="T25" s="59" cm="1">
        <f t="array" ref="T25">INDEX(CapExExpenditures,T$3)</f>
        <v>0</v>
      </c>
      <c r="U25" s="59" cm="1">
        <f t="array" ref="U25">INDEX(CapExExpenditures,U$3)</f>
        <v>0</v>
      </c>
      <c r="V25" s="60" cm="1">
        <f t="array" ref="V25">INDEX(CapExExpenditures,V$3)</f>
        <v>0</v>
      </c>
      <c r="W25" s="53" cm="1">
        <f t="array" ref="W25">INDEX(CapExExpenditures,W$3)</f>
        <v>0</v>
      </c>
      <c r="X25" s="59" cm="1">
        <f t="array" ref="X25">INDEX(CapExExpenditures,X$3)</f>
        <v>0</v>
      </c>
      <c r="Y25" s="59" cm="1">
        <f t="array" ref="Y25">INDEX(CapExExpenditures,Y$3)</f>
        <v>0</v>
      </c>
      <c r="Z25" s="59" cm="1">
        <f t="array" ref="Z25">INDEX(CapExExpenditures,Z$3)</f>
        <v>0</v>
      </c>
      <c r="AA25" s="59" cm="1">
        <f t="array" ref="AA25">INDEX(CapExExpenditures,AA$3)</f>
        <v>0</v>
      </c>
      <c r="AB25" s="59" cm="1">
        <f t="array" ref="AB25">INDEX(CapExExpenditures,AB$3)</f>
        <v>0</v>
      </c>
      <c r="AC25" s="59" cm="1">
        <f t="array" ref="AC25">INDEX(CapExExpenditures,AC$3)</f>
        <v>0</v>
      </c>
      <c r="AD25" s="59" cm="1">
        <f t="array" ref="AD25">INDEX(CapExExpenditures,AD$3)</f>
        <v>0</v>
      </c>
      <c r="AE25" s="59" cm="1">
        <f t="array" ref="AE25">INDEX(CapExExpenditures,AE$3)</f>
        <v>0</v>
      </c>
      <c r="AF25" s="59" cm="1">
        <f t="array" ref="AF25">INDEX(CapExExpenditures,AF$3)</f>
        <v>0</v>
      </c>
      <c r="AG25" s="59" cm="1">
        <f t="array" ref="AG25">INDEX(CapExExpenditures,AG$3)</f>
        <v>0</v>
      </c>
      <c r="AH25" s="60" cm="1">
        <f t="array" ref="AH25">INDEX(CapExExpenditures,AH$3)</f>
        <v>0</v>
      </c>
      <c r="AI25" s="53" cm="1">
        <f t="array" ref="AI25">INDEX(CapExExpenditures,AI$3)</f>
        <v>55</v>
      </c>
      <c r="AJ25" s="59" cm="1">
        <f t="array" ref="AJ25">INDEX(CapExExpenditures,AJ$3)</f>
        <v>0</v>
      </c>
      <c r="AK25" s="59" cm="1">
        <f t="array" ref="AK25">INDEX(CapExExpenditures,AK$3)</f>
        <v>0</v>
      </c>
      <c r="AL25" s="59" cm="1">
        <f t="array" ref="AL25">INDEX(CapExExpenditures,AL$3)</f>
        <v>0</v>
      </c>
      <c r="AM25" s="59" cm="1">
        <f t="array" ref="AM25">INDEX(CapExExpenditures,AM$3)</f>
        <v>0</v>
      </c>
      <c r="AN25" s="59" cm="1">
        <f t="array" ref="AN25">INDEX(CapExExpenditures,AN$3)</f>
        <v>0</v>
      </c>
      <c r="AO25" s="59" cm="1">
        <f t="array" ref="AO25">INDEX(CapExExpenditures,AO$3)</f>
        <v>0</v>
      </c>
      <c r="AP25" s="59" cm="1">
        <f t="array" ref="AP25">INDEX(CapExExpenditures,AP$3)</f>
        <v>0</v>
      </c>
      <c r="AQ25" s="59" cm="1">
        <f t="array" ref="AQ25">INDEX(CapExExpenditures,AQ$3)</f>
        <v>0</v>
      </c>
      <c r="AR25" s="59" cm="1">
        <f t="array" ref="AR25">INDEX(CapExExpenditures,AR$3)</f>
        <v>0</v>
      </c>
      <c r="AS25" s="59" cm="1">
        <f t="array" ref="AS25">INDEX(CapExExpenditures,AS$3)</f>
        <v>0</v>
      </c>
      <c r="AT25" s="60" cm="1">
        <f t="array" ref="AT25">INDEX(CapExExpenditures,AT$3)</f>
        <v>0</v>
      </c>
      <c r="AU25" s="53" cm="1">
        <f t="array" ref="AU25">INDEX(CapExExpenditures,AU$3)</f>
        <v>0</v>
      </c>
      <c r="AV25" s="59" cm="1">
        <f t="array" ref="AV25">INDEX(CapExExpenditures,AV$3)</f>
        <v>0</v>
      </c>
      <c r="AW25" s="59" cm="1">
        <f t="array" ref="AW25">INDEX(CapExExpenditures,AW$3)</f>
        <v>0</v>
      </c>
      <c r="AX25" s="59" cm="1">
        <f t="array" ref="AX25">INDEX(CapExExpenditures,AX$3)</f>
        <v>0</v>
      </c>
      <c r="AY25" s="59" cm="1">
        <f t="array" ref="AY25">INDEX(CapExExpenditures,AY$3)</f>
        <v>0</v>
      </c>
      <c r="AZ25" s="59" cm="1">
        <f t="array" ref="AZ25">INDEX(CapExExpenditures,AZ$3)</f>
        <v>0</v>
      </c>
      <c r="BA25" s="59" cm="1">
        <f t="array" ref="BA25">INDEX(CapExExpenditures,BA$3)</f>
        <v>0</v>
      </c>
      <c r="BB25" s="59" cm="1">
        <f t="array" ref="BB25">INDEX(CapExExpenditures,BB$3)</f>
        <v>0</v>
      </c>
      <c r="BC25" s="59" cm="1">
        <f t="array" ref="BC25">INDEX(CapExExpenditures,BC$3)</f>
        <v>0</v>
      </c>
      <c r="BD25" s="59" cm="1">
        <f t="array" ref="BD25">INDEX(CapExExpenditures,BD$3)</f>
        <v>0</v>
      </c>
      <c r="BE25" s="59" cm="1">
        <f t="array" ref="BE25">INDEX(CapExExpenditures,BE$3)</f>
        <v>0</v>
      </c>
      <c r="BF25" s="60" cm="1">
        <f t="array" ref="BF25">INDEX(CapExExpenditures,BF$3)</f>
        <v>0</v>
      </c>
      <c r="BG25" s="53" cm="1">
        <f t="array" ref="BG25">INDEX(CapExExpenditures,BG$3)</f>
        <v>0</v>
      </c>
      <c r="BH25" s="59" cm="1">
        <f t="array" ref="BH25">INDEX(CapExExpenditures,BH$3)</f>
        <v>0</v>
      </c>
      <c r="BI25" s="59" cm="1">
        <f t="array" ref="BI25">INDEX(CapExExpenditures,BI$3)</f>
        <v>0</v>
      </c>
      <c r="BJ25" s="59" cm="1">
        <f t="array" ref="BJ25">INDEX(CapExExpenditures,BJ$3)</f>
        <v>0</v>
      </c>
      <c r="BK25" s="59" cm="1">
        <f t="array" ref="BK25">INDEX(CapExExpenditures,BK$3)</f>
        <v>0</v>
      </c>
      <c r="BL25" s="59" cm="1">
        <f t="array" ref="BL25">INDEX(CapExExpenditures,BL$3)</f>
        <v>0</v>
      </c>
      <c r="BM25" s="59" cm="1">
        <f t="array" ref="BM25">INDEX(CapExExpenditures,BM$3)</f>
        <v>0</v>
      </c>
      <c r="BN25" s="59" cm="1">
        <f t="array" ref="BN25">INDEX(CapExExpenditures,BN$3)</f>
        <v>0</v>
      </c>
      <c r="BO25" s="59" cm="1">
        <f t="array" ref="BO25">INDEX(CapExExpenditures,BO$3)</f>
        <v>0</v>
      </c>
      <c r="BP25" s="59" cm="1">
        <f t="array" ref="BP25">INDEX(CapExExpenditures,BP$3)</f>
        <v>0</v>
      </c>
      <c r="BQ25" s="59" cm="1">
        <f t="array" ref="BQ25">INDEX(CapExExpenditures,BQ$3)</f>
        <v>0</v>
      </c>
      <c r="BR25" s="60" cm="1">
        <f t="array" ref="BR25">INDEX(CapExExpenditures,BR$3)</f>
        <v>0</v>
      </c>
    </row>
    <row r="26" spans="1:73" s="47" customFormat="1" x14ac:dyDescent="0.25">
      <c r="B26" s="65"/>
      <c r="C26" s="128" t="s">
        <v>10</v>
      </c>
      <c r="E26" s="60">
        <f>SUM(K26:V26)</f>
        <v>2179.7499999999995</v>
      </c>
      <c r="F26" s="60">
        <f>SUM(W26:AH26)</f>
        <v>2217.6912290794976</v>
      </c>
      <c r="G26" s="60">
        <f>SUM(AI26:AT26)</f>
        <v>2256.3626271317635</v>
      </c>
      <c r="H26" s="60">
        <f>SUM(AU26:BF26)</f>
        <v>2295.7799252482491</v>
      </c>
      <c r="I26" s="60">
        <f>SUM(BG26:BR26)</f>
        <v>2335.9592299986098</v>
      </c>
      <c r="K26" s="53" cm="1">
        <f t="array" ref="K26">INDEX(IncomeOverhead,K$3)+INDEX(IncomePayroll,K$3)</f>
        <v>181.64583333333334</v>
      </c>
      <c r="L26" s="59" cm="1">
        <f t="array" ref="L26">INDEX(IncomeOverhead,L$3)+INDEX(IncomePayroll,L$3)</f>
        <v>181.64583333333334</v>
      </c>
      <c r="M26" s="59" cm="1">
        <f t="array" ref="M26">INDEX(IncomeOverhead,M$3)+INDEX(IncomePayroll,M$3)</f>
        <v>181.64583333333334</v>
      </c>
      <c r="N26" s="59" cm="1">
        <f t="array" ref="N26">INDEX(IncomeOverhead,N$3)+INDEX(IncomePayroll,N$3)</f>
        <v>181.64583333333334</v>
      </c>
      <c r="O26" s="59" cm="1">
        <f t="array" ref="O26">INDEX(IncomeOverhead,O$3)+INDEX(IncomePayroll,O$3)</f>
        <v>181.64583333333334</v>
      </c>
      <c r="P26" s="59" cm="1">
        <f t="array" ref="P26">INDEX(IncomeOverhead,P$3)+INDEX(IncomePayroll,P$3)</f>
        <v>181.64583333333334</v>
      </c>
      <c r="Q26" s="59" cm="1">
        <f t="array" ref="Q26">INDEX(IncomeOverhead,Q$3)+INDEX(IncomePayroll,Q$3)</f>
        <v>181.64583333333334</v>
      </c>
      <c r="R26" s="59" cm="1">
        <f t="array" ref="R26">INDEX(IncomeOverhead,R$3)+INDEX(IncomePayroll,R$3)</f>
        <v>181.64583333333334</v>
      </c>
      <c r="S26" s="59" cm="1">
        <f t="array" ref="S26">INDEX(IncomeOverhead,S$3)+INDEX(IncomePayroll,S$3)</f>
        <v>181.64583333333334</v>
      </c>
      <c r="T26" s="59" cm="1">
        <f t="array" ref="T26">INDEX(IncomeOverhead,T$3)+INDEX(IncomePayroll,T$3)</f>
        <v>181.64583333333334</v>
      </c>
      <c r="U26" s="59" cm="1">
        <f t="array" ref="U26">INDEX(IncomeOverhead,U$3)+INDEX(IncomePayroll,U$3)</f>
        <v>181.64583333333334</v>
      </c>
      <c r="V26" s="60" cm="1">
        <f t="array" ref="V26">INDEX(IncomeOverhead,V$3)+INDEX(IncomePayroll,V$3)</f>
        <v>181.64583333333334</v>
      </c>
      <c r="W26" s="53" cm="1">
        <f t="array" ref="W26">INDEX(IncomeOverhead,W$3)+INDEX(IncomePayroll,W$3)</f>
        <v>184.80760242329148</v>
      </c>
      <c r="X26" s="59" cm="1">
        <f t="array" ref="X26">INDEX(IncomeOverhead,X$3)+INDEX(IncomePayroll,X$3)</f>
        <v>184.80760242329148</v>
      </c>
      <c r="Y26" s="59" cm="1">
        <f t="array" ref="Y26">INDEX(IncomeOverhead,Y$3)+INDEX(IncomePayroll,Y$3)</f>
        <v>184.80760242329148</v>
      </c>
      <c r="Z26" s="59" cm="1">
        <f t="array" ref="Z26">INDEX(IncomeOverhead,Z$3)+INDEX(IncomePayroll,Z$3)</f>
        <v>184.80760242329148</v>
      </c>
      <c r="AA26" s="59" cm="1">
        <f t="array" ref="AA26">INDEX(IncomeOverhead,AA$3)+INDEX(IncomePayroll,AA$3)</f>
        <v>184.80760242329148</v>
      </c>
      <c r="AB26" s="59" cm="1">
        <f t="array" ref="AB26">INDEX(IncomeOverhead,AB$3)+INDEX(IncomePayroll,AB$3)</f>
        <v>184.80760242329148</v>
      </c>
      <c r="AC26" s="59" cm="1">
        <f t="array" ref="AC26">INDEX(IncomeOverhead,AC$3)+INDEX(IncomePayroll,AC$3)</f>
        <v>184.80760242329148</v>
      </c>
      <c r="AD26" s="59" cm="1">
        <f t="array" ref="AD26">INDEX(IncomeOverhead,AD$3)+INDEX(IncomePayroll,AD$3)</f>
        <v>184.80760242329148</v>
      </c>
      <c r="AE26" s="59" cm="1">
        <f t="array" ref="AE26">INDEX(IncomeOverhead,AE$3)+INDEX(IncomePayroll,AE$3)</f>
        <v>184.80760242329148</v>
      </c>
      <c r="AF26" s="59" cm="1">
        <f t="array" ref="AF26">INDEX(IncomeOverhead,AF$3)+INDEX(IncomePayroll,AF$3)</f>
        <v>184.80760242329148</v>
      </c>
      <c r="AG26" s="59" cm="1">
        <f t="array" ref="AG26">INDEX(IncomeOverhead,AG$3)+INDEX(IncomePayroll,AG$3)</f>
        <v>184.80760242329148</v>
      </c>
      <c r="AH26" s="60" cm="1">
        <f t="array" ref="AH26">INDEX(IncomeOverhead,AH$3)+INDEX(IncomePayroll,AH$3)</f>
        <v>184.80760242329148</v>
      </c>
      <c r="AI26" s="53" cm="1">
        <f t="array" ref="AI26">INDEX(IncomeOverhead,AI$3)+INDEX(IncomePayroll,AI$3)</f>
        <v>188.03021892764696</v>
      </c>
      <c r="AJ26" s="59" cm="1">
        <f t="array" ref="AJ26">INDEX(IncomeOverhead,AJ$3)+INDEX(IncomePayroll,AJ$3)</f>
        <v>188.03021892764696</v>
      </c>
      <c r="AK26" s="59" cm="1">
        <f t="array" ref="AK26">INDEX(IncomeOverhead,AK$3)+INDEX(IncomePayroll,AK$3)</f>
        <v>188.03021892764696</v>
      </c>
      <c r="AL26" s="59" cm="1">
        <f t="array" ref="AL26">INDEX(IncomeOverhead,AL$3)+INDEX(IncomePayroll,AL$3)</f>
        <v>188.03021892764696</v>
      </c>
      <c r="AM26" s="59" cm="1">
        <f t="array" ref="AM26">INDEX(IncomeOverhead,AM$3)+INDEX(IncomePayroll,AM$3)</f>
        <v>188.03021892764696</v>
      </c>
      <c r="AN26" s="59" cm="1">
        <f t="array" ref="AN26">INDEX(IncomeOverhead,AN$3)+INDEX(IncomePayroll,AN$3)</f>
        <v>188.03021892764696</v>
      </c>
      <c r="AO26" s="59" cm="1">
        <f t="array" ref="AO26">INDEX(IncomeOverhead,AO$3)+INDEX(IncomePayroll,AO$3)</f>
        <v>188.03021892764696</v>
      </c>
      <c r="AP26" s="59" cm="1">
        <f t="array" ref="AP26">INDEX(IncomeOverhead,AP$3)+INDEX(IncomePayroll,AP$3)</f>
        <v>188.03021892764696</v>
      </c>
      <c r="AQ26" s="59" cm="1">
        <f t="array" ref="AQ26">INDEX(IncomeOverhead,AQ$3)+INDEX(IncomePayroll,AQ$3)</f>
        <v>188.03021892764696</v>
      </c>
      <c r="AR26" s="59" cm="1">
        <f t="array" ref="AR26">INDEX(IncomeOverhead,AR$3)+INDEX(IncomePayroll,AR$3)</f>
        <v>188.03021892764696</v>
      </c>
      <c r="AS26" s="59" cm="1">
        <f t="array" ref="AS26">INDEX(IncomeOverhead,AS$3)+INDEX(IncomePayroll,AS$3)</f>
        <v>188.03021892764696</v>
      </c>
      <c r="AT26" s="60" cm="1">
        <f t="array" ref="AT26">INDEX(IncomeOverhead,AT$3)+INDEX(IncomePayroll,AT$3)</f>
        <v>188.03021892764696</v>
      </c>
      <c r="AU26" s="53" cm="1">
        <f t="array" ref="AU26">INDEX(IncomeOverhead,AU$3)+INDEX(IncomePayroll,AU$3)</f>
        <v>191.31499377068744</v>
      </c>
      <c r="AV26" s="59" cm="1">
        <f t="array" ref="AV26">INDEX(IncomeOverhead,AV$3)+INDEX(IncomePayroll,AV$3)</f>
        <v>191.31499377068744</v>
      </c>
      <c r="AW26" s="59" cm="1">
        <f t="array" ref="AW26">INDEX(IncomeOverhead,AW$3)+INDEX(IncomePayroll,AW$3)</f>
        <v>191.31499377068744</v>
      </c>
      <c r="AX26" s="59" cm="1">
        <f t="array" ref="AX26">INDEX(IncomeOverhead,AX$3)+INDEX(IncomePayroll,AX$3)</f>
        <v>191.31499377068744</v>
      </c>
      <c r="AY26" s="59" cm="1">
        <f t="array" ref="AY26">INDEX(IncomeOverhead,AY$3)+INDEX(IncomePayroll,AY$3)</f>
        <v>191.31499377068744</v>
      </c>
      <c r="AZ26" s="59" cm="1">
        <f t="array" ref="AZ26">INDEX(IncomeOverhead,AZ$3)+INDEX(IncomePayroll,AZ$3)</f>
        <v>191.31499377068744</v>
      </c>
      <c r="BA26" s="59" cm="1">
        <f t="array" ref="BA26">INDEX(IncomeOverhead,BA$3)+INDEX(IncomePayroll,BA$3)</f>
        <v>191.31499377068744</v>
      </c>
      <c r="BB26" s="59" cm="1">
        <f t="array" ref="BB26">INDEX(IncomeOverhead,BB$3)+INDEX(IncomePayroll,BB$3)</f>
        <v>191.31499377068744</v>
      </c>
      <c r="BC26" s="59" cm="1">
        <f t="array" ref="BC26">INDEX(IncomeOverhead,BC$3)+INDEX(IncomePayroll,BC$3)</f>
        <v>191.31499377068744</v>
      </c>
      <c r="BD26" s="59" cm="1">
        <f t="array" ref="BD26">INDEX(IncomeOverhead,BD$3)+INDEX(IncomePayroll,BD$3)</f>
        <v>191.31499377068744</v>
      </c>
      <c r="BE26" s="59" cm="1">
        <f t="array" ref="BE26">INDEX(IncomeOverhead,BE$3)+INDEX(IncomePayroll,BE$3)</f>
        <v>191.31499377068744</v>
      </c>
      <c r="BF26" s="60" cm="1">
        <f t="array" ref="BF26">INDEX(IncomeOverhead,BF$3)+INDEX(IncomePayroll,BF$3)</f>
        <v>191.31499377068744</v>
      </c>
      <c r="BG26" s="53" cm="1">
        <f t="array" ref="BG26">INDEX(IncomeOverhead,BG$3)+INDEX(IncomePayroll,BG$3)</f>
        <v>194.66326916655078</v>
      </c>
      <c r="BH26" s="59" cm="1">
        <f t="array" ref="BH26">INDEX(IncomeOverhead,BH$3)+INDEX(IncomePayroll,BH$3)</f>
        <v>194.66326916655078</v>
      </c>
      <c r="BI26" s="59" cm="1">
        <f t="array" ref="BI26">INDEX(IncomeOverhead,BI$3)+INDEX(IncomePayroll,BI$3)</f>
        <v>194.66326916655078</v>
      </c>
      <c r="BJ26" s="59" cm="1">
        <f t="array" ref="BJ26">INDEX(IncomeOverhead,BJ$3)+INDEX(IncomePayroll,BJ$3)</f>
        <v>194.66326916655078</v>
      </c>
      <c r="BK26" s="59" cm="1">
        <f t="array" ref="BK26">INDEX(IncomeOverhead,BK$3)+INDEX(IncomePayroll,BK$3)</f>
        <v>194.66326916655078</v>
      </c>
      <c r="BL26" s="59" cm="1">
        <f t="array" ref="BL26">INDEX(IncomeOverhead,BL$3)+INDEX(IncomePayroll,BL$3)</f>
        <v>194.66326916655078</v>
      </c>
      <c r="BM26" s="59" cm="1">
        <f t="array" ref="BM26">INDEX(IncomeOverhead,BM$3)+INDEX(IncomePayroll,BM$3)</f>
        <v>194.66326916655078</v>
      </c>
      <c r="BN26" s="59" cm="1">
        <f t="array" ref="BN26">INDEX(IncomeOverhead,BN$3)+INDEX(IncomePayroll,BN$3)</f>
        <v>194.66326916655078</v>
      </c>
      <c r="BO26" s="59" cm="1">
        <f t="array" ref="BO26">INDEX(IncomeOverhead,BO$3)+INDEX(IncomePayroll,BO$3)</f>
        <v>194.66326916655078</v>
      </c>
      <c r="BP26" s="59" cm="1">
        <f t="array" ref="BP26">INDEX(IncomeOverhead,BP$3)+INDEX(IncomePayroll,BP$3)</f>
        <v>194.66326916655078</v>
      </c>
      <c r="BQ26" s="59" cm="1">
        <f t="array" ref="BQ26">INDEX(IncomeOverhead,BQ$3)+INDEX(IncomePayroll,BQ$3)</f>
        <v>194.66326916655078</v>
      </c>
      <c r="BR26" s="60" cm="1">
        <f t="array" ref="BR26">INDEX(IncomeOverhead,BR$3)+INDEX(IncomePayroll,BR$3)</f>
        <v>194.66326916655078</v>
      </c>
    </row>
    <row r="27" spans="1:73" s="47" customFormat="1" x14ac:dyDescent="0.25">
      <c r="B27" s="65"/>
      <c r="C27" s="128" t="s">
        <v>251</v>
      </c>
      <c r="E27" s="60">
        <f t="shared" ref="E27" si="35">SUM(K27:V27)</f>
        <v>305.22810648435041</v>
      </c>
      <c r="F27" s="60">
        <f t="shared" ref="F27" si="36">SUM(W27:AH27)</f>
        <v>345.98744266660981</v>
      </c>
      <c r="G27" s="60">
        <f t="shared" ref="G27" si="37">SUM(AI27:AT27)</f>
        <v>392.18967041332496</v>
      </c>
      <c r="H27" s="60">
        <f t="shared" ref="H27" si="38">SUM(AU27:BF27)</f>
        <v>444.56161874962879</v>
      </c>
      <c r="I27" s="60">
        <f t="shared" ref="I27" si="39">SUM(BG27:BR27)</f>
        <v>503.92717548375163</v>
      </c>
      <c r="K27" s="53" cm="1">
        <f t="array" ref="K27">INDEX(IncomeFeesReferral,K$3)</f>
        <v>24</v>
      </c>
      <c r="L27" s="59" cm="1">
        <f t="array" ref="L27">INDEX(IncomeFeesReferral,L$3)</f>
        <v>24.251999999999999</v>
      </c>
      <c r="M27" s="59" cm="1">
        <f t="array" ref="M27">INDEX(IncomeFeesReferral,M$3)</f>
        <v>24.506646</v>
      </c>
      <c r="N27" s="59" cm="1">
        <f t="array" ref="N27">INDEX(IncomeFeesReferral,N$3)</f>
        <v>24.763965783</v>
      </c>
      <c r="O27" s="59" cm="1">
        <f t="array" ref="O27">INDEX(IncomeFeesReferral,O$3)</f>
        <v>25.023987423721497</v>
      </c>
      <c r="P27" s="59" cm="1">
        <f t="array" ref="P27">INDEX(IncomeFeesReferral,P$3)</f>
        <v>25.286739291670571</v>
      </c>
      <c r="Q27" s="59" cm="1">
        <f t="array" ref="Q27">INDEX(IncomeFeesReferral,Q$3)</f>
        <v>25.552250054233113</v>
      </c>
      <c r="R27" s="59" cm="1">
        <f t="array" ref="R27">INDEX(IncomeFeesReferral,R$3)</f>
        <v>25.820548679802556</v>
      </c>
      <c r="S27" s="59" cm="1">
        <f t="array" ref="S27">INDEX(IncomeFeesReferral,S$3)</f>
        <v>26.09166444094048</v>
      </c>
      <c r="T27" s="59" cm="1">
        <f t="array" ref="T27">INDEX(IncomeFeesReferral,T$3)</f>
        <v>26.365626917570353</v>
      </c>
      <c r="U27" s="59" cm="1">
        <f t="array" ref="U27">INDEX(IncomeFeesReferral,U$3)</f>
        <v>26.642466000204845</v>
      </c>
      <c r="V27" s="60" cm="1">
        <f t="array" ref="V27">INDEX(IncomeFeesReferral,V$3)</f>
        <v>26.922211893206992</v>
      </c>
      <c r="W27" s="53" cm="1">
        <f t="array" ref="W27">INDEX(IncomeFeesReferral,W$3)</f>
        <v>27.204895118085666</v>
      </c>
      <c r="X27" s="59" cm="1">
        <f t="array" ref="X27">INDEX(IncomeFeesReferral,X$3)</f>
        <v>27.49054651682556</v>
      </c>
      <c r="Y27" s="59" cm="1">
        <f t="array" ref="Y27">INDEX(IncomeFeesReferral,Y$3)</f>
        <v>27.779197255252228</v>
      </c>
      <c r="Z27" s="59" cm="1">
        <f t="array" ref="Z27">INDEX(IncomeFeesReferral,Z$3)</f>
        <v>28.070878826432377</v>
      </c>
      <c r="AA27" s="59" cm="1">
        <f t="array" ref="AA27">INDEX(IncomeFeesReferral,AA$3)</f>
        <v>28.365623054109918</v>
      </c>
      <c r="AB27" s="59" cm="1">
        <f t="array" ref="AB27">INDEX(IncomeFeesReferral,AB$3)</f>
        <v>28.663462096178069</v>
      </c>
      <c r="AC27" s="59" cm="1">
        <f t="array" ref="AC27">INDEX(IncomeFeesReferral,AC$3)</f>
        <v>28.964428448187938</v>
      </c>
      <c r="AD27" s="59" cm="1">
        <f t="array" ref="AD27">INDEX(IncomeFeesReferral,AD$3)</f>
        <v>29.268554946893911</v>
      </c>
      <c r="AE27" s="59" cm="1">
        <f t="array" ref="AE27">INDEX(IncomeFeesReferral,AE$3)</f>
        <v>29.575874773836297</v>
      </c>
      <c r="AF27" s="59" cm="1">
        <f t="array" ref="AF27">INDEX(IncomeFeesReferral,AF$3)</f>
        <v>29.886421458961578</v>
      </c>
      <c r="AG27" s="59" cm="1">
        <f t="array" ref="AG27">INDEX(IncomeFeesReferral,AG$3)</f>
        <v>30.200228884280673</v>
      </c>
      <c r="AH27" s="60" cm="1">
        <f t="array" ref="AH27">INDEX(IncomeFeesReferral,AH$3)</f>
        <v>30.517331287565618</v>
      </c>
      <c r="AI27" s="53" cm="1">
        <f t="array" ref="AI27">INDEX(IncomeFeesReferral,AI$3)</f>
        <v>30.837763266085059</v>
      </c>
      <c r="AJ27" s="59" cm="1">
        <f t="array" ref="AJ27">INDEX(IncomeFeesReferral,AJ$3)</f>
        <v>31.161559780378948</v>
      </c>
      <c r="AK27" s="59" cm="1">
        <f t="array" ref="AK27">INDEX(IncomeFeesReferral,AK$3)</f>
        <v>31.488756158072928</v>
      </c>
      <c r="AL27" s="59" cm="1">
        <f t="array" ref="AL27">INDEX(IncomeFeesReferral,AL$3)</f>
        <v>31.819388097732691</v>
      </c>
      <c r="AM27" s="59" cm="1">
        <f t="array" ref="AM27">INDEX(IncomeFeesReferral,AM$3)</f>
        <v>32.153491672758882</v>
      </c>
      <c r="AN27" s="59" cm="1">
        <f t="array" ref="AN27">INDEX(IncomeFeesReferral,AN$3)</f>
        <v>32.491103335322855</v>
      </c>
      <c r="AO27" s="59" cm="1">
        <f t="array" ref="AO27">INDEX(IncomeFeesReferral,AO$3)</f>
        <v>32.832259920343738</v>
      </c>
      <c r="AP27" s="59" cm="1">
        <f t="array" ref="AP27">INDEX(IncomeFeesReferral,AP$3)</f>
        <v>33.176998649507347</v>
      </c>
      <c r="AQ27" s="59" cm="1">
        <f t="array" ref="AQ27">INDEX(IncomeFeesReferral,AQ$3)</f>
        <v>33.52535713532717</v>
      </c>
      <c r="AR27" s="59" cm="1">
        <f t="array" ref="AR27">INDEX(IncomeFeesReferral,AR$3)</f>
        <v>33.877373385248106</v>
      </c>
      <c r="AS27" s="59" cm="1">
        <f t="array" ref="AS27">INDEX(IncomeFeesReferral,AS$3)</f>
        <v>34.233085805793209</v>
      </c>
      <c r="AT27" s="60" cm="1">
        <f t="array" ref="AT27">INDEX(IncomeFeesReferral,AT$3)</f>
        <v>34.592533206754034</v>
      </c>
      <c r="AU27" s="53" cm="1">
        <f t="array" ref="AU27">INDEX(IncomeFeesReferral,AU$3)</f>
        <v>34.955754805424952</v>
      </c>
      <c r="AV27" s="59" cm="1">
        <f t="array" ref="AV27">INDEX(IncomeFeesReferral,AV$3)</f>
        <v>35.322790230881914</v>
      </c>
      <c r="AW27" s="59" cm="1">
        <f t="array" ref="AW27">INDEX(IncomeFeesReferral,AW$3)</f>
        <v>35.69367952830617</v>
      </c>
      <c r="AX27" s="59" cm="1">
        <f t="array" ref="AX27">INDEX(IncomeFeesReferral,AX$3)</f>
        <v>36.068463163353385</v>
      </c>
      <c r="AY27" s="59" cm="1">
        <f t="array" ref="AY27">INDEX(IncomeFeesReferral,AY$3)</f>
        <v>36.447182026568598</v>
      </c>
      <c r="AZ27" s="59" cm="1">
        <f t="array" ref="AZ27">INDEX(IncomeFeesReferral,AZ$3)</f>
        <v>36.829877437847564</v>
      </c>
      <c r="BA27" s="59" cm="1">
        <f t="array" ref="BA27">INDEX(IncomeFeesReferral,BA$3)</f>
        <v>37.216591150944957</v>
      </c>
      <c r="BB27" s="59" cm="1">
        <f t="array" ref="BB27">INDEX(IncomeFeesReferral,BB$3)</f>
        <v>37.607365358029881</v>
      </c>
      <c r="BC27" s="59" cm="1">
        <f t="array" ref="BC27">INDEX(IncomeFeesReferral,BC$3)</f>
        <v>38.002242694289194</v>
      </c>
      <c r="BD27" s="59" cm="1">
        <f t="array" ref="BD27">INDEX(IncomeFeesReferral,BD$3)</f>
        <v>38.401266242579226</v>
      </c>
      <c r="BE27" s="59" cm="1">
        <f t="array" ref="BE27">INDEX(IncomeFeesReferral,BE$3)</f>
        <v>38.804479538126309</v>
      </c>
      <c r="BF27" s="60" cm="1">
        <f t="array" ref="BF27">INDEX(IncomeFeesReferral,BF$3)</f>
        <v>39.211926573276628</v>
      </c>
      <c r="BG27" s="53" cm="1">
        <f t="array" ref="BG27">INDEX(IncomeFeesReferral,BG$3)</f>
        <v>39.623651802296031</v>
      </c>
      <c r="BH27" s="59" cm="1">
        <f t="array" ref="BH27">INDEX(IncomeFeesReferral,BH$3)</f>
        <v>40.039700146220142</v>
      </c>
      <c r="BI27" s="59" cm="1">
        <f t="array" ref="BI27">INDEX(IncomeFeesReferral,BI$3)</f>
        <v>40.460116997755449</v>
      </c>
      <c r="BJ27" s="59" cm="1">
        <f t="array" ref="BJ27">INDEX(IncomeFeesReferral,BJ$3)</f>
        <v>40.884948226231884</v>
      </c>
      <c r="BK27" s="59" cm="1">
        <f t="array" ref="BK27">INDEX(IncomeFeesReferral,BK$3)</f>
        <v>41.314240182607314</v>
      </c>
      <c r="BL27" s="59" cm="1">
        <f t="array" ref="BL27">INDEX(IncomeFeesReferral,BL$3)</f>
        <v>41.748039704524693</v>
      </c>
      <c r="BM27" s="59" cm="1">
        <f t="array" ref="BM27">INDEX(IncomeFeesReferral,BM$3)</f>
        <v>42.186394121422197</v>
      </c>
      <c r="BN27" s="59" cm="1">
        <f t="array" ref="BN27">INDEX(IncomeFeesReferral,BN$3)</f>
        <v>42.629351259697131</v>
      </c>
      <c r="BO27" s="59" cm="1">
        <f t="array" ref="BO27">INDEX(IncomeFeesReferral,BO$3)</f>
        <v>43.076959447923947</v>
      </c>
      <c r="BP27" s="59" cm="1">
        <f t="array" ref="BP27">INDEX(IncomeFeesReferral,BP$3)</f>
        <v>43.529267522127149</v>
      </c>
      <c r="BQ27" s="59" cm="1">
        <f t="array" ref="BQ27">INDEX(IncomeFeesReferral,BQ$3)</f>
        <v>43.986324831109478</v>
      </c>
      <c r="BR27" s="60" cm="1">
        <f t="array" ref="BR27">INDEX(IncomeFeesReferral,BR$3)</f>
        <v>44.448181241836124</v>
      </c>
    </row>
    <row r="28" spans="1:73" s="47" customFormat="1" x14ac:dyDescent="0.25">
      <c r="B28" s="65"/>
      <c r="C28" s="128" t="s">
        <v>9</v>
      </c>
      <c r="E28" s="60">
        <f t="shared" ref="E28:E34" si="40">SUM(K28:V28)</f>
        <v>1907.6756655271899</v>
      </c>
      <c r="F28" s="60">
        <f t="shared" ref="F28:F34" si="41">SUM(W28:AH28)</f>
        <v>2162.4215166663112</v>
      </c>
      <c r="G28" s="60">
        <f t="shared" ref="G28:G34" si="42">SUM(AI28:AT28)</f>
        <v>2451.1854400832813</v>
      </c>
      <c r="H28" s="60">
        <f t="shared" ref="H28:H34" si="43">SUM(AU28:BF28)</f>
        <v>2778.5101171851802</v>
      </c>
      <c r="I28" s="60">
        <f t="shared" ref="I28:I34" si="44">SUM(BG28:BR28)</f>
        <v>3149.5448467734468</v>
      </c>
      <c r="K28" s="53" cm="1">
        <f t="array" ref="K28">INDEX(IncomeCommissions,K$3)</f>
        <v>150</v>
      </c>
      <c r="L28" s="59" cm="1">
        <f t="array" ref="L28">INDEX(IncomeCommissions,L$3)</f>
        <v>151.57499999999999</v>
      </c>
      <c r="M28" s="59" cm="1">
        <f t="array" ref="M28">INDEX(IncomeCommissions,M$3)</f>
        <v>153.1665375</v>
      </c>
      <c r="N28" s="59" cm="1">
        <f t="array" ref="N28">INDEX(IncomeCommissions,N$3)</f>
        <v>154.77478614374999</v>
      </c>
      <c r="O28" s="59" cm="1">
        <f t="array" ref="O28">INDEX(IncomeCommissions,O$3)</f>
        <v>156.39992139825935</v>
      </c>
      <c r="P28" s="59" cm="1">
        <f t="array" ref="P28">INDEX(IncomeCommissions,P$3)</f>
        <v>158.04212057294109</v>
      </c>
      <c r="Q28" s="59" cm="1">
        <f t="array" ref="Q28">INDEX(IncomeCommissions,Q$3)</f>
        <v>159.70156283895696</v>
      </c>
      <c r="R28" s="59" cm="1">
        <f t="array" ref="R28">INDEX(IncomeCommissions,R$3)</f>
        <v>161.37842924876597</v>
      </c>
      <c r="S28" s="59" cm="1">
        <f t="array" ref="S28">INDEX(IncomeCommissions,S$3)</f>
        <v>163.072902755878</v>
      </c>
      <c r="T28" s="59" cm="1">
        <f t="array" ref="T28">INDEX(IncomeCommissions,T$3)</f>
        <v>164.78516823481471</v>
      </c>
      <c r="U28" s="59" cm="1">
        <f t="array" ref="U28">INDEX(IncomeCommissions,U$3)</f>
        <v>166.51541250128025</v>
      </c>
      <c r="V28" s="60" cm="1">
        <f t="array" ref="V28">INDEX(IncomeCommissions,V$3)</f>
        <v>168.26382433254369</v>
      </c>
      <c r="W28" s="53" cm="1">
        <f t="array" ref="W28">INDEX(IncomeCommissions,W$3)</f>
        <v>170.03059448803543</v>
      </c>
      <c r="X28" s="59" cm="1">
        <f t="array" ref="X28">INDEX(IncomeCommissions,X$3)</f>
        <v>171.81591573015976</v>
      </c>
      <c r="Y28" s="59" cm="1">
        <f t="array" ref="Y28">INDEX(IncomeCommissions,Y$3)</f>
        <v>173.6199828453264</v>
      </c>
      <c r="Z28" s="59" cm="1">
        <f t="array" ref="Z28">INDEX(IncomeCommissions,Z$3)</f>
        <v>175.44299266520233</v>
      </c>
      <c r="AA28" s="59" cm="1">
        <f t="array" ref="AA28">INDEX(IncomeCommissions,AA$3)</f>
        <v>177.28514408818697</v>
      </c>
      <c r="AB28" s="59" cm="1">
        <f t="array" ref="AB28">INDEX(IncomeCommissions,AB$3)</f>
        <v>179.14663810111293</v>
      </c>
      <c r="AC28" s="59" cm="1">
        <f t="array" ref="AC28">INDEX(IncomeCommissions,AC$3)</f>
        <v>181.0276778011746</v>
      </c>
      <c r="AD28" s="59" cm="1">
        <f t="array" ref="AD28">INDEX(IncomeCommissions,AD$3)</f>
        <v>182.92846841808694</v>
      </c>
      <c r="AE28" s="59" cm="1">
        <f t="array" ref="AE28">INDEX(IncomeCommissions,AE$3)</f>
        <v>184.84921733647684</v>
      </c>
      <c r="AF28" s="59" cm="1">
        <f t="array" ref="AF28">INDEX(IncomeCommissions,AF$3)</f>
        <v>186.79013411850985</v>
      </c>
      <c r="AG28" s="59" cm="1">
        <f t="array" ref="AG28">INDEX(IncomeCommissions,AG$3)</f>
        <v>188.75143052675421</v>
      </c>
      <c r="AH28" s="60" cm="1">
        <f t="array" ref="AH28">INDEX(IncomeCommissions,AH$3)</f>
        <v>190.7333205472851</v>
      </c>
      <c r="AI28" s="53" cm="1">
        <f t="array" ref="AI28">INDEX(IncomeCommissions,AI$3)</f>
        <v>192.73602041303161</v>
      </c>
      <c r="AJ28" s="59" cm="1">
        <f t="array" ref="AJ28">INDEX(IncomeCommissions,AJ$3)</f>
        <v>194.75974862736842</v>
      </c>
      <c r="AK28" s="59" cm="1">
        <f t="array" ref="AK28">INDEX(IncomeCommissions,AK$3)</f>
        <v>196.80472598795581</v>
      </c>
      <c r="AL28" s="59" cm="1">
        <f t="array" ref="AL28">INDEX(IncomeCommissions,AL$3)</f>
        <v>198.87117561082931</v>
      </c>
      <c r="AM28" s="59" cm="1">
        <f t="array" ref="AM28">INDEX(IncomeCommissions,AM$3)</f>
        <v>200.95932295474304</v>
      </c>
      <c r="AN28" s="59" cm="1">
        <f t="array" ref="AN28">INDEX(IncomeCommissions,AN$3)</f>
        <v>203.06939584576784</v>
      </c>
      <c r="AO28" s="59" cm="1">
        <f t="array" ref="AO28">INDEX(IncomeCommissions,AO$3)</f>
        <v>205.20162450214838</v>
      </c>
      <c r="AP28" s="59" cm="1">
        <f t="array" ref="AP28">INDEX(IncomeCommissions,AP$3)</f>
        <v>207.35624155942094</v>
      </c>
      <c r="AQ28" s="59" cm="1">
        <f t="array" ref="AQ28">INDEX(IncomeCommissions,AQ$3)</f>
        <v>209.53348209579482</v>
      </c>
      <c r="AR28" s="59" cm="1">
        <f t="array" ref="AR28">INDEX(IncomeCommissions,AR$3)</f>
        <v>211.73358365780064</v>
      </c>
      <c r="AS28" s="59" cm="1">
        <f t="array" ref="AS28">INDEX(IncomeCommissions,AS$3)</f>
        <v>213.95678628620755</v>
      </c>
      <c r="AT28" s="60" cm="1">
        <f t="array" ref="AT28">INDEX(IncomeCommissions,AT$3)</f>
        <v>216.20333254221273</v>
      </c>
      <c r="AU28" s="53" cm="1">
        <f t="array" ref="AU28">INDEX(IncomeCommissions,AU$3)</f>
        <v>218.47346753390596</v>
      </c>
      <c r="AV28" s="59" cm="1">
        <f t="array" ref="AV28">INDEX(IncomeCommissions,AV$3)</f>
        <v>220.76743894301194</v>
      </c>
      <c r="AW28" s="59" cm="1">
        <f t="array" ref="AW28">INDEX(IncomeCommissions,AW$3)</f>
        <v>223.08549705191356</v>
      </c>
      <c r="AX28" s="59" cm="1">
        <f t="array" ref="AX28">INDEX(IncomeCommissions,AX$3)</f>
        <v>225.42789477095866</v>
      </c>
      <c r="AY28" s="59" cm="1">
        <f t="array" ref="AY28">INDEX(IncomeCommissions,AY$3)</f>
        <v>227.79488766605374</v>
      </c>
      <c r="AZ28" s="59" cm="1">
        <f t="array" ref="AZ28">INDEX(IncomeCommissions,AZ$3)</f>
        <v>230.18673398654727</v>
      </c>
      <c r="BA28" s="59" cm="1">
        <f t="array" ref="BA28">INDEX(IncomeCommissions,BA$3)</f>
        <v>232.603694693406</v>
      </c>
      <c r="BB28" s="59" cm="1">
        <f t="array" ref="BB28">INDEX(IncomeCommissions,BB$3)</f>
        <v>235.04603348768677</v>
      </c>
      <c r="BC28" s="59" cm="1">
        <f t="array" ref="BC28">INDEX(IncomeCommissions,BC$3)</f>
        <v>237.51401683930746</v>
      </c>
      <c r="BD28" s="59" cm="1">
        <f t="array" ref="BD28">INDEX(IncomeCommissions,BD$3)</f>
        <v>240.00791401612017</v>
      </c>
      <c r="BE28" s="59" cm="1">
        <f t="array" ref="BE28">INDEX(IncomeCommissions,BE$3)</f>
        <v>242.52799711328939</v>
      </c>
      <c r="BF28" s="60" cm="1">
        <f t="array" ref="BF28">INDEX(IncomeCommissions,BF$3)</f>
        <v>245.07454108297895</v>
      </c>
      <c r="BG28" s="53" cm="1">
        <f t="array" ref="BG28">INDEX(IncomeCommissions,BG$3)</f>
        <v>247.64782376435019</v>
      </c>
      <c r="BH28" s="59" cm="1">
        <f t="array" ref="BH28">INDEX(IncomeCommissions,BH$3)</f>
        <v>250.2481259138759</v>
      </c>
      <c r="BI28" s="59" cm="1">
        <f t="array" ref="BI28">INDEX(IncomeCommissions,BI$3)</f>
        <v>252.87573123597156</v>
      </c>
      <c r="BJ28" s="59" cm="1">
        <f t="array" ref="BJ28">INDEX(IncomeCommissions,BJ$3)</f>
        <v>255.53092641394929</v>
      </c>
      <c r="BK28" s="59" cm="1">
        <f t="array" ref="BK28">INDEX(IncomeCommissions,BK$3)</f>
        <v>258.21400114129568</v>
      </c>
      <c r="BL28" s="59" cm="1">
        <f t="array" ref="BL28">INDEX(IncomeCommissions,BL$3)</f>
        <v>260.92524815327931</v>
      </c>
      <c r="BM28" s="59" cm="1">
        <f t="array" ref="BM28">INDEX(IncomeCommissions,BM$3)</f>
        <v>263.66496325888869</v>
      </c>
      <c r="BN28" s="59" cm="1">
        <f t="array" ref="BN28">INDEX(IncomeCommissions,BN$3)</f>
        <v>266.43344537310702</v>
      </c>
      <c r="BO28" s="59" cm="1">
        <f t="array" ref="BO28">INDEX(IncomeCommissions,BO$3)</f>
        <v>269.23099654952466</v>
      </c>
      <c r="BP28" s="59" cm="1">
        <f t="array" ref="BP28">INDEX(IncomeCommissions,BP$3)</f>
        <v>272.05792201329467</v>
      </c>
      <c r="BQ28" s="59" cm="1">
        <f t="array" ref="BQ28">INDEX(IncomeCommissions,BQ$3)</f>
        <v>274.91453019443423</v>
      </c>
      <c r="BR28" s="60" cm="1">
        <f t="array" ref="BR28">INDEX(IncomeCommissions,BR$3)</f>
        <v>277.8011327614758</v>
      </c>
    </row>
    <row r="29" spans="1:73" s="47" customFormat="1" x14ac:dyDescent="0.25">
      <c r="B29" s="65"/>
      <c r="C29" s="128" t="s">
        <v>246</v>
      </c>
      <c r="E29" s="60"/>
      <c r="F29" s="60"/>
      <c r="G29" s="60"/>
      <c r="H29" s="60"/>
      <c r="I29" s="60"/>
      <c r="K29" s="53" cm="1">
        <f t="array" ref="K29">INDEX(IncomeFeesProcessing,K$3)</f>
        <v>36</v>
      </c>
      <c r="L29" s="59" cm="1">
        <f t="array" ref="L29">INDEX(IncomeFeesProcessing,L$3)</f>
        <v>36.377999999999993</v>
      </c>
      <c r="M29" s="59" cm="1">
        <f t="array" ref="M29">INDEX(IncomeFeesProcessing,M$3)</f>
        <v>36.759968999999998</v>
      </c>
      <c r="N29" s="59" cm="1">
        <f t="array" ref="N29">INDEX(IncomeFeesProcessing,N$3)</f>
        <v>37.145948674499998</v>
      </c>
      <c r="O29" s="59" cm="1">
        <f t="array" ref="O29">INDEX(IncomeFeesProcessing,O$3)</f>
        <v>37.53598113558224</v>
      </c>
      <c r="P29" s="59" cm="1">
        <f t="array" ref="P29">INDEX(IncomeFeesProcessing,P$3)</f>
        <v>37.930108937505857</v>
      </c>
      <c r="Q29" s="59" cm="1">
        <f t="array" ref="Q29">INDEX(IncomeFeesProcessing,Q$3)</f>
        <v>38.328375081349662</v>
      </c>
      <c r="R29" s="59" cm="1">
        <f t="array" ref="R29">INDEX(IncomeFeesProcessing,R$3)</f>
        <v>38.730823019703834</v>
      </c>
      <c r="S29" s="59" cm="1">
        <f t="array" ref="S29">INDEX(IncomeFeesProcessing,S$3)</f>
        <v>39.137496661410715</v>
      </c>
      <c r="T29" s="59" cm="1">
        <f t="array" ref="T29">INDEX(IncomeFeesProcessing,T$3)</f>
        <v>39.548440376355529</v>
      </c>
      <c r="U29" s="59" cm="1">
        <f t="array" ref="U29">INDEX(IncomeFeesProcessing,U$3)</f>
        <v>39.963699000307265</v>
      </c>
      <c r="V29" s="60" cm="1">
        <f t="array" ref="V29">INDEX(IncomeFeesProcessing,V$3)</f>
        <v>40.383317839810488</v>
      </c>
      <c r="W29" s="53" cm="1">
        <f t="array" ref="W29">INDEX(IncomeFeesProcessing,W$3)</f>
        <v>40.807342677128496</v>
      </c>
      <c r="X29" s="59" cm="1">
        <f t="array" ref="X29">INDEX(IncomeFeesProcessing,X$3)</f>
        <v>41.23581977523834</v>
      </c>
      <c r="Y29" s="59" cm="1">
        <f t="array" ref="Y29">INDEX(IncomeFeesProcessing,Y$3)</f>
        <v>41.668795882878342</v>
      </c>
      <c r="Z29" s="59" cm="1">
        <f t="array" ref="Z29">INDEX(IncomeFeesProcessing,Z$3)</f>
        <v>42.106318239648559</v>
      </c>
      <c r="AA29" s="59" cm="1">
        <f t="array" ref="AA29">INDEX(IncomeFeesProcessing,AA$3)</f>
        <v>42.548434581164869</v>
      </c>
      <c r="AB29" s="59" cm="1">
        <f t="array" ref="AB29">INDEX(IncomeFeesProcessing,AB$3)</f>
        <v>42.995193144267098</v>
      </c>
      <c r="AC29" s="59" cm="1">
        <f t="array" ref="AC29">INDEX(IncomeFeesProcessing,AC$3)</f>
        <v>43.446642672281904</v>
      </c>
      <c r="AD29" s="59" cm="1">
        <f t="array" ref="AD29">INDEX(IncomeFeesProcessing,AD$3)</f>
        <v>43.902832420340864</v>
      </c>
      <c r="AE29" s="59" cm="1">
        <f t="array" ref="AE29">INDEX(IncomeFeesProcessing,AE$3)</f>
        <v>44.363812160754442</v>
      </c>
      <c r="AF29" s="59" cm="1">
        <f t="array" ref="AF29">INDEX(IncomeFeesProcessing,AF$3)</f>
        <v>44.829632188442361</v>
      </c>
      <c r="AG29" s="59" cm="1">
        <f t="array" ref="AG29">INDEX(IncomeFeesProcessing,AG$3)</f>
        <v>45.300343326421007</v>
      </c>
      <c r="AH29" s="60" cm="1">
        <f t="array" ref="AH29">INDEX(IncomeFeesProcessing,AH$3)</f>
        <v>45.775996931348423</v>
      </c>
      <c r="AI29" s="53" cm="1">
        <f t="array" ref="AI29">INDEX(IncomeFeesProcessing,AI$3)</f>
        <v>46.256644899127586</v>
      </c>
      <c r="AJ29" s="59" cm="1">
        <f t="array" ref="AJ29">INDEX(IncomeFeesProcessing,AJ$3)</f>
        <v>46.74233967056842</v>
      </c>
      <c r="AK29" s="59" cm="1">
        <f t="array" ref="AK29">INDEX(IncomeFeesProcessing,AK$3)</f>
        <v>47.23313423710939</v>
      </c>
      <c r="AL29" s="59" cm="1">
        <f t="array" ref="AL29">INDEX(IncomeFeesProcessing,AL$3)</f>
        <v>47.729082146599033</v>
      </c>
      <c r="AM29" s="59" cm="1">
        <f t="array" ref="AM29">INDEX(IncomeFeesProcessing,AM$3)</f>
        <v>48.230237509138327</v>
      </c>
      <c r="AN29" s="59" cm="1">
        <f t="array" ref="AN29">INDEX(IncomeFeesProcessing,AN$3)</f>
        <v>48.736655002984271</v>
      </c>
      <c r="AO29" s="59" cm="1">
        <f t="array" ref="AO29">INDEX(IncomeFeesProcessing,AO$3)</f>
        <v>49.24838988051561</v>
      </c>
      <c r="AP29" s="59" cm="1">
        <f t="array" ref="AP29">INDEX(IncomeFeesProcessing,AP$3)</f>
        <v>49.765497974261017</v>
      </c>
      <c r="AQ29" s="59" cm="1">
        <f t="array" ref="AQ29">INDEX(IncomeFeesProcessing,AQ$3)</f>
        <v>50.288035702990754</v>
      </c>
      <c r="AR29" s="59" cm="1">
        <f t="array" ref="AR29">INDEX(IncomeFeesProcessing,AR$3)</f>
        <v>50.816060077872152</v>
      </c>
      <c r="AS29" s="59" cm="1">
        <f t="array" ref="AS29">INDEX(IncomeFeesProcessing,AS$3)</f>
        <v>51.349628708689806</v>
      </c>
      <c r="AT29" s="60" cm="1">
        <f t="array" ref="AT29">INDEX(IncomeFeesProcessing,AT$3)</f>
        <v>51.888799810131054</v>
      </c>
      <c r="AU29" s="53" cm="1">
        <f t="array" ref="AU29">INDEX(IncomeFeesProcessing,AU$3)</f>
        <v>52.433632208137432</v>
      </c>
      <c r="AV29" s="59" cm="1">
        <f t="array" ref="AV29">INDEX(IncomeFeesProcessing,AV$3)</f>
        <v>52.984185346322867</v>
      </c>
      <c r="AW29" s="59" cm="1">
        <f t="array" ref="AW29">INDEX(IncomeFeesProcessing,AW$3)</f>
        <v>53.540519292459258</v>
      </c>
      <c r="AX29" s="59" cm="1">
        <f t="array" ref="AX29">INDEX(IncomeFeesProcessing,AX$3)</f>
        <v>54.102694745030078</v>
      </c>
      <c r="AY29" s="59" cm="1">
        <f t="array" ref="AY29">INDEX(IncomeFeesProcessing,AY$3)</f>
        <v>54.670773039852889</v>
      </c>
      <c r="AZ29" s="59" cm="1">
        <f t="array" ref="AZ29">INDEX(IncomeFeesProcessing,AZ$3)</f>
        <v>55.244816156771343</v>
      </c>
      <c r="BA29" s="59" cm="1">
        <f t="array" ref="BA29">INDEX(IncomeFeesProcessing,BA$3)</f>
        <v>55.824886726417439</v>
      </c>
      <c r="BB29" s="59" cm="1">
        <f t="array" ref="BB29">INDEX(IncomeFeesProcessing,BB$3)</f>
        <v>56.411048037044822</v>
      </c>
      <c r="BC29" s="59" cm="1">
        <f t="array" ref="BC29">INDEX(IncomeFeesProcessing,BC$3)</f>
        <v>57.003364041433784</v>
      </c>
      <c r="BD29" s="59" cm="1">
        <f t="array" ref="BD29">INDEX(IncomeFeesProcessing,BD$3)</f>
        <v>57.601899363868839</v>
      </c>
      <c r="BE29" s="59" cm="1">
        <f t="array" ref="BE29">INDEX(IncomeFeesProcessing,BE$3)</f>
        <v>58.206719307189452</v>
      </c>
      <c r="BF29" s="60" cm="1">
        <f t="array" ref="BF29">INDEX(IncomeFeesProcessing,BF$3)</f>
        <v>58.817889859914942</v>
      </c>
      <c r="BG29" s="53" cm="1">
        <f t="array" ref="BG29">INDEX(IncomeFeesProcessing,BG$3)</f>
        <v>59.435477703444043</v>
      </c>
      <c r="BH29" s="59" cm="1">
        <f t="array" ref="BH29">INDEX(IncomeFeesProcessing,BH$3)</f>
        <v>60.059550219330205</v>
      </c>
      <c r="BI29" s="59" cm="1">
        <f t="array" ref="BI29">INDEX(IncomeFeesProcessing,BI$3)</f>
        <v>60.690175496633174</v>
      </c>
      <c r="BJ29" s="59" cm="1">
        <f t="array" ref="BJ29">INDEX(IncomeFeesProcessing,BJ$3)</f>
        <v>61.32742233934782</v>
      </c>
      <c r="BK29" s="59" cm="1">
        <f t="array" ref="BK29">INDEX(IncomeFeesProcessing,BK$3)</f>
        <v>61.971360273910967</v>
      </c>
      <c r="BL29" s="59" cm="1">
        <f t="array" ref="BL29">INDEX(IncomeFeesProcessing,BL$3)</f>
        <v>62.622059556787029</v>
      </c>
      <c r="BM29" s="59" cm="1">
        <f t="array" ref="BM29">INDEX(IncomeFeesProcessing,BM$3)</f>
        <v>63.279591182133288</v>
      </c>
      <c r="BN29" s="59" cm="1">
        <f t="array" ref="BN29">INDEX(IncomeFeesProcessing,BN$3)</f>
        <v>63.944026889545682</v>
      </c>
      <c r="BO29" s="59" cm="1">
        <f t="array" ref="BO29">INDEX(IncomeFeesProcessing,BO$3)</f>
        <v>64.61543917188591</v>
      </c>
      <c r="BP29" s="59" cm="1">
        <f t="array" ref="BP29">INDEX(IncomeFeesProcessing,BP$3)</f>
        <v>65.293901283190721</v>
      </c>
      <c r="BQ29" s="59" cm="1">
        <f t="array" ref="BQ29">INDEX(IncomeFeesProcessing,BQ$3)</f>
        <v>65.979487246664206</v>
      </c>
      <c r="BR29" s="60" cm="1">
        <f t="array" ref="BR29">INDEX(IncomeFeesProcessing,BR$3)</f>
        <v>66.672271862754187</v>
      </c>
    </row>
    <row r="30" spans="1:73" s="47" customFormat="1" x14ac:dyDescent="0.25">
      <c r="B30" s="65"/>
      <c r="C30" s="128" t="s">
        <v>132</v>
      </c>
      <c r="E30" s="60">
        <f t="shared" si="40"/>
        <v>12</v>
      </c>
      <c r="F30" s="60">
        <f t="shared" si="41"/>
        <v>19.5</v>
      </c>
      <c r="G30" s="60">
        <f t="shared" si="42"/>
        <v>21</v>
      </c>
      <c r="H30" s="60">
        <f t="shared" si="43"/>
        <v>21</v>
      </c>
      <c r="I30" s="60">
        <f t="shared" si="44"/>
        <v>21</v>
      </c>
      <c r="K30" s="53" cm="1">
        <f t="array" ref="K30">INDEX(IncomeInterestShort,K$3)</f>
        <v>1</v>
      </c>
      <c r="L30" s="59" cm="1">
        <f t="array" ref="L30">INDEX(IncomeInterestShort,L$3)</f>
        <v>1</v>
      </c>
      <c r="M30" s="59" cm="1">
        <f t="array" ref="M30">INDEX(IncomeInterestShort,M$3)</f>
        <v>1</v>
      </c>
      <c r="N30" s="59" cm="1">
        <f t="array" ref="N30">INDEX(IncomeInterestShort,N$3)</f>
        <v>1</v>
      </c>
      <c r="O30" s="59" cm="1">
        <f t="array" ref="O30">INDEX(IncomeInterestShort,O$3)</f>
        <v>1</v>
      </c>
      <c r="P30" s="59" cm="1">
        <f t="array" ref="P30">INDEX(IncomeInterestShort,P$3)</f>
        <v>1</v>
      </c>
      <c r="Q30" s="59" cm="1">
        <f t="array" ref="Q30">INDEX(IncomeInterestShort,Q$3)</f>
        <v>1</v>
      </c>
      <c r="R30" s="59" cm="1">
        <f t="array" ref="R30">INDEX(IncomeInterestShort,R$3)</f>
        <v>1</v>
      </c>
      <c r="S30" s="59" cm="1">
        <f t="array" ref="S30">INDEX(IncomeInterestShort,S$3)</f>
        <v>1</v>
      </c>
      <c r="T30" s="59" cm="1">
        <f t="array" ref="T30">INDEX(IncomeInterestShort,T$3)</f>
        <v>1</v>
      </c>
      <c r="U30" s="59" cm="1">
        <f t="array" ref="U30">INDEX(IncomeInterestShort,U$3)</f>
        <v>1</v>
      </c>
      <c r="V30" s="60" cm="1">
        <f t="array" ref="V30">INDEX(IncomeInterestShort,V$3)</f>
        <v>1</v>
      </c>
      <c r="W30" s="53" cm="1">
        <f t="array" ref="W30">INDEX(IncomeInterestShort,W$3)</f>
        <v>1</v>
      </c>
      <c r="X30" s="59" cm="1">
        <f t="array" ref="X30">INDEX(IncomeInterestShort,X$3)</f>
        <v>1</v>
      </c>
      <c r="Y30" s="59" cm="1">
        <f t="array" ref="Y30">INDEX(IncomeInterestShort,Y$3)</f>
        <v>1.75</v>
      </c>
      <c r="Z30" s="59" cm="1">
        <f t="array" ref="Z30">INDEX(IncomeInterestShort,Z$3)</f>
        <v>1.75</v>
      </c>
      <c r="AA30" s="59" cm="1">
        <f t="array" ref="AA30">INDEX(IncomeInterestShort,AA$3)</f>
        <v>1.75</v>
      </c>
      <c r="AB30" s="59" cm="1">
        <f t="array" ref="AB30">INDEX(IncomeInterestShort,AB$3)</f>
        <v>1.75</v>
      </c>
      <c r="AC30" s="59" cm="1">
        <f t="array" ref="AC30">INDEX(IncomeInterestShort,AC$3)</f>
        <v>1.75</v>
      </c>
      <c r="AD30" s="59" cm="1">
        <f t="array" ref="AD30">INDEX(IncomeInterestShort,AD$3)</f>
        <v>1.75</v>
      </c>
      <c r="AE30" s="59" cm="1">
        <f t="array" ref="AE30">INDEX(IncomeInterestShort,AE$3)</f>
        <v>1.75</v>
      </c>
      <c r="AF30" s="59" cm="1">
        <f t="array" ref="AF30">INDEX(IncomeInterestShort,AF$3)</f>
        <v>1.75</v>
      </c>
      <c r="AG30" s="59" cm="1">
        <f t="array" ref="AG30">INDEX(IncomeInterestShort,AG$3)</f>
        <v>1.75</v>
      </c>
      <c r="AH30" s="60" cm="1">
        <f t="array" ref="AH30">INDEX(IncomeInterestShort,AH$3)</f>
        <v>1.75</v>
      </c>
      <c r="AI30" s="53" cm="1">
        <f t="array" ref="AI30">INDEX(IncomeInterestShort,AI$3)</f>
        <v>1.75</v>
      </c>
      <c r="AJ30" s="59" cm="1">
        <f t="array" ref="AJ30">INDEX(IncomeInterestShort,AJ$3)</f>
        <v>1.75</v>
      </c>
      <c r="AK30" s="59" cm="1">
        <f t="array" ref="AK30">INDEX(IncomeInterestShort,AK$3)</f>
        <v>1.75</v>
      </c>
      <c r="AL30" s="59" cm="1">
        <f t="array" ref="AL30">INDEX(IncomeInterestShort,AL$3)</f>
        <v>1.75</v>
      </c>
      <c r="AM30" s="59" cm="1">
        <f t="array" ref="AM30">INDEX(IncomeInterestShort,AM$3)</f>
        <v>1.75</v>
      </c>
      <c r="AN30" s="59" cm="1">
        <f t="array" ref="AN30">INDEX(IncomeInterestShort,AN$3)</f>
        <v>1.75</v>
      </c>
      <c r="AO30" s="59" cm="1">
        <f t="array" ref="AO30">INDEX(IncomeInterestShort,AO$3)</f>
        <v>1.75</v>
      </c>
      <c r="AP30" s="59" cm="1">
        <f t="array" ref="AP30">INDEX(IncomeInterestShort,AP$3)</f>
        <v>1.75</v>
      </c>
      <c r="AQ30" s="59" cm="1">
        <f t="array" ref="AQ30">INDEX(IncomeInterestShort,AQ$3)</f>
        <v>1.75</v>
      </c>
      <c r="AR30" s="59" cm="1">
        <f t="array" ref="AR30">INDEX(IncomeInterestShort,AR$3)</f>
        <v>1.75</v>
      </c>
      <c r="AS30" s="59" cm="1">
        <f t="array" ref="AS30">INDEX(IncomeInterestShort,AS$3)</f>
        <v>1.75</v>
      </c>
      <c r="AT30" s="60" cm="1">
        <f t="array" ref="AT30">INDEX(IncomeInterestShort,AT$3)</f>
        <v>1.75</v>
      </c>
      <c r="AU30" s="53" cm="1">
        <f t="array" ref="AU30">INDEX(IncomeInterestShort,AU$3)</f>
        <v>1.75</v>
      </c>
      <c r="AV30" s="59" cm="1">
        <f t="array" ref="AV30">INDEX(IncomeInterestShort,AV$3)</f>
        <v>1.75</v>
      </c>
      <c r="AW30" s="59" cm="1">
        <f t="array" ref="AW30">INDEX(IncomeInterestShort,AW$3)</f>
        <v>1.75</v>
      </c>
      <c r="AX30" s="59" cm="1">
        <f t="array" ref="AX30">INDEX(IncomeInterestShort,AX$3)</f>
        <v>1.75</v>
      </c>
      <c r="AY30" s="59" cm="1">
        <f t="array" ref="AY30">INDEX(IncomeInterestShort,AY$3)</f>
        <v>1.75</v>
      </c>
      <c r="AZ30" s="59" cm="1">
        <f t="array" ref="AZ30">INDEX(IncomeInterestShort,AZ$3)</f>
        <v>1.75</v>
      </c>
      <c r="BA30" s="59" cm="1">
        <f t="array" ref="BA30">INDEX(IncomeInterestShort,BA$3)</f>
        <v>1.75</v>
      </c>
      <c r="BB30" s="59" cm="1">
        <f t="array" ref="BB30">INDEX(IncomeInterestShort,BB$3)</f>
        <v>1.75</v>
      </c>
      <c r="BC30" s="59" cm="1">
        <f t="array" ref="BC30">INDEX(IncomeInterestShort,BC$3)</f>
        <v>1.75</v>
      </c>
      <c r="BD30" s="59" cm="1">
        <f t="array" ref="BD30">INDEX(IncomeInterestShort,BD$3)</f>
        <v>1.75</v>
      </c>
      <c r="BE30" s="59" cm="1">
        <f t="array" ref="BE30">INDEX(IncomeInterestShort,BE$3)</f>
        <v>1.75</v>
      </c>
      <c r="BF30" s="60" cm="1">
        <f t="array" ref="BF30">INDEX(IncomeInterestShort,BF$3)</f>
        <v>1.75</v>
      </c>
      <c r="BG30" s="53" cm="1">
        <f t="array" ref="BG30">INDEX(IncomeInterestShort,BG$3)</f>
        <v>1.75</v>
      </c>
      <c r="BH30" s="59" cm="1">
        <f t="array" ref="BH30">INDEX(IncomeInterestShort,BH$3)</f>
        <v>1.75</v>
      </c>
      <c r="BI30" s="59" cm="1">
        <f t="array" ref="BI30">INDEX(IncomeInterestShort,BI$3)</f>
        <v>1.75</v>
      </c>
      <c r="BJ30" s="59" cm="1">
        <f t="array" ref="BJ30">INDEX(IncomeInterestShort,BJ$3)</f>
        <v>1.75</v>
      </c>
      <c r="BK30" s="59" cm="1">
        <f t="array" ref="BK30">INDEX(IncomeInterestShort,BK$3)</f>
        <v>1.75</v>
      </c>
      <c r="BL30" s="59" cm="1">
        <f t="array" ref="BL30">INDEX(IncomeInterestShort,BL$3)</f>
        <v>1.75</v>
      </c>
      <c r="BM30" s="59" cm="1">
        <f t="array" ref="BM30">INDEX(IncomeInterestShort,BM$3)</f>
        <v>1.75</v>
      </c>
      <c r="BN30" s="59" cm="1">
        <f t="array" ref="BN30">INDEX(IncomeInterestShort,BN$3)</f>
        <v>1.75</v>
      </c>
      <c r="BO30" s="59" cm="1">
        <f t="array" ref="BO30">INDEX(IncomeInterestShort,BO$3)</f>
        <v>1.75</v>
      </c>
      <c r="BP30" s="59" cm="1">
        <f t="array" ref="BP30">INDEX(IncomeInterestShort,BP$3)</f>
        <v>1.75</v>
      </c>
      <c r="BQ30" s="59" cm="1">
        <f t="array" ref="BQ30">INDEX(IncomeInterestShort,BQ$3)</f>
        <v>1.75</v>
      </c>
      <c r="BR30" s="60" cm="1">
        <f t="array" ref="BR30">INDEX(IncomeInterestShort,BR$3)</f>
        <v>1.75</v>
      </c>
    </row>
    <row r="31" spans="1:73" s="47" customFormat="1" x14ac:dyDescent="0.25">
      <c r="B31" s="65"/>
      <c r="C31" s="128" t="s">
        <v>133</v>
      </c>
      <c r="E31" s="60">
        <f t="shared" ref="E31" si="45">SUM(K31:V31)</f>
        <v>25.083333333333332</v>
      </c>
      <c r="F31" s="60">
        <f t="shared" ref="F31" si="46">SUM(W31:AH31)</f>
        <v>60.083333333333321</v>
      </c>
      <c r="G31" s="60">
        <f t="shared" ref="G31" si="47">SUM(AI31:AT31)</f>
        <v>66.499999999999986</v>
      </c>
      <c r="H31" s="60">
        <f t="shared" ref="H31" si="48">SUM(AU31:BF31)</f>
        <v>66.499999999999986</v>
      </c>
      <c r="I31" s="60">
        <f t="shared" ref="I31" si="49">SUM(BG31:BR31)</f>
        <v>66.499999999999986</v>
      </c>
      <c r="K31" s="53" cm="1">
        <f t="array" ref="K31">INDEX(IncomeInterestLong,K$3)</f>
        <v>1.75</v>
      </c>
      <c r="L31" s="59" cm="1">
        <f t="array" ref="L31">INDEX(IncomeInterestLong,L$3)</f>
        <v>1.75</v>
      </c>
      <c r="M31" s="59" cm="1">
        <f t="array" ref="M31">INDEX(IncomeInterestLong,M$3)</f>
        <v>1.75</v>
      </c>
      <c r="N31" s="59" cm="1">
        <f t="array" ref="N31">INDEX(IncomeInterestLong,N$3)</f>
        <v>1.75</v>
      </c>
      <c r="O31" s="59" cm="1">
        <f t="array" ref="O31">INDEX(IncomeInterestLong,O$3)</f>
        <v>1.75</v>
      </c>
      <c r="P31" s="59" cm="1">
        <f t="array" ref="P31">INDEX(IncomeInterestLong,P$3)</f>
        <v>2.3333333333333335</v>
      </c>
      <c r="Q31" s="59" cm="1">
        <f t="array" ref="Q31">INDEX(IncomeInterestLong,Q$3)</f>
        <v>2.3333333333333335</v>
      </c>
      <c r="R31" s="59" cm="1">
        <f t="array" ref="R31">INDEX(IncomeInterestLong,R$3)</f>
        <v>2.3333333333333335</v>
      </c>
      <c r="S31" s="59" cm="1">
        <f t="array" ref="S31">INDEX(IncomeInterestLong,S$3)</f>
        <v>2.3333333333333335</v>
      </c>
      <c r="T31" s="59" cm="1">
        <f t="array" ref="T31">INDEX(IncomeInterestLong,T$3)</f>
        <v>2.3333333333333335</v>
      </c>
      <c r="U31" s="59" cm="1">
        <f t="array" ref="U31">INDEX(IncomeInterestLong,U$3)</f>
        <v>2.3333333333333335</v>
      </c>
      <c r="V31" s="60" cm="1">
        <f t="array" ref="V31">INDEX(IncomeInterestLong,V$3)</f>
        <v>2.3333333333333335</v>
      </c>
      <c r="W31" s="53" cm="1">
        <f t="array" ref="W31">INDEX(IncomeInterestLong,W$3)</f>
        <v>2.3333333333333335</v>
      </c>
      <c r="X31" s="59" cm="1">
        <f t="array" ref="X31">INDEX(IncomeInterestLong,X$3)</f>
        <v>2.3333333333333335</v>
      </c>
      <c r="Y31" s="59" cm="1">
        <f t="array" ref="Y31">INDEX(IncomeInterestLong,Y$3)</f>
        <v>5.541666666666667</v>
      </c>
      <c r="Z31" s="59" cm="1">
        <f t="array" ref="Z31">INDEX(IncomeInterestLong,Z$3)</f>
        <v>5.541666666666667</v>
      </c>
      <c r="AA31" s="59" cm="1">
        <f t="array" ref="AA31">INDEX(IncomeInterestLong,AA$3)</f>
        <v>5.541666666666667</v>
      </c>
      <c r="AB31" s="59" cm="1">
        <f t="array" ref="AB31">INDEX(IncomeInterestLong,AB$3)</f>
        <v>5.541666666666667</v>
      </c>
      <c r="AC31" s="59" cm="1">
        <f t="array" ref="AC31">INDEX(IncomeInterestLong,AC$3)</f>
        <v>5.541666666666667</v>
      </c>
      <c r="AD31" s="59" cm="1">
        <f t="array" ref="AD31">INDEX(IncomeInterestLong,AD$3)</f>
        <v>5.541666666666667</v>
      </c>
      <c r="AE31" s="59" cm="1">
        <f t="array" ref="AE31">INDEX(IncomeInterestLong,AE$3)</f>
        <v>5.541666666666667</v>
      </c>
      <c r="AF31" s="59" cm="1">
        <f t="array" ref="AF31">INDEX(IncomeInterestLong,AF$3)</f>
        <v>5.541666666666667</v>
      </c>
      <c r="AG31" s="59" cm="1">
        <f t="array" ref="AG31">INDEX(IncomeInterestLong,AG$3)</f>
        <v>5.541666666666667</v>
      </c>
      <c r="AH31" s="60" cm="1">
        <f t="array" ref="AH31">INDEX(IncomeInterestLong,AH$3)</f>
        <v>5.541666666666667</v>
      </c>
      <c r="AI31" s="53" cm="1">
        <f t="array" ref="AI31">INDEX(IncomeInterestLong,AI$3)</f>
        <v>5.541666666666667</v>
      </c>
      <c r="AJ31" s="59" cm="1">
        <f t="array" ref="AJ31">INDEX(IncomeInterestLong,AJ$3)</f>
        <v>5.541666666666667</v>
      </c>
      <c r="AK31" s="59" cm="1">
        <f t="array" ref="AK31">INDEX(IncomeInterestLong,AK$3)</f>
        <v>5.541666666666667</v>
      </c>
      <c r="AL31" s="59" cm="1">
        <f t="array" ref="AL31">INDEX(IncomeInterestLong,AL$3)</f>
        <v>5.541666666666667</v>
      </c>
      <c r="AM31" s="59" cm="1">
        <f t="array" ref="AM31">INDEX(IncomeInterestLong,AM$3)</f>
        <v>5.541666666666667</v>
      </c>
      <c r="AN31" s="59" cm="1">
        <f t="array" ref="AN31">INDEX(IncomeInterestLong,AN$3)</f>
        <v>5.541666666666667</v>
      </c>
      <c r="AO31" s="59" cm="1">
        <f t="array" ref="AO31">INDEX(IncomeInterestLong,AO$3)</f>
        <v>5.541666666666667</v>
      </c>
      <c r="AP31" s="59" cm="1">
        <f t="array" ref="AP31">INDEX(IncomeInterestLong,AP$3)</f>
        <v>5.541666666666667</v>
      </c>
      <c r="AQ31" s="59" cm="1">
        <f t="array" ref="AQ31">INDEX(IncomeInterestLong,AQ$3)</f>
        <v>5.541666666666667</v>
      </c>
      <c r="AR31" s="59" cm="1">
        <f t="array" ref="AR31">INDEX(IncomeInterestLong,AR$3)</f>
        <v>5.541666666666667</v>
      </c>
      <c r="AS31" s="59" cm="1">
        <f t="array" ref="AS31">INDEX(IncomeInterestLong,AS$3)</f>
        <v>5.541666666666667</v>
      </c>
      <c r="AT31" s="60" cm="1">
        <f t="array" ref="AT31">INDEX(IncomeInterestLong,AT$3)</f>
        <v>5.541666666666667</v>
      </c>
      <c r="AU31" s="53" cm="1">
        <f t="array" ref="AU31">INDEX(IncomeInterestLong,AU$3)</f>
        <v>5.541666666666667</v>
      </c>
      <c r="AV31" s="59" cm="1">
        <f t="array" ref="AV31">INDEX(IncomeInterestLong,AV$3)</f>
        <v>5.541666666666667</v>
      </c>
      <c r="AW31" s="59" cm="1">
        <f t="array" ref="AW31">INDEX(IncomeInterestLong,AW$3)</f>
        <v>5.541666666666667</v>
      </c>
      <c r="AX31" s="59" cm="1">
        <f t="array" ref="AX31">INDEX(IncomeInterestLong,AX$3)</f>
        <v>5.541666666666667</v>
      </c>
      <c r="AY31" s="59" cm="1">
        <f t="array" ref="AY31">INDEX(IncomeInterestLong,AY$3)</f>
        <v>5.541666666666667</v>
      </c>
      <c r="AZ31" s="59" cm="1">
        <f t="array" ref="AZ31">INDEX(IncomeInterestLong,AZ$3)</f>
        <v>5.541666666666667</v>
      </c>
      <c r="BA31" s="59" cm="1">
        <f t="array" ref="BA31">INDEX(IncomeInterestLong,BA$3)</f>
        <v>5.541666666666667</v>
      </c>
      <c r="BB31" s="59" cm="1">
        <f t="array" ref="BB31">INDEX(IncomeInterestLong,BB$3)</f>
        <v>5.541666666666667</v>
      </c>
      <c r="BC31" s="59" cm="1">
        <f t="array" ref="BC31">INDEX(IncomeInterestLong,BC$3)</f>
        <v>5.541666666666667</v>
      </c>
      <c r="BD31" s="59" cm="1">
        <f t="array" ref="BD31">INDEX(IncomeInterestLong,BD$3)</f>
        <v>5.541666666666667</v>
      </c>
      <c r="BE31" s="59" cm="1">
        <f t="array" ref="BE31">INDEX(IncomeInterestLong,BE$3)</f>
        <v>5.541666666666667</v>
      </c>
      <c r="BF31" s="60" cm="1">
        <f t="array" ref="BF31">INDEX(IncomeInterestLong,BF$3)</f>
        <v>5.541666666666667</v>
      </c>
      <c r="BG31" s="53" cm="1">
        <f t="array" ref="BG31">INDEX(IncomeInterestLong,BG$3)</f>
        <v>5.541666666666667</v>
      </c>
      <c r="BH31" s="59" cm="1">
        <f t="array" ref="BH31">INDEX(IncomeInterestLong,BH$3)</f>
        <v>5.541666666666667</v>
      </c>
      <c r="BI31" s="59" cm="1">
        <f t="array" ref="BI31">INDEX(IncomeInterestLong,BI$3)</f>
        <v>5.541666666666667</v>
      </c>
      <c r="BJ31" s="59" cm="1">
        <f t="array" ref="BJ31">INDEX(IncomeInterestLong,BJ$3)</f>
        <v>5.541666666666667</v>
      </c>
      <c r="BK31" s="59" cm="1">
        <f t="array" ref="BK31">INDEX(IncomeInterestLong,BK$3)</f>
        <v>5.541666666666667</v>
      </c>
      <c r="BL31" s="59" cm="1">
        <f t="array" ref="BL31">INDEX(IncomeInterestLong,BL$3)</f>
        <v>5.541666666666667</v>
      </c>
      <c r="BM31" s="59" cm="1">
        <f t="array" ref="BM31">INDEX(IncomeInterestLong,BM$3)</f>
        <v>5.541666666666667</v>
      </c>
      <c r="BN31" s="59" cm="1">
        <f t="array" ref="BN31">INDEX(IncomeInterestLong,BN$3)</f>
        <v>5.541666666666667</v>
      </c>
      <c r="BO31" s="59" cm="1">
        <f t="array" ref="BO31">INDEX(IncomeInterestLong,BO$3)</f>
        <v>5.541666666666667</v>
      </c>
      <c r="BP31" s="59" cm="1">
        <f t="array" ref="BP31">INDEX(IncomeInterestLong,BP$3)</f>
        <v>5.541666666666667</v>
      </c>
      <c r="BQ31" s="59" cm="1">
        <f t="array" ref="BQ31">INDEX(IncomeInterestLong,BQ$3)</f>
        <v>5.541666666666667</v>
      </c>
      <c r="BR31" s="60" cm="1">
        <f t="array" ref="BR31">INDEX(IncomeInterestLong,BR$3)</f>
        <v>5.541666666666667</v>
      </c>
    </row>
    <row r="32" spans="1:73" s="47" customFormat="1" x14ac:dyDescent="0.25">
      <c r="B32" s="65"/>
      <c r="C32" s="128" t="s">
        <v>70</v>
      </c>
      <c r="E32" s="60">
        <f t="shared" ca="1" si="40"/>
        <v>1788.9853563412678</v>
      </c>
      <c r="F32" s="60">
        <f t="shared" ca="1" si="41"/>
        <v>373.10514049643513</v>
      </c>
      <c r="G32" s="60">
        <f t="shared" ca="1" si="42"/>
        <v>0</v>
      </c>
      <c r="H32" s="60">
        <f t="shared" ca="1" si="43"/>
        <v>0</v>
      </c>
      <c r="I32" s="60">
        <f t="shared" ca="1" si="44"/>
        <v>0</v>
      </c>
      <c r="K32" s="59"/>
      <c r="L32" s="59" cm="1">
        <f t="array" aca="1" ref="L32" ca="1">INDEX(IncomeInterestCredit,L$3)</f>
        <v>73.638870031801503</v>
      </c>
      <c r="M32" s="59" cm="1">
        <f t="array" aca="1" ref="M32" ca="1">INDEX(IncomeInterestCredit,M$3)</f>
        <v>141.78884487246179</v>
      </c>
      <c r="N32" s="59" cm="1">
        <f t="array" aca="1" ref="N32" ca="1">INDEX(IncomeInterestCredit,N$3)</f>
        <v>203.54483104230704</v>
      </c>
      <c r="O32" s="59" cm="1">
        <f t="array" aca="1" ref="O32" ca="1">INDEX(IncomeInterestCredit,O$3)</f>
        <v>200.32080588889653</v>
      </c>
      <c r="P32" s="59" cm="1">
        <f t="array" aca="1" ref="P32" ca="1">INDEX(IncomeInterestCredit,P$3)</f>
        <v>195.4507818601449</v>
      </c>
      <c r="Q32" s="59" cm="1">
        <f t="array" aca="1" ref="Q32" ca="1">INDEX(IncomeInterestCredit,Q$3)</f>
        <v>187.39980420637227</v>
      </c>
      <c r="R32" s="59" cm="1">
        <f t="array" aca="1" ref="R32" ca="1">INDEX(IncomeInterestCredit,R$3)</f>
        <v>179.17144138629195</v>
      </c>
      <c r="S32" s="59" cm="1">
        <f t="array" aca="1" ref="S32" ca="1">INDEX(IncomeInterestCredit,S$3)</f>
        <v>169.23332234429282</v>
      </c>
      <c r="T32" s="59" cm="1">
        <f t="array" aca="1" ref="T32" ca="1">INDEX(IncomeInterestCredit,T$3)</f>
        <v>160.21191179099276</v>
      </c>
      <c r="U32" s="59" cm="1">
        <f t="array" aca="1" ref="U32" ca="1">INDEX(IncomeInterestCredit,U$3)</f>
        <v>146.73743079849697</v>
      </c>
      <c r="V32" s="60" cm="1">
        <f t="array" aca="1" ref="V32" ca="1">INDEX(IncomeInterestCredit,V$3)</f>
        <v>131.48731211920924</v>
      </c>
      <c r="W32" s="53" cm="1">
        <f t="array" aca="1" ref="W32" ca="1">INDEX(IncomeInterestCredit,W$3)</f>
        <v>117.59267395602467</v>
      </c>
      <c r="X32" s="59" cm="1">
        <f t="array" aca="1" ref="X32" ca="1">INDEX(IncomeInterestCredit,X$3)</f>
        <v>87.563718399520525</v>
      </c>
      <c r="Y32" s="59" cm="1">
        <f t="array" aca="1" ref="Y32" ca="1">INDEX(IncomeInterestCredit,Y$3)</f>
        <v>64.677881578700493</v>
      </c>
      <c r="Z32" s="59" cm="1">
        <f t="array" aca="1" ref="Z32" ca="1">INDEX(IncomeInterestCredit,Z$3)</f>
        <v>45.265841646477433</v>
      </c>
      <c r="AA32" s="59" cm="1">
        <f t="array" aca="1" ref="AA32" ca="1">INDEX(IncomeInterestCredit,AA$3)</f>
        <v>31.22153434288262</v>
      </c>
      <c r="AB32" s="59" cm="1">
        <f t="array" aca="1" ref="AB32" ca="1">INDEX(IncomeInterestCredit,AB$3)</f>
        <v>18.789506727942005</v>
      </c>
      <c r="AC32" s="59" cm="1">
        <f t="array" aca="1" ref="AC32" ca="1">INDEX(IncomeInterestCredit,AC$3)</f>
        <v>7.9939838448873717</v>
      </c>
      <c r="AD32" s="59" cm="1">
        <f t="array" aca="1" ref="AD32" ca="1">INDEX(IncomeInterestCredit,AD$3)</f>
        <v>0</v>
      </c>
      <c r="AE32" s="59" cm="1">
        <f t="array" aca="1" ref="AE32" ca="1">INDEX(IncomeInterestCredit,AE$3)</f>
        <v>0</v>
      </c>
      <c r="AF32" s="59" cm="1">
        <f t="array" aca="1" ref="AF32" ca="1">INDEX(IncomeInterestCredit,AF$3)</f>
        <v>0</v>
      </c>
      <c r="AG32" s="59" cm="1">
        <f t="array" aca="1" ref="AG32" ca="1">INDEX(IncomeInterestCredit,AG$3)</f>
        <v>0</v>
      </c>
      <c r="AH32" s="60" cm="1">
        <f t="array" aca="1" ref="AH32" ca="1">INDEX(IncomeInterestCredit,AH$3)</f>
        <v>0</v>
      </c>
      <c r="AI32" s="53" cm="1">
        <f t="array" aca="1" ref="AI32" ca="1">INDEX(IncomeInterestCredit,AI$3)</f>
        <v>0</v>
      </c>
      <c r="AJ32" s="59" cm="1">
        <f t="array" aca="1" ref="AJ32" ca="1">INDEX(IncomeInterestCredit,AJ$3)</f>
        <v>0</v>
      </c>
      <c r="AK32" s="59" cm="1">
        <f t="array" aca="1" ref="AK32" ca="1">INDEX(IncomeInterestCredit,AK$3)</f>
        <v>0</v>
      </c>
      <c r="AL32" s="59" cm="1">
        <f t="array" aca="1" ref="AL32" ca="1">INDEX(IncomeInterestCredit,AL$3)</f>
        <v>0</v>
      </c>
      <c r="AM32" s="59" cm="1">
        <f t="array" aca="1" ref="AM32" ca="1">INDEX(IncomeInterestCredit,AM$3)</f>
        <v>0</v>
      </c>
      <c r="AN32" s="59" cm="1">
        <f t="array" aca="1" ref="AN32" ca="1">INDEX(IncomeInterestCredit,AN$3)</f>
        <v>0</v>
      </c>
      <c r="AO32" s="59" cm="1">
        <f t="array" aca="1" ref="AO32" ca="1">INDEX(IncomeInterestCredit,AO$3)</f>
        <v>0</v>
      </c>
      <c r="AP32" s="59" cm="1">
        <f t="array" aca="1" ref="AP32" ca="1">INDEX(IncomeInterestCredit,AP$3)</f>
        <v>0</v>
      </c>
      <c r="AQ32" s="59" cm="1">
        <f t="array" aca="1" ref="AQ32" ca="1">INDEX(IncomeInterestCredit,AQ$3)</f>
        <v>0</v>
      </c>
      <c r="AR32" s="59" cm="1">
        <f t="array" aca="1" ref="AR32" ca="1">INDEX(IncomeInterestCredit,AR$3)</f>
        <v>0</v>
      </c>
      <c r="AS32" s="59" cm="1">
        <f t="array" aca="1" ref="AS32" ca="1">INDEX(IncomeInterestCredit,AS$3)</f>
        <v>0</v>
      </c>
      <c r="AT32" s="60" cm="1">
        <f t="array" aca="1" ref="AT32" ca="1">INDEX(IncomeInterestCredit,AT$3)</f>
        <v>0</v>
      </c>
      <c r="AU32" s="53" cm="1">
        <f t="array" aca="1" ref="AU32" ca="1">INDEX(IncomeInterestCredit,AU$3)</f>
        <v>0</v>
      </c>
      <c r="AV32" s="59" cm="1">
        <f t="array" aca="1" ref="AV32" ca="1">INDEX(IncomeInterestCredit,AV$3)</f>
        <v>0</v>
      </c>
      <c r="AW32" s="59" cm="1">
        <f t="array" aca="1" ref="AW32" ca="1">INDEX(IncomeInterestCredit,AW$3)</f>
        <v>0</v>
      </c>
      <c r="AX32" s="59" cm="1">
        <f t="array" aca="1" ref="AX32" ca="1">INDEX(IncomeInterestCredit,AX$3)</f>
        <v>0</v>
      </c>
      <c r="AY32" s="59" cm="1">
        <f t="array" aca="1" ref="AY32" ca="1">INDEX(IncomeInterestCredit,AY$3)</f>
        <v>0</v>
      </c>
      <c r="AZ32" s="59" cm="1">
        <f t="array" aca="1" ref="AZ32" ca="1">INDEX(IncomeInterestCredit,AZ$3)</f>
        <v>0</v>
      </c>
      <c r="BA32" s="59" cm="1">
        <f t="array" aca="1" ref="BA32" ca="1">INDEX(IncomeInterestCredit,BA$3)</f>
        <v>0</v>
      </c>
      <c r="BB32" s="59" cm="1">
        <f t="array" aca="1" ref="BB32" ca="1">INDEX(IncomeInterestCredit,BB$3)</f>
        <v>0</v>
      </c>
      <c r="BC32" s="59" cm="1">
        <f t="array" aca="1" ref="BC32" ca="1">INDEX(IncomeInterestCredit,BC$3)</f>
        <v>0</v>
      </c>
      <c r="BD32" s="59" cm="1">
        <f t="array" aca="1" ref="BD32" ca="1">INDEX(IncomeInterestCredit,BD$3)</f>
        <v>0</v>
      </c>
      <c r="BE32" s="59" cm="1">
        <f t="array" aca="1" ref="BE32" ca="1">INDEX(IncomeInterestCredit,BE$3)</f>
        <v>0</v>
      </c>
      <c r="BF32" s="60" cm="1">
        <f t="array" aca="1" ref="BF32" ca="1">INDEX(IncomeInterestCredit,BF$3)</f>
        <v>0</v>
      </c>
      <c r="BG32" s="53" cm="1">
        <f t="array" aca="1" ref="BG32" ca="1">INDEX(IncomeInterestCredit,BG$3)</f>
        <v>0</v>
      </c>
      <c r="BH32" s="59" cm="1">
        <f t="array" aca="1" ref="BH32" ca="1">INDEX(IncomeInterestCredit,BH$3)</f>
        <v>0</v>
      </c>
      <c r="BI32" s="59" cm="1">
        <f t="array" aca="1" ref="BI32" ca="1">INDEX(IncomeInterestCredit,BI$3)</f>
        <v>0</v>
      </c>
      <c r="BJ32" s="59" cm="1">
        <f t="array" aca="1" ref="BJ32" ca="1">INDEX(IncomeInterestCredit,BJ$3)</f>
        <v>0</v>
      </c>
      <c r="BK32" s="59" cm="1">
        <f t="array" aca="1" ref="BK32" ca="1">INDEX(IncomeInterestCredit,BK$3)</f>
        <v>0</v>
      </c>
      <c r="BL32" s="59" cm="1">
        <f t="array" aca="1" ref="BL32" ca="1">INDEX(IncomeInterestCredit,BL$3)</f>
        <v>0</v>
      </c>
      <c r="BM32" s="59" cm="1">
        <f t="array" aca="1" ref="BM32" ca="1">INDEX(IncomeInterestCredit,BM$3)</f>
        <v>0</v>
      </c>
      <c r="BN32" s="59" cm="1">
        <f t="array" aca="1" ref="BN32" ca="1">INDEX(IncomeInterestCredit,BN$3)</f>
        <v>0</v>
      </c>
      <c r="BO32" s="59" cm="1">
        <f t="array" aca="1" ref="BO32" ca="1">INDEX(IncomeInterestCredit,BO$3)</f>
        <v>0</v>
      </c>
      <c r="BP32" s="59" cm="1">
        <f t="array" aca="1" ref="BP32" ca="1">INDEX(IncomeInterestCredit,BP$3)</f>
        <v>0</v>
      </c>
      <c r="BQ32" s="59" cm="1">
        <f t="array" aca="1" ref="BQ32" ca="1">INDEX(IncomeInterestCredit,BQ$3)</f>
        <v>0</v>
      </c>
      <c r="BR32" s="60" cm="1">
        <f t="array" aca="1" ref="BR32" ca="1">INDEX(IncomeInterestCredit,BR$3)</f>
        <v>0</v>
      </c>
    </row>
    <row r="33" spans="1:73" s="47" customFormat="1" x14ac:dyDescent="0.25">
      <c r="B33" s="65"/>
      <c r="C33" s="128" t="s">
        <v>11</v>
      </c>
      <c r="E33" s="60">
        <f t="shared" ca="1" si="40"/>
        <v>1940.5968154927466</v>
      </c>
      <c r="F33" s="60">
        <f t="shared" ca="1" si="41"/>
        <v>430.18701486103362</v>
      </c>
      <c r="G33" s="60">
        <f t="shared" ca="1" si="42"/>
        <v>542.23295463242198</v>
      </c>
      <c r="H33" s="60">
        <f t="shared" ca="1" si="43"/>
        <v>847.39790423439229</v>
      </c>
      <c r="I33" s="60">
        <f t="shared" ca="1" si="44"/>
        <v>731.10512716315702</v>
      </c>
      <c r="K33" s="53" cm="1">
        <f t="array" aca="1" ref="K33" ca="1">INDEX(IncomeTaxes,K$3)</f>
        <v>-33.052834592623903</v>
      </c>
      <c r="L33" s="59" cm="1">
        <f t="array" aca="1" ref="L33" ca="1">INDEX(IncomeTaxes,L$3)</f>
        <v>-33.283532078776183</v>
      </c>
      <c r="M33" s="59" cm="1">
        <f t="array" aca="1" ref="M33" ca="1">INDEX(IncomeTaxes,M$3)</f>
        <v>-32.133717208247958</v>
      </c>
      <c r="N33" s="59" cm="1">
        <f t="array" aca="1" ref="N33" ca="1">INDEX(IncomeTaxes,N$3)</f>
        <v>321.81482504232338</v>
      </c>
      <c r="O33" s="59" cm="1">
        <f t="array" aca="1" ref="O33" ca="1">INDEX(IncomeTaxes,O$3)</f>
        <v>300.01846755020603</v>
      </c>
      <c r="P33" s="59" cm="1">
        <f t="array" aca="1" ref="P33" ca="1">INDEX(IncomeTaxes,P$3)</f>
        <v>277.68312526920073</v>
      </c>
      <c r="Q33" s="59" cm="1">
        <f t="array" aca="1" ref="Q33" ca="1">INDEX(IncomeTaxes,Q$3)</f>
        <v>255.87030362595689</v>
      </c>
      <c r="R33" s="59" cm="1">
        <f t="array" aca="1" ref="R33" ca="1">INDEX(IncomeTaxes,R$3)</f>
        <v>233.12578500324312</v>
      </c>
      <c r="S33" s="59" cm="1">
        <f t="array" aca="1" ref="S33" ca="1">INDEX(IncomeTaxes,S$3)</f>
        <v>198.9316313473025</v>
      </c>
      <c r="T33" s="59" cm="1">
        <f t="array" aca="1" ref="T33" ca="1">INDEX(IncomeTaxes,T$3)</f>
        <v>174.43938039577745</v>
      </c>
      <c r="U33" s="59" cm="1">
        <f t="array" aca="1" ref="U33" ca="1">INDEX(IncomeTaxes,U$3)</f>
        <v>150.66540593403985</v>
      </c>
      <c r="V33" s="60" cm="1">
        <f t="array" aca="1" ref="V33" ca="1">INDEX(IncomeTaxes,V$3)</f>
        <v>126.51797520434434</v>
      </c>
      <c r="W33" s="53" cm="1">
        <f t="array" aca="1" ref="W33" ca="1">INDEX(IncomeTaxes,W$3)</f>
        <v>86.566962247181962</v>
      </c>
      <c r="X33" s="59" cm="1">
        <f t="array" aca="1" ref="X33" ca="1">INDEX(IncomeTaxes,X$3)</f>
        <v>54.635964567304114</v>
      </c>
      <c r="Y33" s="59" cm="1">
        <f t="array" aca="1" ref="Y33" ca="1">INDEX(IncomeTaxes,Y$3)</f>
        <v>18.578710145601889</v>
      </c>
      <c r="Z33" s="59" cm="1">
        <f t="array" aca="1" ref="Z33" ca="1">INDEX(IncomeTaxes,Z$3)</f>
        <v>23.65883186048185</v>
      </c>
      <c r="AA33" s="59" cm="1">
        <f t="array" aca="1" ref="AA33" ca="1">INDEX(IncomeTaxes,AA$3)</f>
        <v>26.851203637820461</v>
      </c>
      <c r="AB33" s="59" cm="1">
        <f t="array" aca="1" ref="AB33" ca="1">INDEX(IncomeTaxes,AB$3)</f>
        <v>29.664323911348983</v>
      </c>
      <c r="AC33" s="59" cm="1">
        <f t="array" aca="1" ref="AC33" ca="1">INDEX(IncomeTaxes,AC$3)</f>
        <v>32.094931179660279</v>
      </c>
      <c r="AD33" s="59" cm="1">
        <f t="array" aca="1" ref="AD33" ca="1">INDEX(IncomeTaxes,AD$3)</f>
        <v>33.683553224068653</v>
      </c>
      <c r="AE33" s="59" cm="1">
        <f t="array" aca="1" ref="AE33" ca="1">INDEX(IncomeTaxes,AE$3)</f>
        <v>32.359868368635226</v>
      </c>
      <c r="AF33" s="59" cm="1">
        <f t="array" aca="1" ref="AF33" ca="1">INDEX(IncomeTaxes,AF$3)</f>
        <v>31.328242921499857</v>
      </c>
      <c r="AG33" s="59" cm="1">
        <f t="array" aca="1" ref="AG33" ca="1">INDEX(IncomeTaxes,AG$3)</f>
        <v>30.595567982690756</v>
      </c>
      <c r="AH33" s="60" cm="1">
        <f t="array" aca="1" ref="AH33" ca="1">INDEX(IncomeTaxes,AH$3)</f>
        <v>30.168854814739603</v>
      </c>
      <c r="AI33" s="53" cm="1">
        <f t="array" aca="1" ref="AI33" ca="1">INDEX(IncomeTaxes,AI$3)</f>
        <v>29.203398118729922</v>
      </c>
      <c r="AJ33" s="59" cm="1">
        <f t="array" aca="1" ref="AJ33" ca="1">INDEX(IncomeTaxes,AJ$3)</f>
        <v>30.456677385139631</v>
      </c>
      <c r="AK33" s="59" cm="1">
        <f t="array" aca="1" ref="AK33" ca="1">INDEX(IncomeTaxes,AK$3)</f>
        <v>42.834227194957379</v>
      </c>
      <c r="AL33" s="59" cm="1">
        <f t="array" aca="1" ref="AL33" ca="1">INDEX(IncomeTaxes,AL$3)</f>
        <v>44.11396350000031</v>
      </c>
      <c r="AM33" s="59" cm="1">
        <f t="array" aca="1" ref="AM33" ca="1">INDEX(IncomeTaxes,AM$3)</f>
        <v>45.407137036246709</v>
      </c>
      <c r="AN33" s="59" cm="1">
        <f t="array" aca="1" ref="AN33" ca="1">INDEX(IncomeTaxes,AN$3)</f>
        <v>46.713888894623473</v>
      </c>
      <c r="AO33" s="59" cm="1">
        <f t="array" aca="1" ref="AO33" ca="1">INDEX(IncomeTaxes,AO$3)</f>
        <v>48.034361647512753</v>
      </c>
      <c r="AP33" s="59" cm="1">
        <f t="array" aca="1" ref="AP33" ca="1">INDEX(IncomeTaxes,AP$3)</f>
        <v>40.702032697641627</v>
      </c>
      <c r="AQ33" s="59" cm="1">
        <f t="array" aca="1" ref="AQ33" ca="1">INDEX(IncomeTaxes,AQ$3)</f>
        <v>51.633714293796032</v>
      </c>
      <c r="AR33" s="59" cm="1">
        <f t="array" aca="1" ref="AR33" ca="1">INDEX(IncomeTaxes,AR$3)</f>
        <v>52.996220213377221</v>
      </c>
      <c r="AS33" s="59" cm="1">
        <f t="array" aca="1" ref="AS33" ca="1">INDEX(IncomeTaxes,AS$3)</f>
        <v>54.373032445113665</v>
      </c>
      <c r="AT33" s="60" cm="1">
        <f t="array" aca="1" ref="AT33" ca="1">INDEX(IncomeTaxes,AT$3)</f>
        <v>55.764301205283267</v>
      </c>
      <c r="AU33" s="53" cm="1">
        <f t="array" aca="1" ref="AU33" ca="1">INDEX(IncomeTaxes,AU$3)</f>
        <v>55.85626835021872</v>
      </c>
      <c r="AV33" s="59" cm="1">
        <f t="array" aca="1" ref="AV33" ca="1">INDEX(IncomeTaxes,AV$3)</f>
        <v>57.276907141732799</v>
      </c>
      <c r="AW33" s="59" cm="1">
        <f t="array" aca="1" ref="AW33" ca="1">INDEX(IncomeTaxes,AW$3)</f>
        <v>58.71246264055808</v>
      </c>
      <c r="AX33" s="59" cm="1">
        <f t="array" aca="1" ref="AX33" ca="1">INDEX(IncomeTaxes,AX$3)</f>
        <v>140.16309147212073</v>
      </c>
      <c r="AY33" s="59" cm="1">
        <f t="array" aca="1" ref="AY33" ca="1">INDEX(IncomeTaxes,AY$3)</f>
        <v>61.628951906414798</v>
      </c>
      <c r="AZ33" s="59" cm="1">
        <f t="array" aca="1" ref="AZ33" ca="1">INDEX(IncomeTaxes,AZ$3)</f>
        <v>63.110203875269399</v>
      </c>
      <c r="BA33" s="59" cm="1">
        <f t="array" aca="1" ref="BA33" ca="1">INDEX(IncomeTaxes,BA$3)</f>
        <v>64.607008989796313</v>
      </c>
      <c r="BB33" s="59" cm="1">
        <f t="array" aca="1" ref="BB33" ca="1">INDEX(IncomeTaxes,BB$3)</f>
        <v>66.119530558026327</v>
      </c>
      <c r="BC33" s="59" cm="1">
        <f t="array" aca="1" ref="BC33" ca="1">INDEX(IncomeTaxes,BC$3)</f>
        <v>67.647933602722333</v>
      </c>
      <c r="BD33" s="59" cm="1">
        <f t="array" aca="1" ref="BD33" ca="1">INDEX(IncomeTaxes,BD$3)</f>
        <v>69.192384879387788</v>
      </c>
      <c r="BE33" s="59" cm="1">
        <f t="array" aca="1" ref="BE33" ca="1">INDEX(IncomeTaxes,BE$3)</f>
        <v>70.753052894458165</v>
      </c>
      <c r="BF33" s="60" cm="1">
        <f t="array" aca="1" ref="BF33" ca="1">INDEX(IncomeTaxes,BF$3)</f>
        <v>72.330107923686839</v>
      </c>
      <c r="BG33" s="53" cm="1">
        <f t="array" aca="1" ref="BG33" ca="1">INDEX(IncomeTaxes,BG$3)</f>
        <v>72.584411872376918</v>
      </c>
      <c r="BH33" s="59" cm="1">
        <f t="array" aca="1" ref="BH33" ca="1">INDEX(IncomeTaxes,BH$3)</f>
        <v>74.194758927536569</v>
      </c>
      <c r="BI33" s="59" cm="1">
        <f t="array" aca="1" ref="BI33" ca="1">INDEX(IncomeTaxes,BI$3)</f>
        <v>75.822014626775072</v>
      </c>
      <c r="BJ33" s="59" cm="1">
        <f t="array" aca="1" ref="BJ33" ca="1">INDEX(IncomeTaxes,BJ$3)</f>
        <v>77.46635651085569</v>
      </c>
      <c r="BK33" s="59" cm="1">
        <f t="array" aca="1" ref="BK33" ca="1">INDEX(IncomeTaxes,BK$3)</f>
        <v>79.127963984719386</v>
      </c>
      <c r="BL33" s="59" cm="1">
        <f t="array" aca="1" ref="BL33" ca="1">INDEX(IncomeTaxes,BL$3)</f>
        <v>-169.19298166294155</v>
      </c>
      <c r="BM33" s="59" cm="1">
        <f t="array" aca="1" ref="BM33" ca="1">INDEX(IncomeTaxes,BM$3)</f>
        <v>82.503702760097042</v>
      </c>
      <c r="BN33" s="59" cm="1">
        <f t="array" aca="1" ref="BN33" ca="1">INDEX(IncomeTaxes,BN$3)</f>
        <v>84.218202369577526</v>
      </c>
      <c r="BO33" s="59" cm="1">
        <f t="array" aca="1" ref="BO33" ca="1">INDEX(IncomeTaxes,BO$3)</f>
        <v>85.95070422495759</v>
      </c>
      <c r="BP33" s="59" cm="1">
        <f t="array" aca="1" ref="BP33" ca="1">INDEX(IncomeTaxes,BP$3)</f>
        <v>87.701397349818876</v>
      </c>
      <c r="BQ33" s="59" cm="1">
        <f t="array" aca="1" ref="BQ33" ca="1">INDEX(IncomeTaxes,BQ$3)</f>
        <v>89.47047275249156</v>
      </c>
      <c r="BR33" s="60" cm="1">
        <f t="array" aca="1" ref="BR33" ca="1">INDEX(IncomeTaxes,BR$3)</f>
        <v>91.258123446892284</v>
      </c>
    </row>
    <row r="34" spans="1:73" s="47" customFormat="1" x14ac:dyDescent="0.25">
      <c r="A34" s="65"/>
      <c r="B34" s="65"/>
      <c r="C34" s="129" t="s">
        <v>68</v>
      </c>
      <c r="E34" s="126">
        <f t="shared" ca="1" si="40"/>
        <v>702.33599474513619</v>
      </c>
      <c r="F34" s="126">
        <f t="shared" ca="1" si="41"/>
        <v>0</v>
      </c>
      <c r="G34" s="126">
        <f t="shared" ca="1" si="42"/>
        <v>0</v>
      </c>
      <c r="H34" s="126">
        <f t="shared" ca="1" si="43"/>
        <v>0</v>
      </c>
      <c r="I34" s="126">
        <f t="shared" ca="1" si="44"/>
        <v>0</v>
      </c>
      <c r="K34" s="66" cm="1">
        <f t="array" aca="1" ref="K34" ca="1">INDEX(IncomeDividends,K$3)</f>
        <v>0</v>
      </c>
      <c r="L34" s="66" cm="1">
        <f t="array" aca="1" ref="L34" ca="1">INDEX(IncomeDividends,L$3)</f>
        <v>0</v>
      </c>
      <c r="M34" s="66" cm="1">
        <f t="array" aca="1" ref="M34" ca="1">INDEX(IncomeDividends,M$3)</f>
        <v>0</v>
      </c>
      <c r="N34" s="66" cm="1">
        <f t="array" aca="1" ref="N34" ca="1">INDEX(IncomeDividends,N$3)</f>
        <v>0</v>
      </c>
      <c r="O34" s="66" cm="1">
        <f t="array" aca="1" ref="O34" ca="1">INDEX(IncomeDividends,O$3)</f>
        <v>0</v>
      </c>
      <c r="P34" s="66" cm="1">
        <f t="array" aca="1" ref="P34" ca="1">INDEX(IncomeDividends,P$3)</f>
        <v>120.1569500973123</v>
      </c>
      <c r="Q34" s="66" cm="1">
        <f t="array" aca="1" ref="Q34" ca="1">INDEX(IncomeDividends,Q$3)</f>
        <v>0</v>
      </c>
      <c r="R34" s="66" cm="1">
        <f t="array" aca="1" ref="R34" ca="1">INDEX(IncomeDividends,R$3)</f>
        <v>0</v>
      </c>
      <c r="S34" s="66" cm="1">
        <f t="array" aca="1" ref="S34" ca="1">INDEX(IncomeDividends,S$3)</f>
        <v>0</v>
      </c>
      <c r="T34" s="66" cm="1">
        <f t="array" aca="1" ref="T34" ca="1">INDEX(IncomeDividends,T$3)</f>
        <v>0</v>
      </c>
      <c r="U34" s="66" cm="1">
        <f t="array" aca="1" ref="U34" ca="1">INDEX(IncomeDividends,U$3)</f>
        <v>0</v>
      </c>
      <c r="V34" s="136" cm="1">
        <f t="array" aca="1" ref="V34" ca="1">INDEX(IncomeDividends,V$3)</f>
        <v>582.17904464782384</v>
      </c>
      <c r="W34" s="66" cm="1">
        <f t="array" aca="1" ref="W34" ca="1">INDEX(IncomeDividends,W$3)</f>
        <v>0</v>
      </c>
      <c r="X34" s="66" cm="1">
        <f t="array" aca="1" ref="X34" ca="1">INDEX(IncomeDividends,X$3)</f>
        <v>0</v>
      </c>
      <c r="Y34" s="66" cm="1">
        <f t="array" aca="1" ref="Y34" ca="1">INDEX(IncomeDividends,Y$3)</f>
        <v>0</v>
      </c>
      <c r="Z34" s="66" cm="1">
        <f t="array" aca="1" ref="Z34" ca="1">INDEX(IncomeDividends,Z$3)</f>
        <v>0</v>
      </c>
      <c r="AA34" s="66" cm="1">
        <f t="array" aca="1" ref="AA34" ca="1">INDEX(IncomeDividends,AA$3)</f>
        <v>0</v>
      </c>
      <c r="AB34" s="66" cm="1">
        <f t="array" aca="1" ref="AB34" ca="1">INDEX(IncomeDividends,AB$3)</f>
        <v>0</v>
      </c>
      <c r="AC34" s="66" cm="1">
        <f t="array" aca="1" ref="AC34" ca="1">INDEX(IncomeDividends,AC$3)</f>
        <v>0</v>
      </c>
      <c r="AD34" s="66" cm="1">
        <f t="array" aca="1" ref="AD34" ca="1">INDEX(IncomeDividends,AD$3)</f>
        <v>0</v>
      </c>
      <c r="AE34" s="66" cm="1">
        <f t="array" aca="1" ref="AE34" ca="1">INDEX(IncomeDividends,AE$3)</f>
        <v>0</v>
      </c>
      <c r="AF34" s="66" cm="1">
        <f t="array" aca="1" ref="AF34" ca="1">INDEX(IncomeDividends,AF$3)</f>
        <v>0</v>
      </c>
      <c r="AG34" s="66" cm="1">
        <f t="array" aca="1" ref="AG34" ca="1">INDEX(IncomeDividends,AG$3)</f>
        <v>0</v>
      </c>
      <c r="AH34" s="136" cm="1">
        <f t="array" aca="1" ref="AH34" ca="1">INDEX(IncomeDividends,AH$3)</f>
        <v>0</v>
      </c>
      <c r="AI34" s="66" cm="1">
        <f t="array" aca="1" ref="AI34" ca="1">INDEX(IncomeDividends,AI$3)</f>
        <v>0</v>
      </c>
      <c r="AJ34" s="66" cm="1">
        <f t="array" aca="1" ref="AJ34" ca="1">INDEX(IncomeDividends,AJ$3)</f>
        <v>0</v>
      </c>
      <c r="AK34" s="66" cm="1">
        <f t="array" aca="1" ref="AK34" ca="1">INDEX(IncomeDividends,AK$3)</f>
        <v>0</v>
      </c>
      <c r="AL34" s="66" cm="1">
        <f t="array" aca="1" ref="AL34" ca="1">INDEX(IncomeDividends,AL$3)</f>
        <v>0</v>
      </c>
      <c r="AM34" s="66" cm="1">
        <f t="array" aca="1" ref="AM34" ca="1">INDEX(IncomeDividends,AM$3)</f>
        <v>0</v>
      </c>
      <c r="AN34" s="66" cm="1">
        <f t="array" aca="1" ref="AN34" ca="1">INDEX(IncomeDividends,AN$3)</f>
        <v>0</v>
      </c>
      <c r="AO34" s="66" cm="1">
        <f t="array" aca="1" ref="AO34" ca="1">INDEX(IncomeDividends,AO$3)</f>
        <v>0</v>
      </c>
      <c r="AP34" s="66" cm="1">
        <f t="array" aca="1" ref="AP34" ca="1">INDEX(IncomeDividends,AP$3)</f>
        <v>0</v>
      </c>
      <c r="AQ34" s="66" cm="1">
        <f t="array" aca="1" ref="AQ34" ca="1">INDEX(IncomeDividends,AQ$3)</f>
        <v>0</v>
      </c>
      <c r="AR34" s="66" cm="1">
        <f t="array" aca="1" ref="AR34" ca="1">INDEX(IncomeDividends,AR$3)</f>
        <v>0</v>
      </c>
      <c r="AS34" s="66" cm="1">
        <f t="array" aca="1" ref="AS34" ca="1">INDEX(IncomeDividends,AS$3)</f>
        <v>0</v>
      </c>
      <c r="AT34" s="136" cm="1">
        <f t="array" aca="1" ref="AT34" ca="1">INDEX(IncomeDividends,AT$3)</f>
        <v>0</v>
      </c>
      <c r="AU34" s="66" cm="1">
        <f t="array" aca="1" ref="AU34" ca="1">INDEX(IncomeDividends,AU$3)</f>
        <v>0</v>
      </c>
      <c r="AV34" s="66" cm="1">
        <f t="array" aca="1" ref="AV34" ca="1">INDEX(IncomeDividends,AV$3)</f>
        <v>0</v>
      </c>
      <c r="AW34" s="66" cm="1">
        <f t="array" aca="1" ref="AW34" ca="1">INDEX(IncomeDividends,AW$3)</f>
        <v>0</v>
      </c>
      <c r="AX34" s="66" cm="1">
        <f t="array" aca="1" ref="AX34" ca="1">INDEX(IncomeDividends,AX$3)</f>
        <v>0</v>
      </c>
      <c r="AY34" s="66" cm="1">
        <f t="array" aca="1" ref="AY34" ca="1">INDEX(IncomeDividends,AY$3)</f>
        <v>0</v>
      </c>
      <c r="AZ34" s="66" cm="1">
        <f t="array" aca="1" ref="AZ34" ca="1">INDEX(IncomeDividends,AZ$3)</f>
        <v>0</v>
      </c>
      <c r="BA34" s="66" cm="1">
        <f t="array" aca="1" ref="BA34" ca="1">INDEX(IncomeDividends,BA$3)</f>
        <v>0</v>
      </c>
      <c r="BB34" s="66" cm="1">
        <f t="array" aca="1" ref="BB34" ca="1">INDEX(IncomeDividends,BB$3)</f>
        <v>0</v>
      </c>
      <c r="BC34" s="66" cm="1">
        <f t="array" aca="1" ref="BC34" ca="1">INDEX(IncomeDividends,BC$3)</f>
        <v>0</v>
      </c>
      <c r="BD34" s="66" cm="1">
        <f t="array" aca="1" ref="BD34" ca="1">INDEX(IncomeDividends,BD$3)</f>
        <v>0</v>
      </c>
      <c r="BE34" s="66" cm="1">
        <f t="array" aca="1" ref="BE34" ca="1">INDEX(IncomeDividends,BE$3)</f>
        <v>0</v>
      </c>
      <c r="BF34" s="136" cm="1">
        <f t="array" aca="1" ref="BF34" ca="1">INDEX(IncomeDividends,BF$3)</f>
        <v>0</v>
      </c>
      <c r="BG34" s="66" cm="1">
        <f t="array" aca="1" ref="BG34" ca="1">INDEX(IncomeDividends,BG$3)</f>
        <v>0</v>
      </c>
      <c r="BH34" s="66" cm="1">
        <f t="array" aca="1" ref="BH34" ca="1">INDEX(IncomeDividends,BH$3)</f>
        <v>0</v>
      </c>
      <c r="BI34" s="66" cm="1">
        <f t="array" aca="1" ref="BI34" ca="1">INDEX(IncomeDividends,BI$3)</f>
        <v>0</v>
      </c>
      <c r="BJ34" s="66" cm="1">
        <f t="array" aca="1" ref="BJ34" ca="1">INDEX(IncomeDividends,BJ$3)</f>
        <v>0</v>
      </c>
      <c r="BK34" s="66" cm="1">
        <f t="array" aca="1" ref="BK34" ca="1">INDEX(IncomeDividends,BK$3)</f>
        <v>0</v>
      </c>
      <c r="BL34" s="66" cm="1">
        <f t="array" aca="1" ref="BL34" ca="1">INDEX(IncomeDividends,BL$3)</f>
        <v>0</v>
      </c>
      <c r="BM34" s="66" cm="1">
        <f t="array" aca="1" ref="BM34" ca="1">INDEX(IncomeDividends,BM$3)</f>
        <v>0</v>
      </c>
      <c r="BN34" s="66" cm="1">
        <f t="array" aca="1" ref="BN34" ca="1">INDEX(IncomeDividends,BN$3)</f>
        <v>0</v>
      </c>
      <c r="BO34" s="66" cm="1">
        <f t="array" aca="1" ref="BO34" ca="1">INDEX(IncomeDividends,BO$3)</f>
        <v>0</v>
      </c>
      <c r="BP34" s="66" cm="1">
        <f t="array" aca="1" ref="BP34" ca="1">INDEX(IncomeDividends,BP$3)</f>
        <v>0</v>
      </c>
      <c r="BQ34" s="66" cm="1">
        <f t="array" aca="1" ref="BQ34" ca="1">INDEX(IncomeDividends,BQ$3)</f>
        <v>0</v>
      </c>
      <c r="BR34" s="136" cm="1">
        <f t="array" aca="1" ref="BR34" ca="1">INDEX(IncomeDividends,BR$3)</f>
        <v>0</v>
      </c>
      <c r="BT34" s="53"/>
      <c r="BU34" s="53"/>
    </row>
    <row r="35" spans="1:73" s="65" customFormat="1" x14ac:dyDescent="0.25">
      <c r="C35" s="137" t="s">
        <v>104</v>
      </c>
      <c r="E35" s="138">
        <f ca="1">SUM(K35:V35)</f>
        <v>10569.49743165055</v>
      </c>
      <c r="F35" s="138">
        <f ca="1">SUM(W35:AH35)</f>
        <v>6127.956841103136</v>
      </c>
      <c r="G35" s="138">
        <f ca="1">SUM(AI35:AT35)</f>
        <v>6372.7551978807778</v>
      </c>
      <c r="H35" s="138">
        <f ca="1">SUM(AU35:BF35)</f>
        <v>7120.5919935418933</v>
      </c>
      <c r="I35" s="138">
        <f ca="1">SUM(BG35:BR35)</f>
        <v>7563.9271426445912</v>
      </c>
      <c r="K35" s="139">
        <f t="shared" ref="K35:AP35" ca="1" si="50">SUM(K25:K34)</f>
        <v>1111.3429987407096</v>
      </c>
      <c r="L35" s="139">
        <f t="shared" ca="1" si="50"/>
        <v>436.95617128635865</v>
      </c>
      <c r="M35" s="139">
        <f t="shared" ca="1" si="50"/>
        <v>508.48411349754713</v>
      </c>
      <c r="N35" s="139">
        <f t="shared" ca="1" si="50"/>
        <v>926.44019001921379</v>
      </c>
      <c r="O35" s="139">
        <f t="shared" ca="1" si="50"/>
        <v>903.69499672999905</v>
      </c>
      <c r="P35" s="139">
        <f t="shared" ca="1" si="50"/>
        <v>999.52899269544218</v>
      </c>
      <c r="Q35" s="139">
        <f t="shared" ca="1" si="50"/>
        <v>851.83146247353557</v>
      </c>
      <c r="R35" s="139">
        <f t="shared" ca="1" si="50"/>
        <v>823.20619400447413</v>
      </c>
      <c r="S35" s="139">
        <f t="shared" ca="1" si="50"/>
        <v>1281.4461842164912</v>
      </c>
      <c r="T35" s="139">
        <f t="shared" ca="1" si="50"/>
        <v>750.32969438217754</v>
      </c>
      <c r="U35" s="139">
        <f t="shared" ca="1" si="50"/>
        <v>715.50358090099587</v>
      </c>
      <c r="V35" s="138">
        <f t="shared" ca="1" si="50"/>
        <v>1260.7328527036052</v>
      </c>
      <c r="W35" s="139">
        <f t="shared" ca="1" si="50"/>
        <v>630.34340424308107</v>
      </c>
      <c r="X35" s="139">
        <f t="shared" ca="1" si="50"/>
        <v>570.88290074567306</v>
      </c>
      <c r="Y35" s="139">
        <f t="shared" ca="1" si="50"/>
        <v>518.42383679771751</v>
      </c>
      <c r="Z35" s="139">
        <f t="shared" ca="1" si="50"/>
        <v>506.64413232820067</v>
      </c>
      <c r="AA35" s="139">
        <f t="shared" ca="1" si="50"/>
        <v>498.37120879412299</v>
      </c>
      <c r="AB35" s="139">
        <f t="shared" ca="1" si="50"/>
        <v>491.35839307080721</v>
      </c>
      <c r="AC35" s="139">
        <f t="shared" ca="1" si="50"/>
        <v>485.62693303615026</v>
      </c>
      <c r="AD35" s="139">
        <f t="shared" ca="1" si="50"/>
        <v>481.88267809934854</v>
      </c>
      <c r="AE35" s="139">
        <f t="shared" ca="1" si="50"/>
        <v>483.24804172966094</v>
      </c>
      <c r="AF35" s="139">
        <f t="shared" ca="1" si="50"/>
        <v>484.93369977737183</v>
      </c>
      <c r="AG35" s="139">
        <f t="shared" ca="1" si="50"/>
        <v>486.94683981010479</v>
      </c>
      <c r="AH35" s="138">
        <f t="shared" ca="1" si="50"/>
        <v>489.29477267089692</v>
      </c>
      <c r="AI35" s="139">
        <f t="shared" ca="1" si="50"/>
        <v>549.35571229128777</v>
      </c>
      <c r="AJ35" s="139">
        <f t="shared" ca="1" si="50"/>
        <v>498.44221105776904</v>
      </c>
      <c r="AK35" s="139">
        <f t="shared" ca="1" si="50"/>
        <v>513.68272917240915</v>
      </c>
      <c r="AL35" s="139">
        <f t="shared" ca="1" si="50"/>
        <v>517.85549494947497</v>
      </c>
      <c r="AM35" s="139">
        <f t="shared" ca="1" si="50"/>
        <v>522.07207476720066</v>
      </c>
      <c r="AN35" s="139">
        <f t="shared" ca="1" si="50"/>
        <v>526.33292867301202</v>
      </c>
      <c r="AO35" s="139">
        <f t="shared" ca="1" si="50"/>
        <v>530.63852154483413</v>
      </c>
      <c r="AP35" s="139">
        <f t="shared" ca="1" si="50"/>
        <v>526.32265647514453</v>
      </c>
      <c r="AQ35" s="139">
        <f t="shared" ref="AQ35:BR35" ca="1" si="51">SUM(AQ25:AQ34)</f>
        <v>540.30247482222239</v>
      </c>
      <c r="AR35" s="139">
        <f t="shared" ca="1" si="51"/>
        <v>544.74512292861175</v>
      </c>
      <c r="AS35" s="139">
        <f t="shared" ca="1" si="51"/>
        <v>549.23441884011788</v>
      </c>
      <c r="AT35" s="138">
        <f t="shared" ca="1" si="51"/>
        <v>553.7708523586947</v>
      </c>
      <c r="AU35" s="139">
        <f t="shared" ca="1" si="51"/>
        <v>560.32578333504114</v>
      </c>
      <c r="AV35" s="139">
        <f t="shared" ca="1" si="51"/>
        <v>564.95798209930365</v>
      </c>
      <c r="AW35" s="139">
        <f t="shared" ca="1" si="51"/>
        <v>569.63881895059114</v>
      </c>
      <c r="AX35" s="139">
        <f t="shared" ca="1" si="51"/>
        <v>654.36880458881694</v>
      </c>
      <c r="AY35" s="139">
        <f t="shared" ca="1" si="51"/>
        <v>579.14845507624409</v>
      </c>
      <c r="AZ35" s="139">
        <f t="shared" ca="1" si="51"/>
        <v>583.97829189378956</v>
      </c>
      <c r="BA35" s="139">
        <f t="shared" ca="1" si="51"/>
        <v>588.85884199791872</v>
      </c>
      <c r="BB35" s="139">
        <f t="shared" ca="1" si="51"/>
        <v>593.79063787814187</v>
      </c>
      <c r="BC35" s="139">
        <f t="shared" ca="1" si="51"/>
        <v>598.77421761510686</v>
      </c>
      <c r="BD35" s="139">
        <f t="shared" ca="1" si="51"/>
        <v>603.81012493931007</v>
      </c>
      <c r="BE35" s="139">
        <f t="shared" ca="1" si="51"/>
        <v>608.89890929041735</v>
      </c>
      <c r="BF35" s="138">
        <f t="shared" ca="1" si="51"/>
        <v>614.04112587721147</v>
      </c>
      <c r="BG35" s="139">
        <f t="shared" ca="1" si="51"/>
        <v>621.24630097568456</v>
      </c>
      <c r="BH35" s="139">
        <f t="shared" ca="1" si="51"/>
        <v>626.49707104018012</v>
      </c>
      <c r="BI35" s="139">
        <f t="shared" ca="1" si="51"/>
        <v>631.80297419035264</v>
      </c>
      <c r="BJ35" s="139">
        <f t="shared" ca="1" si="51"/>
        <v>637.16458932360206</v>
      </c>
      <c r="BK35" s="139">
        <f t="shared" ca="1" si="51"/>
        <v>642.5825014157507</v>
      </c>
      <c r="BL35" s="139">
        <f t="shared" ca="1" si="51"/>
        <v>398.05730158486688</v>
      </c>
      <c r="BM35" s="139">
        <f t="shared" ca="1" si="51"/>
        <v>653.58958715575864</v>
      </c>
      <c r="BN35" s="139">
        <f t="shared" ca="1" si="51"/>
        <v>659.17996172514484</v>
      </c>
      <c r="BO35" s="139">
        <f t="shared" ca="1" si="51"/>
        <v>664.82903522750951</v>
      </c>
      <c r="BP35" s="139">
        <f t="shared" ca="1" si="51"/>
        <v>670.53742400164879</v>
      </c>
      <c r="BQ35" s="139">
        <f t="shared" ca="1" si="51"/>
        <v>676.30575085791691</v>
      </c>
      <c r="BR35" s="138">
        <f t="shared" ca="1" si="51"/>
        <v>682.1346451461759</v>
      </c>
      <c r="BT35" s="67"/>
      <c r="BU35" s="67"/>
    </row>
    <row r="36" spans="1:73" x14ac:dyDescent="0.25">
      <c r="C36" s="140" t="s">
        <v>122</v>
      </c>
      <c r="E36" s="291">
        <f ca="1">SUM(K36:V36)</f>
        <v>-22609.416730343015</v>
      </c>
      <c r="F36" s="291">
        <f ca="1">SUM(W36:AH36)</f>
        <v>25551.888958383704</v>
      </c>
      <c r="G36" s="291">
        <f ca="1">SUM(AI36:AT36)</f>
        <v>841.42141380049554</v>
      </c>
      <c r="H36" s="291">
        <f ca="1">SUM(AU36:BF36)</f>
        <v>1239.9432005149797</v>
      </c>
      <c r="I36" s="291">
        <f ca="1">SUM(BG36:BR36)</f>
        <v>1811.3438599288875</v>
      </c>
      <c r="K36" s="47">
        <f t="shared" ref="K36:AP36" ca="1" si="52">K23-K35</f>
        <v>-14494.868313563355</v>
      </c>
      <c r="L36" s="47">
        <f t="shared" ca="1" si="52"/>
        <v>-12581.533816737285</v>
      </c>
      <c r="M36" s="47">
        <f t="shared" ca="1" si="52"/>
        <v>-11401.105139048357</v>
      </c>
      <c r="N36" s="47">
        <f t="shared" ca="1" si="52"/>
        <v>595.20464370656032</v>
      </c>
      <c r="O36" s="47">
        <f t="shared" ca="1" si="52"/>
        <v>899.08135915414482</v>
      </c>
      <c r="P36" s="47">
        <f t="shared" ca="1" si="52"/>
        <v>1486.3343360811066</v>
      </c>
      <c r="Q36" s="47">
        <f t="shared" ca="1" si="52"/>
        <v>1519.0823667840561</v>
      </c>
      <c r="R36" s="47">
        <f t="shared" ca="1" si="52"/>
        <v>1834.7296692921445</v>
      </c>
      <c r="S36" s="47">
        <f t="shared" ca="1" si="52"/>
        <v>1665.4911790707804</v>
      </c>
      <c r="T36" s="47">
        <f t="shared" ca="1" si="52"/>
        <v>2487.5964909222998</v>
      </c>
      <c r="U36" s="47">
        <f t="shared" ca="1" si="52"/>
        <v>2815.4065254069656</v>
      </c>
      <c r="V36" s="65">
        <f t="shared" ca="1" si="52"/>
        <v>2565.163968587919</v>
      </c>
      <c r="W36" s="47">
        <f t="shared" ca="1" si="52"/>
        <v>5543.8071796623053</v>
      </c>
      <c r="X36" s="47">
        <f t="shared" ca="1" si="52"/>
        <v>4225.0775669206205</v>
      </c>
      <c r="Y36" s="47">
        <f t="shared" ca="1" si="52"/>
        <v>3583.7612182565645</v>
      </c>
      <c r="Z36" s="47">
        <f t="shared" ca="1" si="52"/>
        <v>2592.7951945098116</v>
      </c>
      <c r="AA36" s="47">
        <f t="shared" ca="1" si="52"/>
        <v>2295.1435596813444</v>
      </c>
      <c r="AB36" s="47">
        <f t="shared" ca="1" si="52"/>
        <v>1993.0196091793168</v>
      </c>
      <c r="AC36" s="47">
        <f t="shared" ca="1" si="52"/>
        <v>1686.3683669432571</v>
      </c>
      <c r="AD36" s="47">
        <f t="shared" ca="1" si="52"/>
        <v>1374.4499012355063</v>
      </c>
      <c r="AE36" s="47">
        <f t="shared" ca="1" si="52"/>
        <v>1054.1073583938746</v>
      </c>
      <c r="AF36" s="47">
        <f t="shared" ca="1" si="52"/>
        <v>730.09526075311874</v>
      </c>
      <c r="AG36" s="47">
        <f t="shared" ca="1" si="52"/>
        <v>402.37125351161791</v>
      </c>
      <c r="AH36" s="65">
        <f t="shared" ca="1" si="52"/>
        <v>70.89248933636668</v>
      </c>
      <c r="AI36" s="47">
        <f t="shared" ca="1" si="52"/>
        <v>16.71351596704892</v>
      </c>
      <c r="AJ36" s="47">
        <f t="shared" ca="1" si="52"/>
        <v>73.570744097283466</v>
      </c>
      <c r="AK36" s="47">
        <f t="shared" ca="1" si="52"/>
        <v>64.336362011771143</v>
      </c>
      <c r="AL36" s="47">
        <f t="shared" ca="1" si="52"/>
        <v>66.232796692138777</v>
      </c>
      <c r="AM36" s="47">
        <f t="shared" ca="1" si="52"/>
        <v>68.149143936648102</v>
      </c>
      <c r="AN36" s="47">
        <f t="shared" ca="1" si="52"/>
        <v>70.085612827228829</v>
      </c>
      <c r="AO36" s="47">
        <f t="shared" ca="1" si="52"/>
        <v>72.042414641159212</v>
      </c>
      <c r="AP36" s="47">
        <f t="shared" ca="1" si="52"/>
        <v>97.686429540804738</v>
      </c>
      <c r="AQ36" s="47">
        <f t="shared" ref="AQ36:BR36" ca="1" si="53">AQ23-AQ35</f>
        <v>75.101206596892212</v>
      </c>
      <c r="AR36" s="47">
        <f t="shared" ca="1" si="53"/>
        <v>77.120297145408017</v>
      </c>
      <c r="AS36" s="47">
        <f t="shared" ca="1" si="53"/>
        <v>79.160588144676808</v>
      </c>
      <c r="AT36" s="65">
        <f t="shared" ca="1" si="53"/>
        <v>81.222302199435262</v>
      </c>
      <c r="AU36" s="47">
        <f t="shared" ca="1" si="53"/>
        <v>81.33479934595141</v>
      </c>
      <c r="AV36" s="47">
        <f t="shared" ca="1" si="53"/>
        <v>83.440036699838515</v>
      </c>
      <c r="AW36" s="47">
        <f t="shared" ca="1" si="53"/>
        <v>85.567379045945813</v>
      </c>
      <c r="AX36" s="47">
        <f t="shared" ca="1" si="53"/>
        <v>207.71705848668239</v>
      </c>
      <c r="AY36" s="47">
        <f t="shared" ca="1" si="53"/>
        <v>89.889309561547861</v>
      </c>
      <c r="AZ36" s="47">
        <f t="shared" ca="1" si="53"/>
        <v>92.084369272701792</v>
      </c>
      <c r="BA36" s="47">
        <f t="shared" ca="1" si="53"/>
        <v>94.302477110819041</v>
      </c>
      <c r="BB36" s="47">
        <f t="shared" ca="1" si="53"/>
        <v>96.543875081237047</v>
      </c>
      <c r="BC36" s="47">
        <f t="shared" ca="1" si="53"/>
        <v>98.808807730346302</v>
      </c>
      <c r="BD36" s="47">
        <f t="shared" ca="1" si="53"/>
        <v>101.09752217226753</v>
      </c>
      <c r="BE36" s="47">
        <f t="shared" ca="1" si="53"/>
        <v>103.41026811583617</v>
      </c>
      <c r="BF36" s="65">
        <f t="shared" ca="1" si="53"/>
        <v>105.74729789180594</v>
      </c>
      <c r="BG36" s="47">
        <f t="shared" ca="1" si="53"/>
        <v>106.09990124290698</v>
      </c>
      <c r="BH36" s="47">
        <f t="shared" ca="1" si="53"/>
        <v>108.48626630169804</v>
      </c>
      <c r="BI36" s="47">
        <f t="shared" ca="1" si="53"/>
        <v>110.89768819362234</v>
      </c>
      <c r="BJ36" s="47">
        <f t="shared" ca="1" si="53"/>
        <v>113.33443001540024</v>
      </c>
      <c r="BK36" s="47">
        <f t="shared" ca="1" si="53"/>
        <v>115.79675762631325</v>
      </c>
      <c r="BL36" s="47">
        <f t="shared" ca="1" si="53"/>
        <v>493.28493967714007</v>
      </c>
      <c r="BM36" s="47">
        <f t="shared" ca="1" si="53"/>
        <v>120.79924763950237</v>
      </c>
      <c r="BN36" s="47">
        <f t="shared" ca="1" si="53"/>
        <v>123.33995583546732</v>
      </c>
      <c r="BO36" s="47">
        <f t="shared" ca="1" si="53"/>
        <v>125.90734146748491</v>
      </c>
      <c r="BP36" s="47">
        <f t="shared" ca="1" si="53"/>
        <v>128.50168464864214</v>
      </c>
      <c r="BQ36" s="47">
        <f t="shared" ca="1" si="53"/>
        <v>131.12326843320636</v>
      </c>
      <c r="BR36" s="65">
        <f t="shared" ca="1" si="53"/>
        <v>133.77237884750321</v>
      </c>
    </row>
    <row r="37" spans="1:73" ht="7.2" customHeight="1" x14ac:dyDescent="0.25"/>
    <row r="38" spans="1:73" s="47" customFormat="1" x14ac:dyDescent="0.25">
      <c r="B38" s="53"/>
      <c r="C38" s="128" t="s">
        <v>73</v>
      </c>
      <c r="E38" s="60">
        <f t="shared" ref="E38" ca="1" si="54">V38</f>
        <v>2765.163968587919</v>
      </c>
      <c r="F38" s="60">
        <f t="shared" ref="F38" ca="1" si="55">AH38</f>
        <v>4042.4722280406886</v>
      </c>
      <c r="G38" s="60">
        <f t="shared" ref="G38" ca="1" si="56">AT38</f>
        <v>4883.893641841184</v>
      </c>
      <c r="H38" s="60">
        <f t="shared" ref="H38" ca="1" si="57">BF38</f>
        <v>6123.8368423561651</v>
      </c>
      <c r="I38" s="60">
        <f t="shared" ref="I38" ca="1" si="58">BR38</f>
        <v>7935.1807022850526</v>
      </c>
      <c r="K38" s="53">
        <f t="shared" ref="K38:AP38" ca="1" si="59">K36+K5</f>
        <v>-13394.868313563355</v>
      </c>
      <c r="L38" s="59">
        <f t="shared" ca="1" si="59"/>
        <v>-12381.533816737285</v>
      </c>
      <c r="M38" s="59">
        <f t="shared" ca="1" si="59"/>
        <v>-11201.105139048357</v>
      </c>
      <c r="N38" s="59">
        <f t="shared" ca="1" si="59"/>
        <v>795.20464370656032</v>
      </c>
      <c r="O38" s="59">
        <f t="shared" ca="1" si="59"/>
        <v>1099.0813591541448</v>
      </c>
      <c r="P38" s="59">
        <f t="shared" ca="1" si="59"/>
        <v>1686.3343360811066</v>
      </c>
      <c r="Q38" s="59">
        <f t="shared" ca="1" si="59"/>
        <v>1719.0823667840561</v>
      </c>
      <c r="R38" s="59">
        <f t="shared" ca="1" si="59"/>
        <v>2034.7296692921445</v>
      </c>
      <c r="S38" s="59">
        <f t="shared" ca="1" si="59"/>
        <v>1865.4911790707804</v>
      </c>
      <c r="T38" s="59">
        <f t="shared" ca="1" si="59"/>
        <v>2687.5964909222998</v>
      </c>
      <c r="U38" s="59">
        <f t="shared" ca="1" si="59"/>
        <v>3015.4065254069656</v>
      </c>
      <c r="V38" s="60">
        <f t="shared" ca="1" si="59"/>
        <v>2765.163968587919</v>
      </c>
      <c r="W38" s="53">
        <f t="shared" ca="1" si="59"/>
        <v>5743.8071796623053</v>
      </c>
      <c r="X38" s="59">
        <f t="shared" ca="1" si="59"/>
        <v>4425.0775669206205</v>
      </c>
      <c r="Y38" s="59">
        <f t="shared" ca="1" si="59"/>
        <v>3783.7612182565645</v>
      </c>
      <c r="Z38" s="59">
        <f t="shared" ca="1" si="59"/>
        <v>2792.7951945098116</v>
      </c>
      <c r="AA38" s="59">
        <f t="shared" ca="1" si="59"/>
        <v>2495.1435596813444</v>
      </c>
      <c r="AB38" s="59">
        <f t="shared" ca="1" si="59"/>
        <v>2193.0196091793168</v>
      </c>
      <c r="AC38" s="59">
        <f t="shared" ca="1" si="59"/>
        <v>1886.3683669432571</v>
      </c>
      <c r="AD38" s="59">
        <f t="shared" ca="1" si="59"/>
        <v>1785.0058660457103</v>
      </c>
      <c r="AE38" s="59">
        <f t="shared" ca="1" si="59"/>
        <v>2839.1132244395849</v>
      </c>
      <c r="AF38" s="59">
        <f t="shared" ca="1" si="59"/>
        <v>3569.2084851927038</v>
      </c>
      <c r="AG38" s="59">
        <f t="shared" ca="1" si="59"/>
        <v>3971.5797387043217</v>
      </c>
      <c r="AH38" s="60">
        <f t="shared" ca="1" si="59"/>
        <v>4042.4722280406886</v>
      </c>
      <c r="AI38" s="53">
        <f t="shared" ca="1" si="59"/>
        <v>4059.1857440077374</v>
      </c>
      <c r="AJ38" s="59">
        <f t="shared" ca="1" si="59"/>
        <v>4132.7564881050212</v>
      </c>
      <c r="AK38" s="59">
        <f t="shared" ca="1" si="59"/>
        <v>4197.0928501167928</v>
      </c>
      <c r="AL38" s="59">
        <f t="shared" ca="1" si="59"/>
        <v>4263.3256468089312</v>
      </c>
      <c r="AM38" s="59">
        <f t="shared" ca="1" si="59"/>
        <v>4331.4747907455794</v>
      </c>
      <c r="AN38" s="59">
        <f t="shared" ca="1" si="59"/>
        <v>4401.5604035728084</v>
      </c>
      <c r="AO38" s="59">
        <f t="shared" ca="1" si="59"/>
        <v>4473.6028182139671</v>
      </c>
      <c r="AP38" s="59">
        <f t="shared" ca="1" si="59"/>
        <v>4571.2892477547721</v>
      </c>
      <c r="AQ38" s="59">
        <f t="shared" ref="AQ38:BR38" ca="1" si="60">AQ36+AQ5</f>
        <v>4646.3904543516646</v>
      </c>
      <c r="AR38" s="59">
        <f t="shared" ca="1" si="60"/>
        <v>4723.5107514970723</v>
      </c>
      <c r="AS38" s="59">
        <f t="shared" ca="1" si="60"/>
        <v>4802.671339641749</v>
      </c>
      <c r="AT38" s="60">
        <f t="shared" ca="1" si="60"/>
        <v>4883.893641841184</v>
      </c>
      <c r="AU38" s="53">
        <f t="shared" ca="1" si="60"/>
        <v>4965.2284411871351</v>
      </c>
      <c r="AV38" s="59">
        <f t="shared" ca="1" si="60"/>
        <v>5048.668477886974</v>
      </c>
      <c r="AW38" s="59">
        <f t="shared" ca="1" si="60"/>
        <v>5134.2358569329199</v>
      </c>
      <c r="AX38" s="59">
        <f t="shared" ca="1" si="60"/>
        <v>5341.9529154196025</v>
      </c>
      <c r="AY38" s="59">
        <f t="shared" ca="1" si="60"/>
        <v>5431.8422249811501</v>
      </c>
      <c r="AZ38" s="59">
        <f t="shared" ca="1" si="60"/>
        <v>5523.9265942538523</v>
      </c>
      <c r="BA38" s="59">
        <f t="shared" ca="1" si="60"/>
        <v>5618.2290713646717</v>
      </c>
      <c r="BB38" s="59">
        <f t="shared" ca="1" si="60"/>
        <v>5714.7729464459089</v>
      </c>
      <c r="BC38" s="59">
        <f t="shared" ca="1" si="60"/>
        <v>5813.5817541762553</v>
      </c>
      <c r="BD38" s="59">
        <f t="shared" ca="1" si="60"/>
        <v>5914.6792763485228</v>
      </c>
      <c r="BE38" s="59">
        <f t="shared" ca="1" si="60"/>
        <v>6018.0895444643593</v>
      </c>
      <c r="BF38" s="60">
        <f t="shared" ca="1" si="60"/>
        <v>6123.8368423561651</v>
      </c>
      <c r="BG38" s="53">
        <f t="shared" ca="1" si="60"/>
        <v>6229.9367435990716</v>
      </c>
      <c r="BH38" s="59">
        <f t="shared" ca="1" si="60"/>
        <v>6338.42300990077</v>
      </c>
      <c r="BI38" s="59">
        <f t="shared" ca="1" si="60"/>
        <v>6449.3206980943924</v>
      </c>
      <c r="BJ38" s="59">
        <f t="shared" ca="1" si="60"/>
        <v>6562.6551281097927</v>
      </c>
      <c r="BK38" s="59">
        <f t="shared" ca="1" si="60"/>
        <v>6678.4518857361063</v>
      </c>
      <c r="BL38" s="59">
        <f t="shared" ca="1" si="60"/>
        <v>7171.7368254132462</v>
      </c>
      <c r="BM38" s="59">
        <f t="shared" ca="1" si="60"/>
        <v>7292.5360730527482</v>
      </c>
      <c r="BN38" s="59">
        <f t="shared" ca="1" si="60"/>
        <v>7415.8760288882158</v>
      </c>
      <c r="BO38" s="59">
        <f t="shared" ca="1" si="60"/>
        <v>7541.7833703557008</v>
      </c>
      <c r="BP38" s="59">
        <f t="shared" ca="1" si="60"/>
        <v>7670.2850550043431</v>
      </c>
      <c r="BQ38" s="59">
        <f t="shared" ca="1" si="60"/>
        <v>7801.4083234375494</v>
      </c>
      <c r="BR38" s="60">
        <f t="shared" ca="1" si="60"/>
        <v>7935.1807022850526</v>
      </c>
    </row>
    <row r="39" spans="1:73" s="47" customFormat="1" x14ac:dyDescent="0.25">
      <c r="B39" s="53"/>
      <c r="C39" s="20" t="s">
        <v>121</v>
      </c>
      <c r="E39" s="62">
        <f t="shared" ref="E39" ca="1" si="61">SUM(K39:V39)</f>
        <v>21709.416730343015</v>
      </c>
      <c r="F39" s="62">
        <f t="shared" ref="F39" ca="1" si="62">SUM(W39:AH39)</f>
        <v>-21709.416730343015</v>
      </c>
      <c r="G39" s="62">
        <f t="shared" ref="G39" ca="1" si="63">SUM(AI39:AT39)</f>
        <v>0</v>
      </c>
      <c r="H39" s="62">
        <f t="shared" ref="H39" ca="1" si="64">SUM(AU39:BF39)</f>
        <v>0</v>
      </c>
      <c r="I39" s="62">
        <f t="shared" ref="I39" ca="1" si="65">SUM(BG39:BR39)</f>
        <v>0</v>
      </c>
      <c r="K39" s="61">
        <f t="shared" ref="K39:AP39" ca="1" si="66">IF(K38 &lt; InputsMinCash, InputsMinCash - K38, IF(J41 &gt; 0, -MIN(K38 - InputsMinCash, J41), 0))</f>
        <v>13594.868313563355</v>
      </c>
      <c r="L39" s="61">
        <f t="shared" ca="1" si="66"/>
        <v>12581.533816737285</v>
      </c>
      <c r="M39" s="61">
        <f t="shared" ca="1" si="66"/>
        <v>11401.105139048357</v>
      </c>
      <c r="N39" s="61">
        <f t="shared" ca="1" si="66"/>
        <v>-595.20464370656032</v>
      </c>
      <c r="O39" s="61">
        <f t="shared" ca="1" si="66"/>
        <v>-899.08135915414482</v>
      </c>
      <c r="P39" s="61">
        <f t="shared" ca="1" si="66"/>
        <v>-1486.3343360811066</v>
      </c>
      <c r="Q39" s="61">
        <f t="shared" ca="1" si="66"/>
        <v>-1519.0823667840561</v>
      </c>
      <c r="R39" s="61">
        <f t="shared" ca="1" si="66"/>
        <v>-1834.7296692921445</v>
      </c>
      <c r="S39" s="61">
        <f t="shared" ca="1" si="66"/>
        <v>-1665.4911790707804</v>
      </c>
      <c r="T39" s="61">
        <f t="shared" ca="1" si="66"/>
        <v>-2487.5964909222998</v>
      </c>
      <c r="U39" s="61">
        <f t="shared" ca="1" si="66"/>
        <v>-2815.4065254069656</v>
      </c>
      <c r="V39" s="62">
        <f t="shared" ca="1" si="66"/>
        <v>-2565.163968587919</v>
      </c>
      <c r="W39" s="61">
        <f t="shared" ca="1" si="66"/>
        <v>-5543.8071796623053</v>
      </c>
      <c r="X39" s="61">
        <f t="shared" ca="1" si="66"/>
        <v>-4225.0775669206205</v>
      </c>
      <c r="Y39" s="61">
        <f t="shared" ca="1" si="66"/>
        <v>-3583.7612182565645</v>
      </c>
      <c r="Z39" s="61">
        <f t="shared" ca="1" si="66"/>
        <v>-2592.7951945098116</v>
      </c>
      <c r="AA39" s="61">
        <f t="shared" ca="1" si="66"/>
        <v>-2295.1435596813444</v>
      </c>
      <c r="AB39" s="61">
        <f t="shared" ca="1" si="66"/>
        <v>-1993.0196091793168</v>
      </c>
      <c r="AC39" s="61">
        <f t="shared" ca="1" si="66"/>
        <v>-1475.8124021330532</v>
      </c>
      <c r="AD39" s="61">
        <f t="shared" ca="1" si="66"/>
        <v>0</v>
      </c>
      <c r="AE39" s="61">
        <f t="shared" ca="1" si="66"/>
        <v>0</v>
      </c>
      <c r="AF39" s="61">
        <f t="shared" ca="1" si="66"/>
        <v>0</v>
      </c>
      <c r="AG39" s="61">
        <f t="shared" ca="1" si="66"/>
        <v>0</v>
      </c>
      <c r="AH39" s="62">
        <f t="shared" ca="1" si="66"/>
        <v>0</v>
      </c>
      <c r="AI39" s="61">
        <f t="shared" ca="1" si="66"/>
        <v>0</v>
      </c>
      <c r="AJ39" s="61">
        <f t="shared" ca="1" si="66"/>
        <v>0</v>
      </c>
      <c r="AK39" s="61">
        <f t="shared" ca="1" si="66"/>
        <v>0</v>
      </c>
      <c r="AL39" s="61">
        <f t="shared" ca="1" si="66"/>
        <v>0</v>
      </c>
      <c r="AM39" s="61">
        <f t="shared" ca="1" si="66"/>
        <v>0</v>
      </c>
      <c r="AN39" s="61">
        <f t="shared" ca="1" si="66"/>
        <v>0</v>
      </c>
      <c r="AO39" s="61">
        <f t="shared" ca="1" si="66"/>
        <v>0</v>
      </c>
      <c r="AP39" s="61">
        <f t="shared" ca="1" si="66"/>
        <v>0</v>
      </c>
      <c r="AQ39" s="61">
        <f t="shared" ref="AQ39:BR39" ca="1" si="67">IF(AQ38 &lt; InputsMinCash, InputsMinCash - AQ38, IF(AP41 &gt; 0, -MIN(AQ38 - InputsMinCash, AP41), 0))</f>
        <v>0</v>
      </c>
      <c r="AR39" s="61">
        <f t="shared" ca="1" si="67"/>
        <v>0</v>
      </c>
      <c r="AS39" s="61">
        <f t="shared" ca="1" si="67"/>
        <v>0</v>
      </c>
      <c r="AT39" s="62">
        <f t="shared" ca="1" si="67"/>
        <v>0</v>
      </c>
      <c r="AU39" s="61">
        <f t="shared" ca="1" si="67"/>
        <v>0</v>
      </c>
      <c r="AV39" s="61">
        <f t="shared" ca="1" si="67"/>
        <v>0</v>
      </c>
      <c r="AW39" s="61">
        <f t="shared" ca="1" si="67"/>
        <v>0</v>
      </c>
      <c r="AX39" s="61">
        <f t="shared" ca="1" si="67"/>
        <v>0</v>
      </c>
      <c r="AY39" s="61">
        <f t="shared" ca="1" si="67"/>
        <v>0</v>
      </c>
      <c r="AZ39" s="61">
        <f t="shared" ca="1" si="67"/>
        <v>0</v>
      </c>
      <c r="BA39" s="61">
        <f t="shared" ca="1" si="67"/>
        <v>0</v>
      </c>
      <c r="BB39" s="61">
        <f t="shared" ca="1" si="67"/>
        <v>0</v>
      </c>
      <c r="BC39" s="61">
        <f t="shared" ca="1" si="67"/>
        <v>0</v>
      </c>
      <c r="BD39" s="61">
        <f t="shared" ca="1" si="67"/>
        <v>0</v>
      </c>
      <c r="BE39" s="61">
        <f t="shared" ca="1" si="67"/>
        <v>0</v>
      </c>
      <c r="BF39" s="62">
        <f t="shared" ca="1" si="67"/>
        <v>0</v>
      </c>
      <c r="BG39" s="61">
        <f t="shared" ca="1" si="67"/>
        <v>0</v>
      </c>
      <c r="BH39" s="61">
        <f t="shared" ca="1" si="67"/>
        <v>0</v>
      </c>
      <c r="BI39" s="61">
        <f t="shared" ca="1" si="67"/>
        <v>0</v>
      </c>
      <c r="BJ39" s="61">
        <f t="shared" ca="1" si="67"/>
        <v>0</v>
      </c>
      <c r="BK39" s="61">
        <f t="shared" ca="1" si="67"/>
        <v>0</v>
      </c>
      <c r="BL39" s="61">
        <f t="shared" ca="1" si="67"/>
        <v>0</v>
      </c>
      <c r="BM39" s="61">
        <f t="shared" ca="1" si="67"/>
        <v>0</v>
      </c>
      <c r="BN39" s="61">
        <f t="shared" ca="1" si="67"/>
        <v>0</v>
      </c>
      <c r="BO39" s="61">
        <f t="shared" ca="1" si="67"/>
        <v>0</v>
      </c>
      <c r="BP39" s="61">
        <f t="shared" ca="1" si="67"/>
        <v>0</v>
      </c>
      <c r="BQ39" s="61">
        <f t="shared" ca="1" si="67"/>
        <v>0</v>
      </c>
      <c r="BR39" s="62">
        <f t="shared" ca="1" si="67"/>
        <v>0</v>
      </c>
    </row>
    <row r="40" spans="1:73" s="65" customFormat="1" x14ac:dyDescent="0.25">
      <c r="C40" s="130" t="s">
        <v>25</v>
      </c>
      <c r="E40" s="131">
        <f t="shared" ref="E40" ca="1" si="68">V40</f>
        <v>200</v>
      </c>
      <c r="F40" s="131">
        <f t="shared" ref="F40" ca="1" si="69">AH40</f>
        <v>4042.4722280406886</v>
      </c>
      <c r="G40" s="131">
        <f t="shared" ref="G40" ca="1" si="70">AT40</f>
        <v>4883.893641841184</v>
      </c>
      <c r="H40" s="131">
        <f t="shared" ref="H40" ca="1" si="71">BF40</f>
        <v>6123.8368423561651</v>
      </c>
      <c r="I40" s="131">
        <f t="shared" ref="I40" ca="1" si="72">BR40</f>
        <v>7935.1807022850526</v>
      </c>
      <c r="K40" s="131">
        <f t="shared" ref="K40:AP40" ca="1" si="73">SUM(K38:K39)</f>
        <v>200</v>
      </c>
      <c r="L40" s="131">
        <f t="shared" ca="1" si="73"/>
        <v>200</v>
      </c>
      <c r="M40" s="131">
        <f t="shared" ca="1" si="73"/>
        <v>200</v>
      </c>
      <c r="N40" s="131">
        <f t="shared" ca="1" si="73"/>
        <v>200</v>
      </c>
      <c r="O40" s="131">
        <f t="shared" ca="1" si="73"/>
        <v>200</v>
      </c>
      <c r="P40" s="131">
        <f t="shared" ca="1" si="73"/>
        <v>200</v>
      </c>
      <c r="Q40" s="131">
        <f t="shared" ca="1" si="73"/>
        <v>200</v>
      </c>
      <c r="R40" s="131">
        <f t="shared" ca="1" si="73"/>
        <v>200</v>
      </c>
      <c r="S40" s="131">
        <f t="shared" ca="1" si="73"/>
        <v>200</v>
      </c>
      <c r="T40" s="131">
        <f t="shared" ca="1" si="73"/>
        <v>200</v>
      </c>
      <c r="U40" s="131">
        <f t="shared" ca="1" si="73"/>
        <v>200</v>
      </c>
      <c r="V40" s="131">
        <f t="shared" ca="1" si="73"/>
        <v>200</v>
      </c>
      <c r="W40" s="131">
        <f t="shared" ca="1" si="73"/>
        <v>200</v>
      </c>
      <c r="X40" s="131">
        <f t="shared" ca="1" si="73"/>
        <v>200</v>
      </c>
      <c r="Y40" s="131">
        <f t="shared" ca="1" si="73"/>
        <v>200</v>
      </c>
      <c r="Z40" s="131">
        <f t="shared" ca="1" si="73"/>
        <v>200</v>
      </c>
      <c r="AA40" s="131">
        <f t="shared" ca="1" si="73"/>
        <v>200</v>
      </c>
      <c r="AB40" s="131">
        <f t="shared" ca="1" si="73"/>
        <v>200</v>
      </c>
      <c r="AC40" s="131">
        <f t="shared" ca="1" si="73"/>
        <v>410.55596481020393</v>
      </c>
      <c r="AD40" s="131">
        <f t="shared" ca="1" si="73"/>
        <v>1785.0058660457103</v>
      </c>
      <c r="AE40" s="131">
        <f t="shared" ca="1" si="73"/>
        <v>2839.1132244395849</v>
      </c>
      <c r="AF40" s="131">
        <f t="shared" ca="1" si="73"/>
        <v>3569.2084851927038</v>
      </c>
      <c r="AG40" s="131">
        <f t="shared" ca="1" si="73"/>
        <v>3971.5797387043217</v>
      </c>
      <c r="AH40" s="131">
        <f t="shared" ca="1" si="73"/>
        <v>4042.4722280406886</v>
      </c>
      <c r="AI40" s="131">
        <f t="shared" ca="1" si="73"/>
        <v>4059.1857440077374</v>
      </c>
      <c r="AJ40" s="131">
        <f t="shared" ca="1" si="73"/>
        <v>4132.7564881050212</v>
      </c>
      <c r="AK40" s="131">
        <f t="shared" ca="1" si="73"/>
        <v>4197.0928501167928</v>
      </c>
      <c r="AL40" s="131">
        <f t="shared" ca="1" si="73"/>
        <v>4263.3256468089312</v>
      </c>
      <c r="AM40" s="131">
        <f t="shared" ca="1" si="73"/>
        <v>4331.4747907455794</v>
      </c>
      <c r="AN40" s="131">
        <f t="shared" ca="1" si="73"/>
        <v>4401.5604035728084</v>
      </c>
      <c r="AO40" s="131">
        <f t="shared" ca="1" si="73"/>
        <v>4473.6028182139671</v>
      </c>
      <c r="AP40" s="131">
        <f t="shared" ca="1" si="73"/>
        <v>4571.2892477547721</v>
      </c>
      <c r="AQ40" s="131">
        <f t="shared" ref="AQ40:BR40" ca="1" si="74">SUM(AQ38:AQ39)</f>
        <v>4646.3904543516646</v>
      </c>
      <c r="AR40" s="131">
        <f t="shared" ca="1" si="74"/>
        <v>4723.5107514970723</v>
      </c>
      <c r="AS40" s="131">
        <f t="shared" ca="1" si="74"/>
        <v>4802.671339641749</v>
      </c>
      <c r="AT40" s="131">
        <f t="shared" ca="1" si="74"/>
        <v>4883.893641841184</v>
      </c>
      <c r="AU40" s="131">
        <f t="shared" ca="1" si="74"/>
        <v>4965.2284411871351</v>
      </c>
      <c r="AV40" s="131">
        <f t="shared" ca="1" si="74"/>
        <v>5048.668477886974</v>
      </c>
      <c r="AW40" s="131">
        <f t="shared" ca="1" si="74"/>
        <v>5134.2358569329199</v>
      </c>
      <c r="AX40" s="131">
        <f t="shared" ca="1" si="74"/>
        <v>5341.9529154196025</v>
      </c>
      <c r="AY40" s="131">
        <f t="shared" ca="1" si="74"/>
        <v>5431.8422249811501</v>
      </c>
      <c r="AZ40" s="131">
        <f t="shared" ca="1" si="74"/>
        <v>5523.9265942538523</v>
      </c>
      <c r="BA40" s="131">
        <f t="shared" ca="1" si="74"/>
        <v>5618.2290713646717</v>
      </c>
      <c r="BB40" s="131">
        <f t="shared" ca="1" si="74"/>
        <v>5714.7729464459089</v>
      </c>
      <c r="BC40" s="131">
        <f t="shared" ca="1" si="74"/>
        <v>5813.5817541762553</v>
      </c>
      <c r="BD40" s="131">
        <f t="shared" ca="1" si="74"/>
        <v>5914.6792763485228</v>
      </c>
      <c r="BE40" s="131">
        <f t="shared" ca="1" si="74"/>
        <v>6018.0895444643593</v>
      </c>
      <c r="BF40" s="131">
        <f t="shared" ca="1" si="74"/>
        <v>6123.8368423561651</v>
      </c>
      <c r="BG40" s="131">
        <f t="shared" ca="1" si="74"/>
        <v>6229.9367435990716</v>
      </c>
      <c r="BH40" s="131">
        <f t="shared" ca="1" si="74"/>
        <v>6338.42300990077</v>
      </c>
      <c r="BI40" s="131">
        <f t="shared" ca="1" si="74"/>
        <v>6449.3206980943924</v>
      </c>
      <c r="BJ40" s="131">
        <f t="shared" ca="1" si="74"/>
        <v>6562.6551281097927</v>
      </c>
      <c r="BK40" s="131">
        <f t="shared" ca="1" si="74"/>
        <v>6678.4518857361063</v>
      </c>
      <c r="BL40" s="131">
        <f t="shared" ca="1" si="74"/>
        <v>7171.7368254132462</v>
      </c>
      <c r="BM40" s="131">
        <f t="shared" ca="1" si="74"/>
        <v>7292.5360730527482</v>
      </c>
      <c r="BN40" s="131">
        <f t="shared" ca="1" si="74"/>
        <v>7415.8760288882158</v>
      </c>
      <c r="BO40" s="131">
        <f t="shared" ca="1" si="74"/>
        <v>7541.7833703557008</v>
      </c>
      <c r="BP40" s="131">
        <f t="shared" ca="1" si="74"/>
        <v>7670.2850550043431</v>
      </c>
      <c r="BQ40" s="131">
        <f t="shared" ca="1" si="74"/>
        <v>7801.4083234375494</v>
      </c>
      <c r="BR40" s="131">
        <f t="shared" ca="1" si="74"/>
        <v>7935.1807022850526</v>
      </c>
      <c r="BT40" s="67"/>
      <c r="BU40" s="67"/>
    </row>
    <row r="41" spans="1:73" s="65" customFormat="1" x14ac:dyDescent="0.25">
      <c r="B41" s="53"/>
      <c r="C41" s="140" t="s">
        <v>84</v>
      </c>
      <c r="E41" s="65">
        <f t="shared" ref="E41" ca="1" si="75">V41</f>
        <v>21709.416730343015</v>
      </c>
      <c r="F41" s="65">
        <f t="shared" ref="F41" ca="1" si="76">AH41</f>
        <v>0</v>
      </c>
      <c r="G41" s="65">
        <f t="shared" ref="G41" ca="1" si="77">AT41</f>
        <v>0</v>
      </c>
      <c r="H41" s="65">
        <f t="shared" ref="H41" ca="1" si="78">BF41</f>
        <v>0</v>
      </c>
      <c r="I41" s="65">
        <f t="shared" ref="I41" ca="1" si="79">BR41</f>
        <v>0</v>
      </c>
      <c r="K41" s="65">
        <f ca="1">K39</f>
        <v>13594.868313563355</v>
      </c>
      <c r="L41" s="65">
        <f t="shared" ref="L41:AQ41" ca="1" si="80">K41+L39</f>
        <v>26176.402130300638</v>
      </c>
      <c r="M41" s="65">
        <f t="shared" ca="1" si="80"/>
        <v>37577.507269348993</v>
      </c>
      <c r="N41" s="65">
        <f t="shared" ca="1" si="80"/>
        <v>36982.302625642435</v>
      </c>
      <c r="O41" s="65">
        <f t="shared" ca="1" si="80"/>
        <v>36083.22126648829</v>
      </c>
      <c r="P41" s="65">
        <f t="shared" ca="1" si="80"/>
        <v>34596.886930407185</v>
      </c>
      <c r="Q41" s="65">
        <f t="shared" ca="1" si="80"/>
        <v>33077.804563623125</v>
      </c>
      <c r="R41" s="65">
        <f t="shared" ca="1" si="80"/>
        <v>31243.074894330981</v>
      </c>
      <c r="S41" s="65">
        <f t="shared" ca="1" si="80"/>
        <v>29577.5837152602</v>
      </c>
      <c r="T41" s="65">
        <f t="shared" ca="1" si="80"/>
        <v>27089.9872243379</v>
      </c>
      <c r="U41" s="65">
        <f t="shared" ca="1" si="80"/>
        <v>24274.580698930935</v>
      </c>
      <c r="V41" s="65">
        <f t="shared" ca="1" si="80"/>
        <v>21709.416730343015</v>
      </c>
      <c r="W41" s="65">
        <f t="shared" ca="1" si="80"/>
        <v>16165.609550680711</v>
      </c>
      <c r="X41" s="65">
        <f t="shared" ca="1" si="80"/>
        <v>11940.531983760091</v>
      </c>
      <c r="Y41" s="65">
        <f t="shared" ca="1" si="80"/>
        <v>8356.7707655035265</v>
      </c>
      <c r="Z41" s="65">
        <f t="shared" ca="1" si="80"/>
        <v>5763.9755709937144</v>
      </c>
      <c r="AA41" s="65">
        <f t="shared" ca="1" si="80"/>
        <v>3468.83201131237</v>
      </c>
      <c r="AB41" s="65">
        <f t="shared" ca="1" si="80"/>
        <v>1475.8124021330532</v>
      </c>
      <c r="AC41" s="65">
        <f t="shared" ca="1" si="80"/>
        <v>0</v>
      </c>
      <c r="AD41" s="65">
        <f t="shared" ca="1" si="80"/>
        <v>0</v>
      </c>
      <c r="AE41" s="65">
        <f t="shared" ca="1" si="80"/>
        <v>0</v>
      </c>
      <c r="AF41" s="65">
        <f t="shared" ca="1" si="80"/>
        <v>0</v>
      </c>
      <c r="AG41" s="65">
        <f t="shared" ca="1" si="80"/>
        <v>0</v>
      </c>
      <c r="AH41" s="65">
        <f t="shared" ca="1" si="80"/>
        <v>0</v>
      </c>
      <c r="AI41" s="65">
        <f t="shared" ca="1" si="80"/>
        <v>0</v>
      </c>
      <c r="AJ41" s="65">
        <f t="shared" ca="1" si="80"/>
        <v>0</v>
      </c>
      <c r="AK41" s="65">
        <f t="shared" ca="1" si="80"/>
        <v>0</v>
      </c>
      <c r="AL41" s="65">
        <f t="shared" ca="1" si="80"/>
        <v>0</v>
      </c>
      <c r="AM41" s="65">
        <f t="shared" ca="1" si="80"/>
        <v>0</v>
      </c>
      <c r="AN41" s="65">
        <f t="shared" ca="1" si="80"/>
        <v>0</v>
      </c>
      <c r="AO41" s="65">
        <f t="shared" ca="1" si="80"/>
        <v>0</v>
      </c>
      <c r="AP41" s="65">
        <f t="shared" ca="1" si="80"/>
        <v>0</v>
      </c>
      <c r="AQ41" s="65">
        <f t="shared" ca="1" si="80"/>
        <v>0</v>
      </c>
      <c r="AR41" s="65">
        <f t="shared" ref="AR41:BR41" ca="1" si="81">AQ41+AR39</f>
        <v>0</v>
      </c>
      <c r="AS41" s="65">
        <f t="shared" ca="1" si="81"/>
        <v>0</v>
      </c>
      <c r="AT41" s="65">
        <f t="shared" ca="1" si="81"/>
        <v>0</v>
      </c>
      <c r="AU41" s="65">
        <f t="shared" ca="1" si="81"/>
        <v>0</v>
      </c>
      <c r="AV41" s="65">
        <f t="shared" ca="1" si="81"/>
        <v>0</v>
      </c>
      <c r="AW41" s="65">
        <f t="shared" ca="1" si="81"/>
        <v>0</v>
      </c>
      <c r="AX41" s="65">
        <f t="shared" ca="1" si="81"/>
        <v>0</v>
      </c>
      <c r="AY41" s="65">
        <f t="shared" ca="1" si="81"/>
        <v>0</v>
      </c>
      <c r="AZ41" s="65">
        <f t="shared" ca="1" si="81"/>
        <v>0</v>
      </c>
      <c r="BA41" s="65">
        <f t="shared" ca="1" si="81"/>
        <v>0</v>
      </c>
      <c r="BB41" s="65">
        <f t="shared" ca="1" si="81"/>
        <v>0</v>
      </c>
      <c r="BC41" s="65">
        <f t="shared" ca="1" si="81"/>
        <v>0</v>
      </c>
      <c r="BD41" s="65">
        <f t="shared" ca="1" si="81"/>
        <v>0</v>
      </c>
      <c r="BE41" s="65">
        <f t="shared" ca="1" si="81"/>
        <v>0</v>
      </c>
      <c r="BF41" s="65">
        <f t="shared" ca="1" si="81"/>
        <v>0</v>
      </c>
      <c r="BG41" s="65">
        <f t="shared" ca="1" si="81"/>
        <v>0</v>
      </c>
      <c r="BH41" s="65">
        <f t="shared" ca="1" si="81"/>
        <v>0</v>
      </c>
      <c r="BI41" s="65">
        <f t="shared" ca="1" si="81"/>
        <v>0</v>
      </c>
      <c r="BJ41" s="65">
        <f t="shared" ca="1" si="81"/>
        <v>0</v>
      </c>
      <c r="BK41" s="65">
        <f t="shared" ca="1" si="81"/>
        <v>0</v>
      </c>
      <c r="BL41" s="65">
        <f t="shared" ca="1" si="81"/>
        <v>0</v>
      </c>
      <c r="BM41" s="65">
        <f t="shared" ca="1" si="81"/>
        <v>0</v>
      </c>
      <c r="BN41" s="65">
        <f t="shared" ca="1" si="81"/>
        <v>0</v>
      </c>
      <c r="BO41" s="65">
        <f t="shared" ca="1" si="81"/>
        <v>0</v>
      </c>
      <c r="BP41" s="65">
        <f t="shared" ca="1" si="81"/>
        <v>0</v>
      </c>
      <c r="BQ41" s="65">
        <f t="shared" ca="1" si="81"/>
        <v>0</v>
      </c>
      <c r="BR41" s="65">
        <f t="shared" ca="1" si="81"/>
        <v>0</v>
      </c>
    </row>
    <row r="44" spans="1:73" x14ac:dyDescent="0.25">
      <c r="K44" s="325"/>
    </row>
    <row r="48" spans="1:73" x14ac:dyDescent="0.25">
      <c r="M48" s="326"/>
    </row>
    <row r="50" spans="11:15" x14ac:dyDescent="0.25">
      <c r="K50" s="53"/>
    </row>
    <row r="51" spans="11:15" x14ac:dyDescent="0.25">
      <c r="K51" s="53"/>
      <c r="M51" s="53"/>
      <c r="O51" s="326"/>
    </row>
    <row r="58" spans="11:15" x14ac:dyDescent="0.25">
      <c r="K58" s="53"/>
    </row>
  </sheetData>
  <sheetProtection algorithmName="SHA-512" hashValue="ERrpKFvcvPk7cVK6eOIsqwSsiRfRiLGP865CrrbL8GcDw+45j7QQALaEcbSAIJfdnzi3ljK1LZI6+lhJmgPdwA==" saltValue="QkBA5+mmiGVb2jZFK3YyoQ==" spinCount="100000" sheet="1" objects="1" scenarios="1" selectLockedCells="1" selectUnlockedCells="1"/>
  <printOptions horizontalCentered="1"/>
  <pageMargins left="0.5" right="0.5" top="0.75" bottom="0.5" header="0.3" footer="0.55000000000000004"/>
  <pageSetup scale="90" fitToWidth="5" orientation="landscape" r:id="rId1"/>
  <headerFooter scaleWithDoc="0" alignWithMargins="0">
    <oddFooter>&amp;L&amp;10Credit Facility, p.&amp;P of &amp;N&amp;R&amp;10Updated &amp;D</oddFooter>
  </headerFooter>
  <colBreaks count="4" manualBreakCount="4">
    <brk id="22" min="4" max="40" man="1"/>
    <brk id="34" min="4" max="40" man="1"/>
    <brk id="46" min="4" max="40" man="1"/>
    <brk id="58" min="4" max="40" man="1"/>
  </col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8092D-514C-4779-98C5-24D721446305}">
  <sheetPr>
    <tabColor rgb="FFFED4D4"/>
  </sheetPr>
  <dimension ref="A1:BU211"/>
  <sheetViews>
    <sheetView showGridLines="0" showRowColHeaders="0" showZeros="0" zoomScaleNormal="100" zoomScaleSheetLayoutView="100" workbookViewId="0">
      <pane xSplit="4" ySplit="3" topLeftCell="E4" activePane="bottomRight" state="frozen"/>
      <selection activeCell="J13" sqref="J13"/>
      <selection pane="topRight" activeCell="J13" sqref="J13"/>
      <selection pane="bottomLeft" activeCell="J13" sqref="J13"/>
      <selection pane="bottomRight" activeCell="I107" sqref="A1:XFD1048576"/>
    </sheetView>
  </sheetViews>
  <sheetFormatPr defaultColWidth="5.5546875" defaultRowHeight="12.6" x14ac:dyDescent="0.25"/>
  <cols>
    <col min="1" max="1" width="3.44140625" style="291" bestFit="1" customWidth="1"/>
    <col min="2" max="2" width="1.5546875" style="291" customWidth="1"/>
    <col min="3" max="3" width="20" style="1" customWidth="1"/>
    <col min="4" max="4" width="1.109375" style="47" customWidth="1"/>
    <col min="5" max="5" width="8.88671875" style="47" customWidth="1"/>
    <col min="6" max="9" width="8.88671875" style="47" customWidth="1" collapsed="1"/>
    <col min="10" max="10" width="2.21875" style="47" customWidth="1"/>
    <col min="11" max="70" width="8.88671875" style="47" customWidth="1"/>
    <col min="71" max="16384" width="5.5546875" style="47"/>
  </cols>
  <sheetData>
    <row r="1" spans="1:73" s="55" customFormat="1" ht="4.2" customHeight="1" x14ac:dyDescent="0.2">
      <c r="B1" s="54"/>
      <c r="C1" s="23"/>
      <c r="E1" s="54"/>
      <c r="F1" s="54"/>
      <c r="G1" s="54"/>
      <c r="H1" s="54"/>
      <c r="I1" s="54"/>
      <c r="J1" s="54"/>
      <c r="V1" s="54"/>
      <c r="AH1" s="54"/>
      <c r="AT1" s="54"/>
      <c r="BF1" s="54"/>
      <c r="BR1" s="54"/>
    </row>
    <row r="2" spans="1:73" s="56" customFormat="1" ht="11.4" x14ac:dyDescent="0.25">
      <c r="A2" s="118" t="s">
        <v>135</v>
      </c>
      <c r="B2" s="64"/>
    </row>
    <row r="3" spans="1:73" s="165" customFormat="1" ht="21" x14ac:dyDescent="0.4">
      <c r="A3" s="164"/>
      <c r="B3" s="164"/>
      <c r="C3" s="176" t="s">
        <v>331</v>
      </c>
      <c r="D3" s="162"/>
      <c r="E3" s="314">
        <v>1</v>
      </c>
      <c r="F3" s="314">
        <v>2</v>
      </c>
      <c r="G3" s="314">
        <v>3</v>
      </c>
      <c r="H3" s="314">
        <v>4</v>
      </c>
      <c r="I3" s="314">
        <v>5</v>
      </c>
      <c r="J3" s="175"/>
      <c r="K3" s="260">
        <v>1</v>
      </c>
      <c r="L3" s="260">
        <v>2</v>
      </c>
      <c r="M3" s="260">
        <v>3</v>
      </c>
      <c r="N3" s="260">
        <v>4</v>
      </c>
      <c r="O3" s="260">
        <v>5</v>
      </c>
      <c r="P3" s="260">
        <v>6</v>
      </c>
      <c r="Q3" s="260">
        <v>7</v>
      </c>
      <c r="R3" s="260">
        <v>8</v>
      </c>
      <c r="S3" s="260">
        <v>9</v>
      </c>
      <c r="T3" s="260">
        <v>10</v>
      </c>
      <c r="U3" s="260">
        <v>11</v>
      </c>
      <c r="V3" s="177">
        <v>12</v>
      </c>
      <c r="W3" s="260">
        <v>13</v>
      </c>
      <c r="X3" s="260">
        <v>14</v>
      </c>
      <c r="Y3" s="260">
        <v>15</v>
      </c>
      <c r="Z3" s="260">
        <v>16</v>
      </c>
      <c r="AA3" s="260">
        <v>17</v>
      </c>
      <c r="AB3" s="260">
        <v>18</v>
      </c>
      <c r="AC3" s="260">
        <v>19</v>
      </c>
      <c r="AD3" s="260">
        <v>20</v>
      </c>
      <c r="AE3" s="260">
        <v>21</v>
      </c>
      <c r="AF3" s="260">
        <v>22</v>
      </c>
      <c r="AG3" s="260">
        <v>23</v>
      </c>
      <c r="AH3" s="177">
        <v>24</v>
      </c>
      <c r="AI3" s="260">
        <v>25</v>
      </c>
      <c r="AJ3" s="260">
        <v>26</v>
      </c>
      <c r="AK3" s="260">
        <v>27</v>
      </c>
      <c r="AL3" s="260">
        <v>28</v>
      </c>
      <c r="AM3" s="260">
        <v>29</v>
      </c>
      <c r="AN3" s="260">
        <v>30</v>
      </c>
      <c r="AO3" s="260">
        <v>31</v>
      </c>
      <c r="AP3" s="260">
        <v>32</v>
      </c>
      <c r="AQ3" s="260">
        <v>33</v>
      </c>
      <c r="AR3" s="260">
        <v>34</v>
      </c>
      <c r="AS3" s="260">
        <v>35</v>
      </c>
      <c r="AT3" s="177">
        <v>36</v>
      </c>
      <c r="AU3" s="260">
        <v>37</v>
      </c>
      <c r="AV3" s="260">
        <v>38</v>
      </c>
      <c r="AW3" s="260">
        <v>39</v>
      </c>
      <c r="AX3" s="260">
        <v>40</v>
      </c>
      <c r="AY3" s="260">
        <v>41</v>
      </c>
      <c r="AZ3" s="260">
        <v>42</v>
      </c>
      <c r="BA3" s="260">
        <v>43</v>
      </c>
      <c r="BB3" s="260">
        <v>44</v>
      </c>
      <c r="BC3" s="260">
        <v>45</v>
      </c>
      <c r="BD3" s="260">
        <v>46</v>
      </c>
      <c r="BE3" s="260">
        <v>47</v>
      </c>
      <c r="BF3" s="177">
        <v>48</v>
      </c>
      <c r="BG3" s="260">
        <v>49</v>
      </c>
      <c r="BH3" s="260">
        <v>50</v>
      </c>
      <c r="BI3" s="260">
        <v>51</v>
      </c>
      <c r="BJ3" s="260">
        <v>52</v>
      </c>
      <c r="BK3" s="260">
        <v>53</v>
      </c>
      <c r="BL3" s="260">
        <v>54</v>
      </c>
      <c r="BM3" s="260">
        <v>55</v>
      </c>
      <c r="BN3" s="260">
        <v>56</v>
      </c>
      <c r="BO3" s="260">
        <v>57</v>
      </c>
      <c r="BP3" s="260">
        <v>58</v>
      </c>
      <c r="BQ3" s="260">
        <v>59</v>
      </c>
      <c r="BR3" s="177">
        <v>60</v>
      </c>
    </row>
    <row r="4" spans="1:73" x14ac:dyDescent="0.25">
      <c r="A4" s="47"/>
      <c r="B4" s="47"/>
      <c r="C4" s="299" t="s">
        <v>334</v>
      </c>
      <c r="E4" s="53"/>
      <c r="F4" s="53"/>
      <c r="G4" s="53"/>
      <c r="H4" s="53"/>
      <c r="I4" s="53"/>
      <c r="V4" s="67"/>
      <c r="AH4" s="67"/>
      <c r="AT4" s="67"/>
      <c r="BF4" s="67"/>
      <c r="BR4" s="67"/>
      <c r="BS4" s="53"/>
      <c r="BU4" s="53"/>
    </row>
    <row r="5" spans="1:73" hidden="1" x14ac:dyDescent="0.25">
      <c r="A5" s="47"/>
      <c r="B5" s="47"/>
      <c r="C5" s="140" t="s">
        <v>53</v>
      </c>
      <c r="D5" s="53"/>
      <c r="E5" s="53"/>
      <c r="F5" s="53"/>
      <c r="G5" s="53"/>
      <c r="H5" s="53"/>
      <c r="I5" s="53"/>
      <c r="V5" s="67"/>
      <c r="AH5" s="67"/>
      <c r="AT5" s="67"/>
      <c r="BF5" s="67"/>
      <c r="BR5" s="67"/>
    </row>
    <row r="6" spans="1:73" s="53" customFormat="1" hidden="1" x14ac:dyDescent="0.25">
      <c r="A6" s="47"/>
      <c r="B6" s="47"/>
      <c r="C6" s="311" t="s">
        <v>114</v>
      </c>
      <c r="D6" s="47"/>
      <c r="E6" s="65"/>
      <c r="F6" s="65"/>
      <c r="G6" s="65"/>
      <c r="H6" s="65"/>
      <c r="I6" s="65"/>
      <c r="J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65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65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65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65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65"/>
    </row>
    <row r="7" spans="1:73" hidden="1" x14ac:dyDescent="0.25">
      <c r="A7" s="47"/>
      <c r="B7" s="141"/>
      <c r="C7" s="128" t="str" cm="1">
        <f t="array" ref="C7">INDEX(InputsCapexItem,$BS$7)</f>
        <v>Machinery</v>
      </c>
      <c r="E7" s="60">
        <f t="shared" ref="E7:E30" si="0">SUM(K7:V7)</f>
        <v>500</v>
      </c>
      <c r="F7" s="60">
        <f t="shared" ref="F7:F30" si="1">SUM(W7:AH7)</f>
        <v>0</v>
      </c>
      <c r="G7" s="60">
        <f t="shared" ref="G7:G30" si="2">SUM(AI7:AT7)</f>
        <v>0</v>
      </c>
      <c r="H7" s="60">
        <f t="shared" ref="H7:H30" si="3">SUM(AU7:BF7)</f>
        <v>0</v>
      </c>
      <c r="I7" s="60">
        <f t="shared" ref="I7:I30" si="4">SUM(BG7:BR7)</f>
        <v>0</v>
      </c>
      <c r="K7" s="53" cm="1">
        <f t="array" ref="K7">IF(INDEX(InputsCapexBuyMonth,$BS$7)=K$3,INDEX(InputsCapexBuyAmount,$BS$7),0)</f>
        <v>0</v>
      </c>
      <c r="L7" s="59" cm="1">
        <f t="array" ref="L7">IF(INDEX(InputsCapexBuyMonth,$BS$7)=L$3,INDEX(InputsCapexBuyAmount,$BS$7),0)</f>
        <v>0</v>
      </c>
      <c r="M7" s="59" cm="1">
        <f t="array" ref="M7">IF(INDEX(InputsCapexBuyMonth,$BS$7)=M$3,INDEX(InputsCapexBuyAmount,$BS$7),0)</f>
        <v>0</v>
      </c>
      <c r="N7" s="59" cm="1">
        <f t="array" ref="N7">IF(INDEX(InputsCapexBuyMonth,$BS$7)=N$3,INDEX(InputsCapexBuyAmount,$BS$7),0)</f>
        <v>0</v>
      </c>
      <c r="O7" s="59" cm="1">
        <f t="array" ref="O7">IF(INDEX(InputsCapexBuyMonth,$BS$7)=O$3,INDEX(InputsCapexBuyAmount,$BS$7),0)</f>
        <v>0</v>
      </c>
      <c r="P7" s="59" cm="1">
        <f t="array" ref="P7">IF(INDEX(InputsCapexBuyMonth,$BS$7)=P$3,INDEX(InputsCapexBuyAmount,$BS$7),0)</f>
        <v>0</v>
      </c>
      <c r="Q7" s="59" cm="1">
        <f t="array" ref="Q7">IF(INDEX(InputsCapexBuyMonth,$BS$7)=Q$3,INDEX(InputsCapexBuyAmount,$BS$7),0)</f>
        <v>0</v>
      </c>
      <c r="R7" s="59" cm="1">
        <f t="array" ref="R7">IF(INDEX(InputsCapexBuyMonth,$BS$7)=R$3,INDEX(InputsCapexBuyAmount,$BS$7),0)</f>
        <v>0</v>
      </c>
      <c r="S7" s="59" cm="1">
        <f t="array" ref="S7">IF(INDEX(InputsCapexBuyMonth,$BS$7)=S$3,INDEX(InputsCapexBuyAmount,$BS$7),0)</f>
        <v>500</v>
      </c>
      <c r="T7" s="59" cm="1">
        <f t="array" ref="T7">IF(INDEX(InputsCapexBuyMonth,$BS$7)=T$3,INDEX(InputsCapexBuyAmount,$BS$7),0)</f>
        <v>0</v>
      </c>
      <c r="U7" s="59" cm="1">
        <f t="array" ref="U7">IF(INDEX(InputsCapexBuyMonth,$BS$7)=U$3,INDEX(InputsCapexBuyAmount,$BS$7),0)</f>
        <v>0</v>
      </c>
      <c r="V7" s="60" cm="1">
        <f t="array" ref="V7">IF(INDEX(InputsCapexBuyMonth,$BS$7)=V$3,INDEX(InputsCapexBuyAmount,$BS$7),0)</f>
        <v>0</v>
      </c>
      <c r="W7" s="53" cm="1">
        <f t="array" ref="W7">IF(INDEX(InputsCapexBuyMonth,$BS$7)=W$3,INDEX(InputsCapexBuyAmount,$BS$7),0)</f>
        <v>0</v>
      </c>
      <c r="X7" s="59" cm="1">
        <f t="array" ref="X7">IF(INDEX(InputsCapexBuyMonth,$BS$7)=X$3,INDEX(InputsCapexBuyAmount,$BS$7),0)</f>
        <v>0</v>
      </c>
      <c r="Y7" s="59" cm="1">
        <f t="array" ref="Y7">IF(INDEX(InputsCapexBuyMonth,$BS$7)=Y$3,INDEX(InputsCapexBuyAmount,$BS$7),0)</f>
        <v>0</v>
      </c>
      <c r="Z7" s="59" cm="1">
        <f t="array" ref="Z7">IF(INDEX(InputsCapexBuyMonth,$BS$7)=Z$3,INDEX(InputsCapexBuyAmount,$BS$7),0)</f>
        <v>0</v>
      </c>
      <c r="AA7" s="59" cm="1">
        <f t="array" ref="AA7">IF(INDEX(InputsCapexBuyMonth,$BS$7)=AA$3,INDEX(InputsCapexBuyAmount,$BS$7),0)</f>
        <v>0</v>
      </c>
      <c r="AB7" s="59" cm="1">
        <f t="array" ref="AB7">IF(INDEX(InputsCapexBuyMonth,$BS$7)=AB$3,INDEX(InputsCapexBuyAmount,$BS$7),0)</f>
        <v>0</v>
      </c>
      <c r="AC7" s="59" cm="1">
        <f t="array" ref="AC7">IF(INDEX(InputsCapexBuyMonth,$BS$7)=AC$3,INDEX(InputsCapexBuyAmount,$BS$7),0)</f>
        <v>0</v>
      </c>
      <c r="AD7" s="59" cm="1">
        <f t="array" ref="AD7">IF(INDEX(InputsCapexBuyMonth,$BS$7)=AD$3,INDEX(InputsCapexBuyAmount,$BS$7),0)</f>
        <v>0</v>
      </c>
      <c r="AE7" s="59" cm="1">
        <f t="array" ref="AE7">IF(INDEX(InputsCapexBuyMonth,$BS$7)=AE$3,INDEX(InputsCapexBuyAmount,$BS$7),0)</f>
        <v>0</v>
      </c>
      <c r="AF7" s="59" cm="1">
        <f t="array" ref="AF7">IF(INDEX(InputsCapexBuyMonth,$BS$7)=AF$3,INDEX(InputsCapexBuyAmount,$BS$7),0)</f>
        <v>0</v>
      </c>
      <c r="AG7" s="59" cm="1">
        <f t="array" ref="AG7">IF(INDEX(InputsCapexBuyMonth,$BS$7)=AG$3,INDEX(InputsCapexBuyAmount,$BS$7),0)</f>
        <v>0</v>
      </c>
      <c r="AH7" s="60" cm="1">
        <f t="array" ref="AH7">IF(INDEX(InputsCapexBuyMonth,$BS$7)=AH$3,INDEX(InputsCapexBuyAmount,$BS$7),0)</f>
        <v>0</v>
      </c>
      <c r="AI7" s="53" cm="1">
        <f t="array" ref="AI7">IF(INDEX(InputsCapexBuyMonth,$BS$7)=AI$3,INDEX(InputsCapexBuyAmount,$BS$7),0)</f>
        <v>0</v>
      </c>
      <c r="AJ7" s="59" cm="1">
        <f t="array" ref="AJ7">IF(INDEX(InputsCapexBuyMonth,$BS$7)=AJ$3,INDEX(InputsCapexBuyAmount,$BS$7),0)</f>
        <v>0</v>
      </c>
      <c r="AK7" s="59" cm="1">
        <f t="array" ref="AK7">IF(INDEX(InputsCapexBuyMonth,$BS$7)=AK$3,INDEX(InputsCapexBuyAmount,$BS$7),0)</f>
        <v>0</v>
      </c>
      <c r="AL7" s="59" cm="1">
        <f t="array" ref="AL7">IF(INDEX(InputsCapexBuyMonth,$BS$7)=AL$3,INDEX(InputsCapexBuyAmount,$BS$7),0)</f>
        <v>0</v>
      </c>
      <c r="AM7" s="59" cm="1">
        <f t="array" ref="AM7">IF(INDEX(InputsCapexBuyMonth,$BS$7)=AM$3,INDEX(InputsCapexBuyAmount,$BS$7),0)</f>
        <v>0</v>
      </c>
      <c r="AN7" s="59" cm="1">
        <f t="array" ref="AN7">IF(INDEX(InputsCapexBuyMonth,$BS$7)=AN$3,INDEX(InputsCapexBuyAmount,$BS$7),0)</f>
        <v>0</v>
      </c>
      <c r="AO7" s="59" cm="1">
        <f t="array" ref="AO7">IF(INDEX(InputsCapexBuyMonth,$BS$7)=AO$3,INDEX(InputsCapexBuyAmount,$BS$7),0)</f>
        <v>0</v>
      </c>
      <c r="AP7" s="59" cm="1">
        <f t="array" ref="AP7">IF(INDEX(InputsCapexBuyMonth,$BS$7)=AP$3,INDEX(InputsCapexBuyAmount,$BS$7),0)</f>
        <v>0</v>
      </c>
      <c r="AQ7" s="59" cm="1">
        <f t="array" ref="AQ7">IF(INDEX(InputsCapexBuyMonth,$BS$7)=AQ$3,INDEX(InputsCapexBuyAmount,$BS$7),0)</f>
        <v>0</v>
      </c>
      <c r="AR7" s="59" cm="1">
        <f t="array" ref="AR7">IF(INDEX(InputsCapexBuyMonth,$BS$7)=AR$3,INDEX(InputsCapexBuyAmount,$BS$7),0)</f>
        <v>0</v>
      </c>
      <c r="AS7" s="59" cm="1">
        <f t="array" ref="AS7">IF(INDEX(InputsCapexBuyMonth,$BS$7)=AS$3,INDEX(InputsCapexBuyAmount,$BS$7),0)</f>
        <v>0</v>
      </c>
      <c r="AT7" s="60" cm="1">
        <f t="array" ref="AT7">IF(INDEX(InputsCapexBuyMonth,$BS$7)=AT$3,INDEX(InputsCapexBuyAmount,$BS$7),0)</f>
        <v>0</v>
      </c>
      <c r="AU7" s="53" cm="1">
        <f t="array" ref="AU7">IF(INDEX(InputsCapexBuyMonth,$BS$7)=AU$3,INDEX(InputsCapexBuyAmount,$BS$7),0)</f>
        <v>0</v>
      </c>
      <c r="AV7" s="59" cm="1">
        <f t="array" ref="AV7">IF(INDEX(InputsCapexBuyMonth,$BS$7)=AV$3,INDEX(InputsCapexBuyAmount,$BS$7),0)</f>
        <v>0</v>
      </c>
      <c r="AW7" s="59" cm="1">
        <f t="array" ref="AW7">IF(INDEX(InputsCapexBuyMonth,$BS$7)=AW$3,INDEX(InputsCapexBuyAmount,$BS$7),0)</f>
        <v>0</v>
      </c>
      <c r="AX7" s="59" cm="1">
        <f t="array" ref="AX7">IF(INDEX(InputsCapexBuyMonth,$BS$7)=AX$3,INDEX(InputsCapexBuyAmount,$BS$7),0)</f>
        <v>0</v>
      </c>
      <c r="AY7" s="59" cm="1">
        <f t="array" ref="AY7">IF(INDEX(InputsCapexBuyMonth,$BS$7)=AY$3,INDEX(InputsCapexBuyAmount,$BS$7),0)</f>
        <v>0</v>
      </c>
      <c r="AZ7" s="59" cm="1">
        <f t="array" ref="AZ7">IF(INDEX(InputsCapexBuyMonth,$BS$7)=AZ$3,INDEX(InputsCapexBuyAmount,$BS$7),0)</f>
        <v>0</v>
      </c>
      <c r="BA7" s="59" cm="1">
        <f t="array" ref="BA7">IF(INDEX(InputsCapexBuyMonth,$BS$7)=BA$3,INDEX(InputsCapexBuyAmount,$BS$7),0)</f>
        <v>0</v>
      </c>
      <c r="BB7" s="59" cm="1">
        <f t="array" ref="BB7">IF(INDEX(InputsCapexBuyMonth,$BS$7)=BB$3,INDEX(InputsCapexBuyAmount,$BS$7),0)</f>
        <v>0</v>
      </c>
      <c r="BC7" s="59" cm="1">
        <f t="array" ref="BC7">IF(INDEX(InputsCapexBuyMonth,$BS$7)=BC$3,INDEX(InputsCapexBuyAmount,$BS$7),0)</f>
        <v>0</v>
      </c>
      <c r="BD7" s="59" cm="1">
        <f t="array" ref="BD7">IF(INDEX(InputsCapexBuyMonth,$BS$7)=BD$3,INDEX(InputsCapexBuyAmount,$BS$7),0)</f>
        <v>0</v>
      </c>
      <c r="BE7" s="59" cm="1">
        <f t="array" ref="BE7">IF(INDEX(InputsCapexBuyMonth,$BS$7)=BE$3,INDEX(InputsCapexBuyAmount,$BS$7),0)</f>
        <v>0</v>
      </c>
      <c r="BF7" s="60" cm="1">
        <f t="array" ref="BF7">IF(INDEX(InputsCapexBuyMonth,$BS$7)=BF$3,INDEX(InputsCapexBuyAmount,$BS$7),0)</f>
        <v>0</v>
      </c>
      <c r="BG7" s="53" cm="1">
        <f t="array" ref="BG7">IF(INDEX(InputsCapexBuyMonth,$BS$7)=BG$3,INDEX(InputsCapexBuyAmount,$BS$7),0)</f>
        <v>0</v>
      </c>
      <c r="BH7" s="59" cm="1">
        <f t="array" ref="BH7">IF(INDEX(InputsCapexBuyMonth,$BS$7)=BH$3,INDEX(InputsCapexBuyAmount,$BS$7),0)</f>
        <v>0</v>
      </c>
      <c r="BI7" s="59" cm="1">
        <f t="array" ref="BI7">IF(INDEX(InputsCapexBuyMonth,$BS$7)=BI$3,INDEX(InputsCapexBuyAmount,$BS$7),0)</f>
        <v>0</v>
      </c>
      <c r="BJ7" s="59" cm="1">
        <f t="array" ref="BJ7">IF(INDEX(InputsCapexBuyMonth,$BS$7)=BJ$3,INDEX(InputsCapexBuyAmount,$BS$7),0)</f>
        <v>0</v>
      </c>
      <c r="BK7" s="59" cm="1">
        <f t="array" ref="BK7">IF(INDEX(InputsCapexBuyMonth,$BS$7)=BK$3,INDEX(InputsCapexBuyAmount,$BS$7),0)</f>
        <v>0</v>
      </c>
      <c r="BL7" s="59" cm="1">
        <f t="array" ref="BL7">IF(INDEX(InputsCapexBuyMonth,$BS$7)=BL$3,INDEX(InputsCapexBuyAmount,$BS$7),0)</f>
        <v>0</v>
      </c>
      <c r="BM7" s="59" cm="1">
        <f t="array" ref="BM7">IF(INDEX(InputsCapexBuyMonth,$BS$7)=BM$3,INDEX(InputsCapexBuyAmount,$BS$7),0)</f>
        <v>0</v>
      </c>
      <c r="BN7" s="59" cm="1">
        <f t="array" ref="BN7">IF(INDEX(InputsCapexBuyMonth,$BS$7)=BN$3,INDEX(InputsCapexBuyAmount,$BS$7),0)</f>
        <v>0</v>
      </c>
      <c r="BO7" s="59" cm="1">
        <f t="array" ref="BO7">IF(INDEX(InputsCapexBuyMonth,$BS$7)=BO$3,INDEX(InputsCapexBuyAmount,$BS$7),0)</f>
        <v>0</v>
      </c>
      <c r="BP7" s="59" cm="1">
        <f t="array" ref="BP7">IF(INDEX(InputsCapexBuyMonth,$BS$7)=BP$3,INDEX(InputsCapexBuyAmount,$BS$7),0)</f>
        <v>0</v>
      </c>
      <c r="BQ7" s="59" cm="1">
        <f t="array" ref="BQ7">IF(INDEX(InputsCapexBuyMonth,$BS$7)=BQ$3,INDEX(InputsCapexBuyAmount,$BS$7),0)</f>
        <v>0</v>
      </c>
      <c r="BR7" s="60" cm="1">
        <f t="array" ref="BR7">IF(INDEX(InputsCapexBuyMonth,$BS$7)=BR$3,INDEX(InputsCapexBuyAmount,$BS$7),0)</f>
        <v>0</v>
      </c>
      <c r="BS7" s="47">
        <v>1</v>
      </c>
    </row>
    <row r="8" spans="1:73" hidden="1" x14ac:dyDescent="0.25">
      <c r="A8" s="47"/>
      <c r="B8" s="141"/>
      <c r="C8" s="128" t="str" cm="1">
        <f t="array" ref="C8">INDEX(InputsCapexItem,$BS$8)</f>
        <v>Improvements</v>
      </c>
      <c r="E8" s="60">
        <f t="shared" si="0"/>
        <v>0</v>
      </c>
      <c r="F8" s="60">
        <f t="shared" si="1"/>
        <v>0</v>
      </c>
      <c r="G8" s="60">
        <f t="shared" si="2"/>
        <v>55</v>
      </c>
      <c r="H8" s="60">
        <f t="shared" si="3"/>
        <v>0</v>
      </c>
      <c r="I8" s="60">
        <f t="shared" si="4"/>
        <v>0</v>
      </c>
      <c r="K8" s="53" cm="1">
        <f t="array" ref="K8">IF(INDEX(InputsCapexBuyMonth,$BS$8)=K$3,INDEX(InputsCapexBuyAmount,$BS$8),0)</f>
        <v>0</v>
      </c>
      <c r="L8" s="59" cm="1">
        <f t="array" ref="L8">IF(INDEX(InputsCapexBuyMonth,$BS$8)=L$3,INDEX(InputsCapexBuyAmount,$BS$8),0)</f>
        <v>0</v>
      </c>
      <c r="M8" s="59" cm="1">
        <f t="array" ref="M8">IF(INDEX(InputsCapexBuyMonth,$BS$8)=M$3,INDEX(InputsCapexBuyAmount,$BS$8),0)</f>
        <v>0</v>
      </c>
      <c r="N8" s="59" cm="1">
        <f t="array" ref="N8">IF(INDEX(InputsCapexBuyMonth,$BS$8)=N$3,INDEX(InputsCapexBuyAmount,$BS$8),0)</f>
        <v>0</v>
      </c>
      <c r="O8" s="59" cm="1">
        <f t="array" ref="O8">IF(INDEX(InputsCapexBuyMonth,$BS$8)=O$3,INDEX(InputsCapexBuyAmount,$BS$8),0)</f>
        <v>0</v>
      </c>
      <c r="P8" s="59" cm="1">
        <f t="array" ref="P8">IF(INDEX(InputsCapexBuyMonth,$BS$8)=P$3,INDEX(InputsCapexBuyAmount,$BS$8),0)</f>
        <v>0</v>
      </c>
      <c r="Q8" s="59" cm="1">
        <f t="array" ref="Q8">IF(INDEX(InputsCapexBuyMonth,$BS$8)=Q$3,INDEX(InputsCapexBuyAmount,$BS$8),0)</f>
        <v>0</v>
      </c>
      <c r="R8" s="59" cm="1">
        <f t="array" ref="R8">IF(INDEX(InputsCapexBuyMonth,$BS$8)=R$3,INDEX(InputsCapexBuyAmount,$BS$8),0)</f>
        <v>0</v>
      </c>
      <c r="S8" s="59" cm="1">
        <f t="array" ref="S8">IF(INDEX(InputsCapexBuyMonth,$BS$8)=S$3,INDEX(InputsCapexBuyAmount,$BS$8),0)</f>
        <v>0</v>
      </c>
      <c r="T8" s="59" cm="1">
        <f t="array" ref="T8">IF(INDEX(InputsCapexBuyMonth,$BS$8)=T$3,INDEX(InputsCapexBuyAmount,$BS$8),0)</f>
        <v>0</v>
      </c>
      <c r="U8" s="59" cm="1">
        <f t="array" ref="U8">IF(INDEX(InputsCapexBuyMonth,$BS$8)=U$3,INDEX(InputsCapexBuyAmount,$BS$8),0)</f>
        <v>0</v>
      </c>
      <c r="V8" s="60" cm="1">
        <f t="array" ref="V8">IF(INDEX(InputsCapexBuyMonth,$BS$8)=V$3,INDEX(InputsCapexBuyAmount,$BS$8),0)</f>
        <v>0</v>
      </c>
      <c r="W8" s="53" cm="1">
        <f t="array" ref="W8">IF(INDEX(InputsCapexBuyMonth,$BS$8)=W$3,INDEX(InputsCapexBuyAmount,$BS$8),0)</f>
        <v>0</v>
      </c>
      <c r="X8" s="59" cm="1">
        <f t="array" ref="X8">IF(INDEX(InputsCapexBuyMonth,$BS$8)=X$3,INDEX(InputsCapexBuyAmount,$BS$8),0)</f>
        <v>0</v>
      </c>
      <c r="Y8" s="59" cm="1">
        <f t="array" ref="Y8">IF(INDEX(InputsCapexBuyMonth,$BS$8)=Y$3,INDEX(InputsCapexBuyAmount,$BS$8),0)</f>
        <v>0</v>
      </c>
      <c r="Z8" s="59" cm="1">
        <f t="array" ref="Z8">IF(INDEX(InputsCapexBuyMonth,$BS$8)=Z$3,INDEX(InputsCapexBuyAmount,$BS$8),0)</f>
        <v>0</v>
      </c>
      <c r="AA8" s="59" cm="1">
        <f t="array" ref="AA8">IF(INDEX(InputsCapexBuyMonth,$BS$8)=AA$3,INDEX(InputsCapexBuyAmount,$BS$8),0)</f>
        <v>0</v>
      </c>
      <c r="AB8" s="59" cm="1">
        <f t="array" ref="AB8">IF(INDEX(InputsCapexBuyMonth,$BS$8)=AB$3,INDEX(InputsCapexBuyAmount,$BS$8),0)</f>
        <v>0</v>
      </c>
      <c r="AC8" s="59" cm="1">
        <f t="array" ref="AC8">IF(INDEX(InputsCapexBuyMonth,$BS$8)=AC$3,INDEX(InputsCapexBuyAmount,$BS$8),0)</f>
        <v>0</v>
      </c>
      <c r="AD8" s="59" cm="1">
        <f t="array" ref="AD8">IF(INDEX(InputsCapexBuyMonth,$BS$8)=AD$3,INDEX(InputsCapexBuyAmount,$BS$8),0)</f>
        <v>0</v>
      </c>
      <c r="AE8" s="59" cm="1">
        <f t="array" ref="AE8">IF(INDEX(InputsCapexBuyMonth,$BS$8)=AE$3,INDEX(InputsCapexBuyAmount,$BS$8),0)</f>
        <v>0</v>
      </c>
      <c r="AF8" s="59" cm="1">
        <f t="array" ref="AF8">IF(INDEX(InputsCapexBuyMonth,$BS$8)=AF$3,INDEX(InputsCapexBuyAmount,$BS$8),0)</f>
        <v>0</v>
      </c>
      <c r="AG8" s="59" cm="1">
        <f t="array" ref="AG8">IF(INDEX(InputsCapexBuyMonth,$BS$8)=AG$3,INDEX(InputsCapexBuyAmount,$BS$8),0)</f>
        <v>0</v>
      </c>
      <c r="AH8" s="60" cm="1">
        <f t="array" ref="AH8">IF(INDEX(InputsCapexBuyMonth,$BS$8)=AH$3,INDEX(InputsCapexBuyAmount,$BS$8),0)</f>
        <v>0</v>
      </c>
      <c r="AI8" s="53" cm="1">
        <f t="array" ref="AI8">IF(INDEX(InputsCapexBuyMonth,$BS$8)=AI$3,INDEX(InputsCapexBuyAmount,$BS$8),0)</f>
        <v>55</v>
      </c>
      <c r="AJ8" s="59" cm="1">
        <f t="array" ref="AJ8">IF(INDEX(InputsCapexBuyMonth,$BS$8)=AJ$3,INDEX(InputsCapexBuyAmount,$BS$8),0)</f>
        <v>0</v>
      </c>
      <c r="AK8" s="59" cm="1">
        <f t="array" ref="AK8">IF(INDEX(InputsCapexBuyMonth,$BS$8)=AK$3,INDEX(InputsCapexBuyAmount,$BS$8),0)</f>
        <v>0</v>
      </c>
      <c r="AL8" s="59" cm="1">
        <f t="array" ref="AL8">IF(INDEX(InputsCapexBuyMonth,$BS$8)=AL$3,INDEX(InputsCapexBuyAmount,$BS$8),0)</f>
        <v>0</v>
      </c>
      <c r="AM8" s="59" cm="1">
        <f t="array" ref="AM8">IF(INDEX(InputsCapexBuyMonth,$BS$8)=AM$3,INDEX(InputsCapexBuyAmount,$BS$8),0)</f>
        <v>0</v>
      </c>
      <c r="AN8" s="59" cm="1">
        <f t="array" ref="AN8">IF(INDEX(InputsCapexBuyMonth,$BS$8)=AN$3,INDEX(InputsCapexBuyAmount,$BS$8),0)</f>
        <v>0</v>
      </c>
      <c r="AO8" s="59" cm="1">
        <f t="array" ref="AO8">IF(INDEX(InputsCapexBuyMonth,$BS$8)=AO$3,INDEX(InputsCapexBuyAmount,$BS$8),0)</f>
        <v>0</v>
      </c>
      <c r="AP8" s="59" cm="1">
        <f t="array" ref="AP8">IF(INDEX(InputsCapexBuyMonth,$BS$8)=AP$3,INDEX(InputsCapexBuyAmount,$BS$8),0)</f>
        <v>0</v>
      </c>
      <c r="AQ8" s="59" cm="1">
        <f t="array" ref="AQ8">IF(INDEX(InputsCapexBuyMonth,$BS$8)=AQ$3,INDEX(InputsCapexBuyAmount,$BS$8),0)</f>
        <v>0</v>
      </c>
      <c r="AR8" s="59" cm="1">
        <f t="array" ref="AR8">IF(INDEX(InputsCapexBuyMonth,$BS$8)=AR$3,INDEX(InputsCapexBuyAmount,$BS$8),0)</f>
        <v>0</v>
      </c>
      <c r="AS8" s="59" cm="1">
        <f t="array" ref="AS8">IF(INDEX(InputsCapexBuyMonth,$BS$8)=AS$3,INDEX(InputsCapexBuyAmount,$BS$8),0)</f>
        <v>0</v>
      </c>
      <c r="AT8" s="60" cm="1">
        <f t="array" ref="AT8">IF(INDEX(InputsCapexBuyMonth,$BS$8)=AT$3,INDEX(InputsCapexBuyAmount,$BS$8),0)</f>
        <v>0</v>
      </c>
      <c r="AU8" s="53" cm="1">
        <f t="array" ref="AU8">IF(INDEX(InputsCapexBuyMonth,$BS$8)=AU$3,INDEX(InputsCapexBuyAmount,$BS$8),0)</f>
        <v>0</v>
      </c>
      <c r="AV8" s="59" cm="1">
        <f t="array" ref="AV8">IF(INDEX(InputsCapexBuyMonth,$BS$8)=AV$3,INDEX(InputsCapexBuyAmount,$BS$8),0)</f>
        <v>0</v>
      </c>
      <c r="AW8" s="59" cm="1">
        <f t="array" ref="AW8">IF(INDEX(InputsCapexBuyMonth,$BS$8)=AW$3,INDEX(InputsCapexBuyAmount,$BS$8),0)</f>
        <v>0</v>
      </c>
      <c r="AX8" s="59" cm="1">
        <f t="array" ref="AX8">IF(INDEX(InputsCapexBuyMonth,$BS$8)=AX$3,INDEX(InputsCapexBuyAmount,$BS$8),0)</f>
        <v>0</v>
      </c>
      <c r="AY8" s="59" cm="1">
        <f t="array" ref="AY8">IF(INDEX(InputsCapexBuyMonth,$BS$8)=AY$3,INDEX(InputsCapexBuyAmount,$BS$8),0)</f>
        <v>0</v>
      </c>
      <c r="AZ8" s="59" cm="1">
        <f t="array" ref="AZ8">IF(INDEX(InputsCapexBuyMonth,$BS$8)=AZ$3,INDEX(InputsCapexBuyAmount,$BS$8),0)</f>
        <v>0</v>
      </c>
      <c r="BA8" s="59" cm="1">
        <f t="array" ref="BA8">IF(INDEX(InputsCapexBuyMonth,$BS$8)=BA$3,INDEX(InputsCapexBuyAmount,$BS$8),0)</f>
        <v>0</v>
      </c>
      <c r="BB8" s="59" cm="1">
        <f t="array" ref="BB8">IF(INDEX(InputsCapexBuyMonth,$BS$8)=BB$3,INDEX(InputsCapexBuyAmount,$BS$8),0)</f>
        <v>0</v>
      </c>
      <c r="BC8" s="59" cm="1">
        <f t="array" ref="BC8">IF(INDEX(InputsCapexBuyMonth,$BS$8)=BC$3,INDEX(InputsCapexBuyAmount,$BS$8),0)</f>
        <v>0</v>
      </c>
      <c r="BD8" s="59" cm="1">
        <f t="array" ref="BD8">IF(INDEX(InputsCapexBuyMonth,$BS$8)=BD$3,INDEX(InputsCapexBuyAmount,$BS$8),0)</f>
        <v>0</v>
      </c>
      <c r="BE8" s="59" cm="1">
        <f t="array" ref="BE8">IF(INDEX(InputsCapexBuyMonth,$BS$8)=BE$3,INDEX(InputsCapexBuyAmount,$BS$8),0)</f>
        <v>0</v>
      </c>
      <c r="BF8" s="60" cm="1">
        <f t="array" ref="BF8">IF(INDEX(InputsCapexBuyMonth,$BS$8)=BF$3,INDEX(InputsCapexBuyAmount,$BS$8),0)</f>
        <v>0</v>
      </c>
      <c r="BG8" s="53" cm="1">
        <f t="array" ref="BG8">IF(INDEX(InputsCapexBuyMonth,$BS$8)=BG$3,INDEX(InputsCapexBuyAmount,$BS$8),0)</f>
        <v>0</v>
      </c>
      <c r="BH8" s="59" cm="1">
        <f t="array" ref="BH8">IF(INDEX(InputsCapexBuyMonth,$BS$8)=BH$3,INDEX(InputsCapexBuyAmount,$BS$8),0)</f>
        <v>0</v>
      </c>
      <c r="BI8" s="59" cm="1">
        <f t="array" ref="BI8">IF(INDEX(InputsCapexBuyMonth,$BS$8)=BI$3,INDEX(InputsCapexBuyAmount,$BS$8),0)</f>
        <v>0</v>
      </c>
      <c r="BJ8" s="59" cm="1">
        <f t="array" ref="BJ8">IF(INDEX(InputsCapexBuyMonth,$BS$8)=BJ$3,INDEX(InputsCapexBuyAmount,$BS$8),0)</f>
        <v>0</v>
      </c>
      <c r="BK8" s="59" cm="1">
        <f t="array" ref="BK8">IF(INDEX(InputsCapexBuyMonth,$BS$8)=BK$3,INDEX(InputsCapexBuyAmount,$BS$8),0)</f>
        <v>0</v>
      </c>
      <c r="BL8" s="59" cm="1">
        <f t="array" ref="BL8">IF(INDEX(InputsCapexBuyMonth,$BS$8)=BL$3,INDEX(InputsCapexBuyAmount,$BS$8),0)</f>
        <v>0</v>
      </c>
      <c r="BM8" s="59" cm="1">
        <f t="array" ref="BM8">IF(INDEX(InputsCapexBuyMonth,$BS$8)=BM$3,INDEX(InputsCapexBuyAmount,$BS$8),0)</f>
        <v>0</v>
      </c>
      <c r="BN8" s="59" cm="1">
        <f t="array" ref="BN8">IF(INDEX(InputsCapexBuyMonth,$BS$8)=BN$3,INDEX(InputsCapexBuyAmount,$BS$8),0)</f>
        <v>0</v>
      </c>
      <c r="BO8" s="59" cm="1">
        <f t="array" ref="BO8">IF(INDEX(InputsCapexBuyMonth,$BS$8)=BO$3,INDEX(InputsCapexBuyAmount,$BS$8),0)</f>
        <v>0</v>
      </c>
      <c r="BP8" s="59" cm="1">
        <f t="array" ref="BP8">IF(INDEX(InputsCapexBuyMonth,$BS$8)=BP$3,INDEX(InputsCapexBuyAmount,$BS$8),0)</f>
        <v>0</v>
      </c>
      <c r="BQ8" s="59" cm="1">
        <f t="array" ref="BQ8">IF(INDEX(InputsCapexBuyMonth,$BS$8)=BQ$3,INDEX(InputsCapexBuyAmount,$BS$8),0)</f>
        <v>0</v>
      </c>
      <c r="BR8" s="60" cm="1">
        <f t="array" ref="BR8">IF(INDEX(InputsCapexBuyMonth,$BS$8)=BR$3,INDEX(InputsCapexBuyAmount,$BS$8),0)</f>
        <v>0</v>
      </c>
      <c r="BS8" s="47">
        <v>2</v>
      </c>
    </row>
    <row r="9" spans="1:73" hidden="1" x14ac:dyDescent="0.25">
      <c r="A9" s="47"/>
      <c r="B9" s="141"/>
      <c r="C9" s="128" t="str" cm="1">
        <f t="array" ref="C9">INDEX(InputsCapexItem,$BS$9)</f>
        <v>Land</v>
      </c>
      <c r="E9" s="60">
        <f t="shared" si="0"/>
        <v>750</v>
      </c>
      <c r="F9" s="60">
        <f t="shared" si="1"/>
        <v>0</v>
      </c>
      <c r="G9" s="60">
        <f t="shared" si="2"/>
        <v>0</v>
      </c>
      <c r="H9" s="60">
        <f t="shared" si="3"/>
        <v>0</v>
      </c>
      <c r="I9" s="60">
        <f t="shared" si="4"/>
        <v>0</v>
      </c>
      <c r="K9" s="53" cm="1">
        <f t="array" ref="K9">IF(INDEX(InputsCapexBuyMonth,$BS$9)=K$3,INDEX(InputsCapexBuyAmount,$BS$9),0)</f>
        <v>750</v>
      </c>
      <c r="L9" s="59" cm="1">
        <f t="array" ref="L9">IF(INDEX(InputsCapexBuyMonth,$BS$9)=L$3,INDEX(InputsCapexBuyAmount,$BS$9),0)</f>
        <v>0</v>
      </c>
      <c r="M9" s="59" cm="1">
        <f t="array" ref="M9">IF(INDEX(InputsCapexBuyMonth,$BS$9)=M$3,INDEX(InputsCapexBuyAmount,$BS$9),0)</f>
        <v>0</v>
      </c>
      <c r="N9" s="59" cm="1">
        <f t="array" ref="N9">IF(INDEX(InputsCapexBuyMonth,$BS$9)=N$3,INDEX(InputsCapexBuyAmount,$BS$9),0)</f>
        <v>0</v>
      </c>
      <c r="O9" s="59" cm="1">
        <f t="array" ref="O9">IF(INDEX(InputsCapexBuyMonth,$BS$9)=O$3,INDEX(InputsCapexBuyAmount,$BS$9),0)</f>
        <v>0</v>
      </c>
      <c r="P9" s="59" cm="1">
        <f t="array" ref="P9">IF(INDEX(InputsCapexBuyMonth,$BS$9)=P$3,INDEX(InputsCapexBuyAmount,$BS$9),0)</f>
        <v>0</v>
      </c>
      <c r="Q9" s="59" cm="1">
        <f t="array" ref="Q9">IF(INDEX(InputsCapexBuyMonth,$BS$9)=Q$3,INDEX(InputsCapexBuyAmount,$BS$9),0)</f>
        <v>0</v>
      </c>
      <c r="R9" s="59" cm="1">
        <f t="array" ref="R9">IF(INDEX(InputsCapexBuyMonth,$BS$9)=R$3,INDEX(InputsCapexBuyAmount,$BS$9),0)</f>
        <v>0</v>
      </c>
      <c r="S9" s="59" cm="1">
        <f t="array" ref="S9">IF(INDEX(InputsCapexBuyMonth,$BS$9)=S$3,INDEX(InputsCapexBuyAmount,$BS$9),0)</f>
        <v>0</v>
      </c>
      <c r="T9" s="59" cm="1">
        <f t="array" ref="T9">IF(INDEX(InputsCapexBuyMonth,$BS$9)=T$3,INDEX(InputsCapexBuyAmount,$BS$9),0)</f>
        <v>0</v>
      </c>
      <c r="U9" s="59" cm="1">
        <f t="array" ref="U9">IF(INDEX(InputsCapexBuyMonth,$BS$9)=U$3,INDEX(InputsCapexBuyAmount,$BS$9),0)</f>
        <v>0</v>
      </c>
      <c r="V9" s="60" cm="1">
        <f t="array" ref="V9">IF(INDEX(InputsCapexBuyMonth,$BS$9)=V$3,INDEX(InputsCapexBuyAmount,$BS$9),0)</f>
        <v>0</v>
      </c>
      <c r="W9" s="53" cm="1">
        <f t="array" ref="W9">IF(INDEX(InputsCapexBuyMonth,$BS$9)=W$3,INDEX(InputsCapexBuyAmount,$BS$9),0)</f>
        <v>0</v>
      </c>
      <c r="X9" s="59" cm="1">
        <f t="array" ref="X9">IF(INDEX(InputsCapexBuyMonth,$BS$9)=X$3,INDEX(InputsCapexBuyAmount,$BS$9),0)</f>
        <v>0</v>
      </c>
      <c r="Y9" s="59" cm="1">
        <f t="array" ref="Y9">IF(INDEX(InputsCapexBuyMonth,$BS$9)=Y$3,INDEX(InputsCapexBuyAmount,$BS$9),0)</f>
        <v>0</v>
      </c>
      <c r="Z9" s="59" cm="1">
        <f t="array" ref="Z9">IF(INDEX(InputsCapexBuyMonth,$BS$9)=Z$3,INDEX(InputsCapexBuyAmount,$BS$9),0)</f>
        <v>0</v>
      </c>
      <c r="AA9" s="59" cm="1">
        <f t="array" ref="AA9">IF(INDEX(InputsCapexBuyMonth,$BS$9)=AA$3,INDEX(InputsCapexBuyAmount,$BS$9),0)</f>
        <v>0</v>
      </c>
      <c r="AB9" s="59" cm="1">
        <f t="array" ref="AB9">IF(INDEX(InputsCapexBuyMonth,$BS$9)=AB$3,INDEX(InputsCapexBuyAmount,$BS$9),0)</f>
        <v>0</v>
      </c>
      <c r="AC9" s="59" cm="1">
        <f t="array" ref="AC9">IF(INDEX(InputsCapexBuyMonth,$BS$9)=AC$3,INDEX(InputsCapexBuyAmount,$BS$9),0)</f>
        <v>0</v>
      </c>
      <c r="AD9" s="59" cm="1">
        <f t="array" ref="AD9">IF(INDEX(InputsCapexBuyMonth,$BS$9)=AD$3,INDEX(InputsCapexBuyAmount,$BS$9),0)</f>
        <v>0</v>
      </c>
      <c r="AE9" s="59" cm="1">
        <f t="array" ref="AE9">IF(INDEX(InputsCapexBuyMonth,$BS$9)=AE$3,INDEX(InputsCapexBuyAmount,$BS$9),0)</f>
        <v>0</v>
      </c>
      <c r="AF9" s="59" cm="1">
        <f t="array" ref="AF9">IF(INDEX(InputsCapexBuyMonth,$BS$9)=AF$3,INDEX(InputsCapexBuyAmount,$BS$9),0)</f>
        <v>0</v>
      </c>
      <c r="AG9" s="59" cm="1">
        <f t="array" ref="AG9">IF(INDEX(InputsCapexBuyMonth,$BS$9)=AG$3,INDEX(InputsCapexBuyAmount,$BS$9),0)</f>
        <v>0</v>
      </c>
      <c r="AH9" s="60" cm="1">
        <f t="array" ref="AH9">IF(INDEX(InputsCapexBuyMonth,$BS$9)=AH$3,INDEX(InputsCapexBuyAmount,$BS$9),0)</f>
        <v>0</v>
      </c>
      <c r="AI9" s="53" cm="1">
        <f t="array" ref="AI9">IF(INDEX(InputsCapexBuyMonth,$BS$9)=AI$3,INDEX(InputsCapexBuyAmount,$BS$9),0)</f>
        <v>0</v>
      </c>
      <c r="AJ9" s="59" cm="1">
        <f t="array" ref="AJ9">IF(INDEX(InputsCapexBuyMonth,$BS$9)=AJ$3,INDEX(InputsCapexBuyAmount,$BS$9),0)</f>
        <v>0</v>
      </c>
      <c r="AK9" s="59" cm="1">
        <f t="array" ref="AK9">IF(INDEX(InputsCapexBuyMonth,$BS$9)=AK$3,INDEX(InputsCapexBuyAmount,$BS$9),0)</f>
        <v>0</v>
      </c>
      <c r="AL9" s="59" cm="1">
        <f t="array" ref="AL9">IF(INDEX(InputsCapexBuyMonth,$BS$9)=AL$3,INDEX(InputsCapexBuyAmount,$BS$9),0)</f>
        <v>0</v>
      </c>
      <c r="AM9" s="59" cm="1">
        <f t="array" ref="AM9">IF(INDEX(InputsCapexBuyMonth,$BS$9)=AM$3,INDEX(InputsCapexBuyAmount,$BS$9),0)</f>
        <v>0</v>
      </c>
      <c r="AN9" s="59" cm="1">
        <f t="array" ref="AN9">IF(INDEX(InputsCapexBuyMonth,$BS$9)=AN$3,INDEX(InputsCapexBuyAmount,$BS$9),0)</f>
        <v>0</v>
      </c>
      <c r="AO9" s="59" cm="1">
        <f t="array" ref="AO9">IF(INDEX(InputsCapexBuyMonth,$BS$9)=AO$3,INDEX(InputsCapexBuyAmount,$BS$9),0)</f>
        <v>0</v>
      </c>
      <c r="AP9" s="59" cm="1">
        <f t="array" ref="AP9">IF(INDEX(InputsCapexBuyMonth,$BS$9)=AP$3,INDEX(InputsCapexBuyAmount,$BS$9),0)</f>
        <v>0</v>
      </c>
      <c r="AQ9" s="59" cm="1">
        <f t="array" ref="AQ9">IF(INDEX(InputsCapexBuyMonth,$BS$9)=AQ$3,INDEX(InputsCapexBuyAmount,$BS$9),0)</f>
        <v>0</v>
      </c>
      <c r="AR9" s="59" cm="1">
        <f t="array" ref="AR9">IF(INDEX(InputsCapexBuyMonth,$BS$9)=AR$3,INDEX(InputsCapexBuyAmount,$BS$9),0)</f>
        <v>0</v>
      </c>
      <c r="AS9" s="59" cm="1">
        <f t="array" ref="AS9">IF(INDEX(InputsCapexBuyMonth,$BS$9)=AS$3,INDEX(InputsCapexBuyAmount,$BS$9),0)</f>
        <v>0</v>
      </c>
      <c r="AT9" s="60" cm="1">
        <f t="array" ref="AT9">IF(INDEX(InputsCapexBuyMonth,$BS$9)=AT$3,INDEX(InputsCapexBuyAmount,$BS$9),0)</f>
        <v>0</v>
      </c>
      <c r="AU9" s="53" cm="1">
        <f t="array" ref="AU9">IF(INDEX(InputsCapexBuyMonth,$BS$9)=AU$3,INDEX(InputsCapexBuyAmount,$BS$9),0)</f>
        <v>0</v>
      </c>
      <c r="AV9" s="59" cm="1">
        <f t="array" ref="AV9">IF(INDEX(InputsCapexBuyMonth,$BS$9)=AV$3,INDEX(InputsCapexBuyAmount,$BS$9),0)</f>
        <v>0</v>
      </c>
      <c r="AW9" s="59" cm="1">
        <f t="array" ref="AW9">IF(INDEX(InputsCapexBuyMonth,$BS$9)=AW$3,INDEX(InputsCapexBuyAmount,$BS$9),0)</f>
        <v>0</v>
      </c>
      <c r="AX9" s="59" cm="1">
        <f t="array" ref="AX9">IF(INDEX(InputsCapexBuyMonth,$BS$9)=AX$3,INDEX(InputsCapexBuyAmount,$BS$9),0)</f>
        <v>0</v>
      </c>
      <c r="AY9" s="59" cm="1">
        <f t="array" ref="AY9">IF(INDEX(InputsCapexBuyMonth,$BS$9)=AY$3,INDEX(InputsCapexBuyAmount,$BS$9),0)</f>
        <v>0</v>
      </c>
      <c r="AZ9" s="59" cm="1">
        <f t="array" ref="AZ9">IF(INDEX(InputsCapexBuyMonth,$BS$9)=AZ$3,INDEX(InputsCapexBuyAmount,$BS$9),0)</f>
        <v>0</v>
      </c>
      <c r="BA9" s="59" cm="1">
        <f t="array" ref="BA9">IF(INDEX(InputsCapexBuyMonth,$BS$9)=BA$3,INDEX(InputsCapexBuyAmount,$BS$9),0)</f>
        <v>0</v>
      </c>
      <c r="BB9" s="59" cm="1">
        <f t="array" ref="BB9">IF(INDEX(InputsCapexBuyMonth,$BS$9)=BB$3,INDEX(InputsCapexBuyAmount,$BS$9),0)</f>
        <v>0</v>
      </c>
      <c r="BC9" s="59" cm="1">
        <f t="array" ref="BC9">IF(INDEX(InputsCapexBuyMonth,$BS$9)=BC$3,INDEX(InputsCapexBuyAmount,$BS$9),0)</f>
        <v>0</v>
      </c>
      <c r="BD9" s="59" cm="1">
        <f t="array" ref="BD9">IF(INDEX(InputsCapexBuyMonth,$BS$9)=BD$3,INDEX(InputsCapexBuyAmount,$BS$9),0)</f>
        <v>0</v>
      </c>
      <c r="BE9" s="59" cm="1">
        <f t="array" ref="BE9">IF(INDEX(InputsCapexBuyMonth,$BS$9)=BE$3,INDEX(InputsCapexBuyAmount,$BS$9),0)</f>
        <v>0</v>
      </c>
      <c r="BF9" s="60" cm="1">
        <f t="array" ref="BF9">IF(INDEX(InputsCapexBuyMonth,$BS$9)=BF$3,INDEX(InputsCapexBuyAmount,$BS$9),0)</f>
        <v>0</v>
      </c>
      <c r="BG9" s="53" cm="1">
        <f t="array" ref="BG9">IF(INDEX(InputsCapexBuyMonth,$BS$9)=BG$3,INDEX(InputsCapexBuyAmount,$BS$9),0)</f>
        <v>0</v>
      </c>
      <c r="BH9" s="59" cm="1">
        <f t="array" ref="BH9">IF(INDEX(InputsCapexBuyMonth,$BS$9)=BH$3,INDEX(InputsCapexBuyAmount,$BS$9),0)</f>
        <v>0</v>
      </c>
      <c r="BI9" s="59" cm="1">
        <f t="array" ref="BI9">IF(INDEX(InputsCapexBuyMonth,$BS$9)=BI$3,INDEX(InputsCapexBuyAmount,$BS$9),0)</f>
        <v>0</v>
      </c>
      <c r="BJ9" s="59" cm="1">
        <f t="array" ref="BJ9">IF(INDEX(InputsCapexBuyMonth,$BS$9)=BJ$3,INDEX(InputsCapexBuyAmount,$BS$9),0)</f>
        <v>0</v>
      </c>
      <c r="BK9" s="59" cm="1">
        <f t="array" ref="BK9">IF(INDEX(InputsCapexBuyMonth,$BS$9)=BK$3,INDEX(InputsCapexBuyAmount,$BS$9),0)</f>
        <v>0</v>
      </c>
      <c r="BL9" s="59" cm="1">
        <f t="array" ref="BL9">IF(INDEX(InputsCapexBuyMonth,$BS$9)=BL$3,INDEX(InputsCapexBuyAmount,$BS$9),0)</f>
        <v>0</v>
      </c>
      <c r="BM9" s="59" cm="1">
        <f t="array" ref="BM9">IF(INDEX(InputsCapexBuyMonth,$BS$9)=BM$3,INDEX(InputsCapexBuyAmount,$BS$9),0)</f>
        <v>0</v>
      </c>
      <c r="BN9" s="59" cm="1">
        <f t="array" ref="BN9">IF(INDEX(InputsCapexBuyMonth,$BS$9)=BN$3,INDEX(InputsCapexBuyAmount,$BS$9),0)</f>
        <v>0</v>
      </c>
      <c r="BO9" s="59" cm="1">
        <f t="array" ref="BO9">IF(INDEX(InputsCapexBuyMonth,$BS$9)=BO$3,INDEX(InputsCapexBuyAmount,$BS$9),0)</f>
        <v>0</v>
      </c>
      <c r="BP9" s="59" cm="1">
        <f t="array" ref="BP9">IF(INDEX(InputsCapexBuyMonth,$BS$9)=BP$3,INDEX(InputsCapexBuyAmount,$BS$9),0)</f>
        <v>0</v>
      </c>
      <c r="BQ9" s="59" cm="1">
        <f t="array" ref="BQ9">IF(INDEX(InputsCapexBuyMonth,$BS$9)=BQ$3,INDEX(InputsCapexBuyAmount,$BS$9),0)</f>
        <v>0</v>
      </c>
      <c r="BR9" s="60" cm="1">
        <f t="array" ref="BR9">IF(INDEX(InputsCapexBuyMonth,$BS$9)=BR$3,INDEX(InputsCapexBuyAmount,$BS$9),0)</f>
        <v>0</v>
      </c>
      <c r="BS9" s="47">
        <v>3</v>
      </c>
    </row>
    <row r="10" spans="1:73" hidden="1" x14ac:dyDescent="0.25">
      <c r="A10" s="47"/>
      <c r="B10" s="141"/>
      <c r="C10" s="128" cm="1">
        <f t="array" ref="C10">INDEX(InputsCapexItem,$BS$10)</f>
        <v>0</v>
      </c>
      <c r="E10" s="60">
        <f t="shared" si="0"/>
        <v>0</v>
      </c>
      <c r="F10" s="60">
        <f t="shared" si="1"/>
        <v>0</v>
      </c>
      <c r="G10" s="60">
        <f t="shared" si="2"/>
        <v>0</v>
      </c>
      <c r="H10" s="60">
        <f t="shared" si="3"/>
        <v>0</v>
      </c>
      <c r="I10" s="60">
        <f t="shared" si="4"/>
        <v>0</v>
      </c>
      <c r="K10" s="53" cm="1">
        <f t="array" ref="K10">IF(INDEX(InputsCapexBuyMonth,$BS$10)=K$3,INDEX(InputsCapexBuyAmount,$BS$10),0)</f>
        <v>0</v>
      </c>
      <c r="L10" s="59" cm="1">
        <f t="array" ref="L10">IF(INDEX(InputsCapexBuyMonth,$BS$10)=L$3,INDEX(InputsCapexBuyAmount,$BS$10),0)</f>
        <v>0</v>
      </c>
      <c r="M10" s="59" cm="1">
        <f t="array" ref="M10">IF(INDEX(InputsCapexBuyMonth,$BS$10)=M$3,INDEX(InputsCapexBuyAmount,$BS$10),0)</f>
        <v>0</v>
      </c>
      <c r="N10" s="59" cm="1">
        <f t="array" ref="N10">IF(INDEX(InputsCapexBuyMonth,$BS$10)=N$3,INDEX(InputsCapexBuyAmount,$BS$10),0)</f>
        <v>0</v>
      </c>
      <c r="O10" s="59" cm="1">
        <f t="array" ref="O10">IF(INDEX(InputsCapexBuyMonth,$BS$10)=O$3,INDEX(InputsCapexBuyAmount,$BS$10),0)</f>
        <v>0</v>
      </c>
      <c r="P10" s="59" cm="1">
        <f t="array" ref="P10">IF(INDEX(InputsCapexBuyMonth,$BS$10)=P$3,INDEX(InputsCapexBuyAmount,$BS$10),0)</f>
        <v>0</v>
      </c>
      <c r="Q10" s="59" cm="1">
        <f t="array" ref="Q10">IF(INDEX(InputsCapexBuyMonth,$BS$10)=Q$3,INDEX(InputsCapexBuyAmount,$BS$10),0)</f>
        <v>0</v>
      </c>
      <c r="R10" s="59" cm="1">
        <f t="array" ref="R10">IF(INDEX(InputsCapexBuyMonth,$BS$10)=R$3,INDEX(InputsCapexBuyAmount,$BS$10),0)</f>
        <v>0</v>
      </c>
      <c r="S10" s="59" cm="1">
        <f t="array" ref="S10">IF(INDEX(InputsCapexBuyMonth,$BS$10)=S$3,INDEX(InputsCapexBuyAmount,$BS$10),0)</f>
        <v>0</v>
      </c>
      <c r="T10" s="59" cm="1">
        <f t="array" ref="T10">IF(INDEX(InputsCapexBuyMonth,$BS$10)=T$3,INDEX(InputsCapexBuyAmount,$BS$10),0)</f>
        <v>0</v>
      </c>
      <c r="U10" s="59" cm="1">
        <f t="array" ref="U10">IF(INDEX(InputsCapexBuyMonth,$BS$10)=U$3,INDEX(InputsCapexBuyAmount,$BS$10),0)</f>
        <v>0</v>
      </c>
      <c r="V10" s="60" cm="1">
        <f t="array" ref="V10">IF(INDEX(InputsCapexBuyMonth,$BS$10)=V$3,INDEX(InputsCapexBuyAmount,$BS$10),0)</f>
        <v>0</v>
      </c>
      <c r="W10" s="53" cm="1">
        <f t="array" ref="W10">IF(INDEX(InputsCapexBuyMonth,$BS$10)=W$3,INDEX(InputsCapexBuyAmount,$BS$10),0)</f>
        <v>0</v>
      </c>
      <c r="X10" s="59" cm="1">
        <f t="array" ref="X10">IF(INDEX(InputsCapexBuyMonth,$BS$10)=X$3,INDEX(InputsCapexBuyAmount,$BS$10),0)</f>
        <v>0</v>
      </c>
      <c r="Y10" s="59" cm="1">
        <f t="array" ref="Y10">IF(INDEX(InputsCapexBuyMonth,$BS$10)=Y$3,INDEX(InputsCapexBuyAmount,$BS$10),0)</f>
        <v>0</v>
      </c>
      <c r="Z10" s="59" cm="1">
        <f t="array" ref="Z10">IF(INDEX(InputsCapexBuyMonth,$BS$10)=Z$3,INDEX(InputsCapexBuyAmount,$BS$10),0)</f>
        <v>0</v>
      </c>
      <c r="AA10" s="59" cm="1">
        <f t="array" ref="AA10">IF(INDEX(InputsCapexBuyMonth,$BS$10)=AA$3,INDEX(InputsCapexBuyAmount,$BS$10),0)</f>
        <v>0</v>
      </c>
      <c r="AB10" s="59" cm="1">
        <f t="array" ref="AB10">IF(INDEX(InputsCapexBuyMonth,$BS$10)=AB$3,INDEX(InputsCapexBuyAmount,$BS$10),0)</f>
        <v>0</v>
      </c>
      <c r="AC10" s="59" cm="1">
        <f t="array" ref="AC10">IF(INDEX(InputsCapexBuyMonth,$BS$10)=AC$3,INDEX(InputsCapexBuyAmount,$BS$10),0)</f>
        <v>0</v>
      </c>
      <c r="AD10" s="59" cm="1">
        <f t="array" ref="AD10">IF(INDEX(InputsCapexBuyMonth,$BS$10)=AD$3,INDEX(InputsCapexBuyAmount,$BS$10),0)</f>
        <v>0</v>
      </c>
      <c r="AE10" s="59" cm="1">
        <f t="array" ref="AE10">IF(INDEX(InputsCapexBuyMonth,$BS$10)=AE$3,INDEX(InputsCapexBuyAmount,$BS$10),0)</f>
        <v>0</v>
      </c>
      <c r="AF10" s="59" cm="1">
        <f t="array" ref="AF10">IF(INDEX(InputsCapexBuyMonth,$BS$10)=AF$3,INDEX(InputsCapexBuyAmount,$BS$10),0)</f>
        <v>0</v>
      </c>
      <c r="AG10" s="59" cm="1">
        <f t="array" ref="AG10">IF(INDEX(InputsCapexBuyMonth,$BS$10)=AG$3,INDEX(InputsCapexBuyAmount,$BS$10),0)</f>
        <v>0</v>
      </c>
      <c r="AH10" s="60" cm="1">
        <f t="array" ref="AH10">IF(INDEX(InputsCapexBuyMonth,$BS$10)=AH$3,INDEX(InputsCapexBuyAmount,$BS$10),0)</f>
        <v>0</v>
      </c>
      <c r="AI10" s="53" cm="1">
        <f t="array" ref="AI10">IF(INDEX(InputsCapexBuyMonth,$BS$10)=AI$3,INDEX(InputsCapexBuyAmount,$BS$10),0)</f>
        <v>0</v>
      </c>
      <c r="AJ10" s="59" cm="1">
        <f t="array" ref="AJ10">IF(INDEX(InputsCapexBuyMonth,$BS$10)=AJ$3,INDEX(InputsCapexBuyAmount,$BS$10),0)</f>
        <v>0</v>
      </c>
      <c r="AK10" s="59" cm="1">
        <f t="array" ref="AK10">IF(INDEX(InputsCapexBuyMonth,$BS$10)=AK$3,INDEX(InputsCapexBuyAmount,$BS$10),0)</f>
        <v>0</v>
      </c>
      <c r="AL10" s="59" cm="1">
        <f t="array" ref="AL10">IF(INDEX(InputsCapexBuyMonth,$BS$10)=AL$3,INDEX(InputsCapexBuyAmount,$BS$10),0)</f>
        <v>0</v>
      </c>
      <c r="AM10" s="59" cm="1">
        <f t="array" ref="AM10">IF(INDEX(InputsCapexBuyMonth,$BS$10)=AM$3,INDEX(InputsCapexBuyAmount,$BS$10),0)</f>
        <v>0</v>
      </c>
      <c r="AN10" s="59" cm="1">
        <f t="array" ref="AN10">IF(INDEX(InputsCapexBuyMonth,$BS$10)=AN$3,INDEX(InputsCapexBuyAmount,$BS$10),0)</f>
        <v>0</v>
      </c>
      <c r="AO10" s="59" cm="1">
        <f t="array" ref="AO10">IF(INDEX(InputsCapexBuyMonth,$BS$10)=AO$3,INDEX(InputsCapexBuyAmount,$BS$10),0)</f>
        <v>0</v>
      </c>
      <c r="AP10" s="59" cm="1">
        <f t="array" ref="AP10">IF(INDEX(InputsCapexBuyMonth,$BS$10)=AP$3,INDEX(InputsCapexBuyAmount,$BS$10),0)</f>
        <v>0</v>
      </c>
      <c r="AQ10" s="59" cm="1">
        <f t="array" ref="AQ10">IF(INDEX(InputsCapexBuyMonth,$BS$10)=AQ$3,INDEX(InputsCapexBuyAmount,$BS$10),0)</f>
        <v>0</v>
      </c>
      <c r="AR10" s="59" cm="1">
        <f t="array" ref="AR10">IF(INDEX(InputsCapexBuyMonth,$BS$10)=AR$3,INDEX(InputsCapexBuyAmount,$BS$10),0)</f>
        <v>0</v>
      </c>
      <c r="AS10" s="59" cm="1">
        <f t="array" ref="AS10">IF(INDEX(InputsCapexBuyMonth,$BS$10)=AS$3,INDEX(InputsCapexBuyAmount,$BS$10),0)</f>
        <v>0</v>
      </c>
      <c r="AT10" s="60" cm="1">
        <f t="array" ref="AT10">IF(INDEX(InputsCapexBuyMonth,$BS$10)=AT$3,INDEX(InputsCapexBuyAmount,$BS$10),0)</f>
        <v>0</v>
      </c>
      <c r="AU10" s="53" cm="1">
        <f t="array" ref="AU10">IF(INDEX(InputsCapexBuyMonth,$BS$10)=AU$3,INDEX(InputsCapexBuyAmount,$BS$10),0)</f>
        <v>0</v>
      </c>
      <c r="AV10" s="59" cm="1">
        <f t="array" ref="AV10">IF(INDEX(InputsCapexBuyMonth,$BS$10)=AV$3,INDEX(InputsCapexBuyAmount,$BS$10),0)</f>
        <v>0</v>
      </c>
      <c r="AW10" s="59" cm="1">
        <f t="array" ref="AW10">IF(INDEX(InputsCapexBuyMonth,$BS$10)=AW$3,INDEX(InputsCapexBuyAmount,$BS$10),0)</f>
        <v>0</v>
      </c>
      <c r="AX10" s="59" cm="1">
        <f t="array" ref="AX10">IF(INDEX(InputsCapexBuyMonth,$BS$10)=AX$3,INDEX(InputsCapexBuyAmount,$BS$10),0)</f>
        <v>0</v>
      </c>
      <c r="AY10" s="59" cm="1">
        <f t="array" ref="AY10">IF(INDEX(InputsCapexBuyMonth,$BS$10)=AY$3,INDEX(InputsCapexBuyAmount,$BS$10),0)</f>
        <v>0</v>
      </c>
      <c r="AZ10" s="59" cm="1">
        <f t="array" ref="AZ10">IF(INDEX(InputsCapexBuyMonth,$BS$10)=AZ$3,INDEX(InputsCapexBuyAmount,$BS$10),0)</f>
        <v>0</v>
      </c>
      <c r="BA10" s="59" cm="1">
        <f t="array" ref="BA10">IF(INDEX(InputsCapexBuyMonth,$BS$10)=BA$3,INDEX(InputsCapexBuyAmount,$BS$10),0)</f>
        <v>0</v>
      </c>
      <c r="BB10" s="59" cm="1">
        <f t="array" ref="BB10">IF(INDEX(InputsCapexBuyMonth,$BS$10)=BB$3,INDEX(InputsCapexBuyAmount,$BS$10),0)</f>
        <v>0</v>
      </c>
      <c r="BC10" s="59" cm="1">
        <f t="array" ref="BC10">IF(INDEX(InputsCapexBuyMonth,$BS$10)=BC$3,INDEX(InputsCapexBuyAmount,$BS$10),0)</f>
        <v>0</v>
      </c>
      <c r="BD10" s="59" cm="1">
        <f t="array" ref="BD10">IF(INDEX(InputsCapexBuyMonth,$BS$10)=BD$3,INDEX(InputsCapexBuyAmount,$BS$10),0)</f>
        <v>0</v>
      </c>
      <c r="BE10" s="59" cm="1">
        <f t="array" ref="BE10">IF(INDEX(InputsCapexBuyMonth,$BS$10)=BE$3,INDEX(InputsCapexBuyAmount,$BS$10),0)</f>
        <v>0</v>
      </c>
      <c r="BF10" s="60" cm="1">
        <f t="array" ref="BF10">IF(INDEX(InputsCapexBuyMonth,$BS$10)=BF$3,INDEX(InputsCapexBuyAmount,$BS$10),0)</f>
        <v>0</v>
      </c>
      <c r="BG10" s="53" cm="1">
        <f t="array" ref="BG10">IF(INDEX(InputsCapexBuyMonth,$BS$10)=BG$3,INDEX(InputsCapexBuyAmount,$BS$10),0)</f>
        <v>0</v>
      </c>
      <c r="BH10" s="59" cm="1">
        <f t="array" ref="BH10">IF(INDEX(InputsCapexBuyMonth,$BS$10)=BH$3,INDEX(InputsCapexBuyAmount,$BS$10),0)</f>
        <v>0</v>
      </c>
      <c r="BI10" s="59" cm="1">
        <f t="array" ref="BI10">IF(INDEX(InputsCapexBuyMonth,$BS$10)=BI$3,INDEX(InputsCapexBuyAmount,$BS$10),0)</f>
        <v>0</v>
      </c>
      <c r="BJ10" s="59" cm="1">
        <f t="array" ref="BJ10">IF(INDEX(InputsCapexBuyMonth,$BS$10)=BJ$3,INDEX(InputsCapexBuyAmount,$BS$10),0)</f>
        <v>0</v>
      </c>
      <c r="BK10" s="59" cm="1">
        <f t="array" ref="BK10">IF(INDEX(InputsCapexBuyMonth,$BS$10)=BK$3,INDEX(InputsCapexBuyAmount,$BS$10),0)</f>
        <v>0</v>
      </c>
      <c r="BL10" s="59" cm="1">
        <f t="array" ref="BL10">IF(INDEX(InputsCapexBuyMonth,$BS$10)=BL$3,INDEX(InputsCapexBuyAmount,$BS$10),0)</f>
        <v>0</v>
      </c>
      <c r="BM10" s="59" cm="1">
        <f t="array" ref="BM10">IF(INDEX(InputsCapexBuyMonth,$BS$10)=BM$3,INDEX(InputsCapexBuyAmount,$BS$10),0)</f>
        <v>0</v>
      </c>
      <c r="BN10" s="59" cm="1">
        <f t="array" ref="BN10">IF(INDEX(InputsCapexBuyMonth,$BS$10)=BN$3,INDEX(InputsCapexBuyAmount,$BS$10),0)</f>
        <v>0</v>
      </c>
      <c r="BO10" s="59" cm="1">
        <f t="array" ref="BO10">IF(INDEX(InputsCapexBuyMonth,$BS$10)=BO$3,INDEX(InputsCapexBuyAmount,$BS$10),0)</f>
        <v>0</v>
      </c>
      <c r="BP10" s="59" cm="1">
        <f t="array" ref="BP10">IF(INDEX(InputsCapexBuyMonth,$BS$10)=BP$3,INDEX(InputsCapexBuyAmount,$BS$10),0)</f>
        <v>0</v>
      </c>
      <c r="BQ10" s="59" cm="1">
        <f t="array" ref="BQ10">IF(INDEX(InputsCapexBuyMonth,$BS$10)=BQ$3,INDEX(InputsCapexBuyAmount,$BS$10),0)</f>
        <v>0</v>
      </c>
      <c r="BR10" s="60" cm="1">
        <f t="array" ref="BR10">IF(INDEX(InputsCapexBuyMonth,$BS$10)=BR$3,INDEX(InputsCapexBuyAmount,$BS$10),0)</f>
        <v>0</v>
      </c>
      <c r="BS10" s="47">
        <v>4</v>
      </c>
    </row>
    <row r="11" spans="1:73" hidden="1" x14ac:dyDescent="0.25">
      <c r="A11" s="47"/>
      <c r="B11" s="141"/>
      <c r="C11" s="128" cm="1">
        <f t="array" ref="C11">INDEX(InputsCapexItem,$BS$11)</f>
        <v>0</v>
      </c>
      <c r="E11" s="60">
        <f t="shared" si="0"/>
        <v>0</v>
      </c>
      <c r="F11" s="60">
        <f t="shared" si="1"/>
        <v>0</v>
      </c>
      <c r="G11" s="60">
        <f t="shared" si="2"/>
        <v>0</v>
      </c>
      <c r="H11" s="60">
        <f t="shared" si="3"/>
        <v>0</v>
      </c>
      <c r="I11" s="60">
        <f t="shared" si="4"/>
        <v>0</v>
      </c>
      <c r="K11" s="53" cm="1">
        <f t="array" ref="K11">IF(INDEX(InputsCapexBuyMonth,$BS$11)=K$3,INDEX(InputsCapexBuyAmount,$BS$11),0)</f>
        <v>0</v>
      </c>
      <c r="L11" s="59" cm="1">
        <f t="array" ref="L11">IF(INDEX(InputsCapexBuyMonth,$BS$11)=L$3,INDEX(InputsCapexBuyAmount,$BS$11),0)</f>
        <v>0</v>
      </c>
      <c r="M11" s="59" cm="1">
        <f t="array" ref="M11">IF(INDEX(InputsCapexBuyMonth,$BS$11)=M$3,INDEX(InputsCapexBuyAmount,$BS$11),0)</f>
        <v>0</v>
      </c>
      <c r="N11" s="59" cm="1">
        <f t="array" ref="N11">IF(INDEX(InputsCapexBuyMonth,$BS$11)=N$3,INDEX(InputsCapexBuyAmount,$BS$11),0)</f>
        <v>0</v>
      </c>
      <c r="O11" s="59" cm="1">
        <f t="array" ref="O11">IF(INDEX(InputsCapexBuyMonth,$BS$11)=O$3,INDEX(InputsCapexBuyAmount,$BS$11),0)</f>
        <v>0</v>
      </c>
      <c r="P11" s="59" cm="1">
        <f t="array" ref="P11">IF(INDEX(InputsCapexBuyMonth,$BS$11)=P$3,INDEX(InputsCapexBuyAmount,$BS$11),0)</f>
        <v>0</v>
      </c>
      <c r="Q11" s="59" cm="1">
        <f t="array" ref="Q11">IF(INDEX(InputsCapexBuyMonth,$BS$11)=Q$3,INDEX(InputsCapexBuyAmount,$BS$11),0)</f>
        <v>0</v>
      </c>
      <c r="R11" s="59" cm="1">
        <f t="array" ref="R11">IF(INDEX(InputsCapexBuyMonth,$BS$11)=R$3,INDEX(InputsCapexBuyAmount,$BS$11),0)</f>
        <v>0</v>
      </c>
      <c r="S11" s="59" cm="1">
        <f t="array" ref="S11">IF(INDEX(InputsCapexBuyMonth,$BS$11)=S$3,INDEX(InputsCapexBuyAmount,$BS$11),0)</f>
        <v>0</v>
      </c>
      <c r="T11" s="59" cm="1">
        <f t="array" ref="T11">IF(INDEX(InputsCapexBuyMonth,$BS$11)=T$3,INDEX(InputsCapexBuyAmount,$BS$11),0)</f>
        <v>0</v>
      </c>
      <c r="U11" s="59" cm="1">
        <f t="array" ref="U11">IF(INDEX(InputsCapexBuyMonth,$BS$11)=U$3,INDEX(InputsCapexBuyAmount,$BS$11),0)</f>
        <v>0</v>
      </c>
      <c r="V11" s="60" cm="1">
        <f t="array" ref="V11">IF(INDEX(InputsCapexBuyMonth,$BS$11)=V$3,INDEX(InputsCapexBuyAmount,$BS$11),0)</f>
        <v>0</v>
      </c>
      <c r="W11" s="53" cm="1">
        <f t="array" ref="W11">IF(INDEX(InputsCapexBuyMonth,$BS$11)=W$3,INDEX(InputsCapexBuyAmount,$BS$11),0)</f>
        <v>0</v>
      </c>
      <c r="X11" s="59" cm="1">
        <f t="array" ref="X11">IF(INDEX(InputsCapexBuyMonth,$BS$11)=X$3,INDEX(InputsCapexBuyAmount,$BS$11),0)</f>
        <v>0</v>
      </c>
      <c r="Y11" s="59" cm="1">
        <f t="array" ref="Y11">IF(INDEX(InputsCapexBuyMonth,$BS$11)=Y$3,INDEX(InputsCapexBuyAmount,$BS$11),0)</f>
        <v>0</v>
      </c>
      <c r="Z11" s="59" cm="1">
        <f t="array" ref="Z11">IF(INDEX(InputsCapexBuyMonth,$BS$11)=Z$3,INDEX(InputsCapexBuyAmount,$BS$11),0)</f>
        <v>0</v>
      </c>
      <c r="AA11" s="59" cm="1">
        <f t="array" ref="AA11">IF(INDEX(InputsCapexBuyMonth,$BS$11)=AA$3,INDEX(InputsCapexBuyAmount,$BS$11),0)</f>
        <v>0</v>
      </c>
      <c r="AB11" s="59" cm="1">
        <f t="array" ref="AB11">IF(INDEX(InputsCapexBuyMonth,$BS$11)=AB$3,INDEX(InputsCapexBuyAmount,$BS$11),0)</f>
        <v>0</v>
      </c>
      <c r="AC11" s="59" cm="1">
        <f t="array" ref="AC11">IF(INDEX(InputsCapexBuyMonth,$BS$11)=AC$3,INDEX(InputsCapexBuyAmount,$BS$11),0)</f>
        <v>0</v>
      </c>
      <c r="AD11" s="59" cm="1">
        <f t="array" ref="AD11">IF(INDEX(InputsCapexBuyMonth,$BS$11)=AD$3,INDEX(InputsCapexBuyAmount,$BS$11),0)</f>
        <v>0</v>
      </c>
      <c r="AE11" s="59" cm="1">
        <f t="array" ref="AE11">IF(INDEX(InputsCapexBuyMonth,$BS$11)=AE$3,INDEX(InputsCapexBuyAmount,$BS$11),0)</f>
        <v>0</v>
      </c>
      <c r="AF11" s="59" cm="1">
        <f t="array" ref="AF11">IF(INDEX(InputsCapexBuyMonth,$BS$11)=AF$3,INDEX(InputsCapexBuyAmount,$BS$11),0)</f>
        <v>0</v>
      </c>
      <c r="AG11" s="59" cm="1">
        <f t="array" ref="AG11">IF(INDEX(InputsCapexBuyMonth,$BS$11)=AG$3,INDEX(InputsCapexBuyAmount,$BS$11),0)</f>
        <v>0</v>
      </c>
      <c r="AH11" s="60" cm="1">
        <f t="array" ref="AH11">IF(INDEX(InputsCapexBuyMonth,$BS$11)=AH$3,INDEX(InputsCapexBuyAmount,$BS$11),0)</f>
        <v>0</v>
      </c>
      <c r="AI11" s="53" cm="1">
        <f t="array" ref="AI11">IF(INDEX(InputsCapexBuyMonth,$BS$11)=AI$3,INDEX(InputsCapexBuyAmount,$BS$11),0)</f>
        <v>0</v>
      </c>
      <c r="AJ11" s="59" cm="1">
        <f t="array" ref="AJ11">IF(INDEX(InputsCapexBuyMonth,$BS$11)=AJ$3,INDEX(InputsCapexBuyAmount,$BS$11),0)</f>
        <v>0</v>
      </c>
      <c r="AK11" s="59" cm="1">
        <f t="array" ref="AK11">IF(INDEX(InputsCapexBuyMonth,$BS$11)=AK$3,INDEX(InputsCapexBuyAmount,$BS$11),0)</f>
        <v>0</v>
      </c>
      <c r="AL11" s="59" cm="1">
        <f t="array" ref="AL11">IF(INDEX(InputsCapexBuyMonth,$BS$11)=AL$3,INDEX(InputsCapexBuyAmount,$BS$11),0)</f>
        <v>0</v>
      </c>
      <c r="AM11" s="59" cm="1">
        <f t="array" ref="AM11">IF(INDEX(InputsCapexBuyMonth,$BS$11)=AM$3,INDEX(InputsCapexBuyAmount,$BS$11),0)</f>
        <v>0</v>
      </c>
      <c r="AN11" s="59" cm="1">
        <f t="array" ref="AN11">IF(INDEX(InputsCapexBuyMonth,$BS$11)=AN$3,INDEX(InputsCapexBuyAmount,$BS$11),0)</f>
        <v>0</v>
      </c>
      <c r="AO11" s="59" cm="1">
        <f t="array" ref="AO11">IF(INDEX(InputsCapexBuyMonth,$BS$11)=AO$3,INDEX(InputsCapexBuyAmount,$BS$11),0)</f>
        <v>0</v>
      </c>
      <c r="AP11" s="59" cm="1">
        <f t="array" ref="AP11">IF(INDEX(InputsCapexBuyMonth,$BS$11)=AP$3,INDEX(InputsCapexBuyAmount,$BS$11),0)</f>
        <v>0</v>
      </c>
      <c r="AQ11" s="59" cm="1">
        <f t="array" ref="AQ11">IF(INDEX(InputsCapexBuyMonth,$BS$11)=AQ$3,INDEX(InputsCapexBuyAmount,$BS$11),0)</f>
        <v>0</v>
      </c>
      <c r="AR11" s="59" cm="1">
        <f t="array" ref="AR11">IF(INDEX(InputsCapexBuyMonth,$BS$11)=AR$3,INDEX(InputsCapexBuyAmount,$BS$11),0)</f>
        <v>0</v>
      </c>
      <c r="AS11" s="59" cm="1">
        <f t="array" ref="AS11">IF(INDEX(InputsCapexBuyMonth,$BS$11)=AS$3,INDEX(InputsCapexBuyAmount,$BS$11),0)</f>
        <v>0</v>
      </c>
      <c r="AT11" s="60" cm="1">
        <f t="array" ref="AT11">IF(INDEX(InputsCapexBuyMonth,$BS$11)=AT$3,INDEX(InputsCapexBuyAmount,$BS$11),0)</f>
        <v>0</v>
      </c>
      <c r="AU11" s="53" cm="1">
        <f t="array" ref="AU11">IF(INDEX(InputsCapexBuyMonth,$BS$11)=AU$3,INDEX(InputsCapexBuyAmount,$BS$11),0)</f>
        <v>0</v>
      </c>
      <c r="AV11" s="59" cm="1">
        <f t="array" ref="AV11">IF(INDEX(InputsCapexBuyMonth,$BS$11)=AV$3,INDEX(InputsCapexBuyAmount,$BS$11),0)</f>
        <v>0</v>
      </c>
      <c r="AW11" s="59" cm="1">
        <f t="array" ref="AW11">IF(INDEX(InputsCapexBuyMonth,$BS$11)=AW$3,INDEX(InputsCapexBuyAmount,$BS$11),0)</f>
        <v>0</v>
      </c>
      <c r="AX11" s="59" cm="1">
        <f t="array" ref="AX11">IF(INDEX(InputsCapexBuyMonth,$BS$11)=AX$3,INDEX(InputsCapexBuyAmount,$BS$11),0)</f>
        <v>0</v>
      </c>
      <c r="AY11" s="59" cm="1">
        <f t="array" ref="AY11">IF(INDEX(InputsCapexBuyMonth,$BS$11)=AY$3,INDEX(InputsCapexBuyAmount,$BS$11),0)</f>
        <v>0</v>
      </c>
      <c r="AZ11" s="59" cm="1">
        <f t="array" ref="AZ11">IF(INDEX(InputsCapexBuyMonth,$BS$11)=AZ$3,INDEX(InputsCapexBuyAmount,$BS$11),0)</f>
        <v>0</v>
      </c>
      <c r="BA11" s="59" cm="1">
        <f t="array" ref="BA11">IF(INDEX(InputsCapexBuyMonth,$BS$11)=BA$3,INDEX(InputsCapexBuyAmount,$BS$11),0)</f>
        <v>0</v>
      </c>
      <c r="BB11" s="59" cm="1">
        <f t="array" ref="BB11">IF(INDEX(InputsCapexBuyMonth,$BS$11)=BB$3,INDEX(InputsCapexBuyAmount,$BS$11),0)</f>
        <v>0</v>
      </c>
      <c r="BC11" s="59" cm="1">
        <f t="array" ref="BC11">IF(INDEX(InputsCapexBuyMonth,$BS$11)=BC$3,INDEX(InputsCapexBuyAmount,$BS$11),0)</f>
        <v>0</v>
      </c>
      <c r="BD11" s="59" cm="1">
        <f t="array" ref="BD11">IF(INDEX(InputsCapexBuyMonth,$BS$11)=BD$3,INDEX(InputsCapexBuyAmount,$BS$11),0)</f>
        <v>0</v>
      </c>
      <c r="BE11" s="59" cm="1">
        <f t="array" ref="BE11">IF(INDEX(InputsCapexBuyMonth,$BS$11)=BE$3,INDEX(InputsCapexBuyAmount,$BS$11),0)</f>
        <v>0</v>
      </c>
      <c r="BF11" s="60" cm="1">
        <f t="array" ref="BF11">IF(INDEX(InputsCapexBuyMonth,$BS$11)=BF$3,INDEX(InputsCapexBuyAmount,$BS$11),0)</f>
        <v>0</v>
      </c>
      <c r="BG11" s="53" cm="1">
        <f t="array" ref="BG11">IF(INDEX(InputsCapexBuyMonth,$BS$11)=BG$3,INDEX(InputsCapexBuyAmount,$BS$11),0)</f>
        <v>0</v>
      </c>
      <c r="BH11" s="59" cm="1">
        <f t="array" ref="BH11">IF(INDEX(InputsCapexBuyMonth,$BS$11)=BH$3,INDEX(InputsCapexBuyAmount,$BS$11),0)</f>
        <v>0</v>
      </c>
      <c r="BI11" s="59" cm="1">
        <f t="array" ref="BI11">IF(INDEX(InputsCapexBuyMonth,$BS$11)=BI$3,INDEX(InputsCapexBuyAmount,$BS$11),0)</f>
        <v>0</v>
      </c>
      <c r="BJ11" s="59" cm="1">
        <f t="array" ref="BJ11">IF(INDEX(InputsCapexBuyMonth,$BS$11)=BJ$3,INDEX(InputsCapexBuyAmount,$BS$11),0)</f>
        <v>0</v>
      </c>
      <c r="BK11" s="59" cm="1">
        <f t="array" ref="BK11">IF(INDEX(InputsCapexBuyMonth,$BS$11)=BK$3,INDEX(InputsCapexBuyAmount,$BS$11),0)</f>
        <v>0</v>
      </c>
      <c r="BL11" s="59" cm="1">
        <f t="array" ref="BL11">IF(INDEX(InputsCapexBuyMonth,$BS$11)=BL$3,INDEX(InputsCapexBuyAmount,$BS$11),0)</f>
        <v>0</v>
      </c>
      <c r="BM11" s="59" cm="1">
        <f t="array" ref="BM11">IF(INDEX(InputsCapexBuyMonth,$BS$11)=BM$3,INDEX(InputsCapexBuyAmount,$BS$11),0)</f>
        <v>0</v>
      </c>
      <c r="BN11" s="59" cm="1">
        <f t="array" ref="BN11">IF(INDEX(InputsCapexBuyMonth,$BS$11)=BN$3,INDEX(InputsCapexBuyAmount,$BS$11),0)</f>
        <v>0</v>
      </c>
      <c r="BO11" s="59" cm="1">
        <f t="array" ref="BO11">IF(INDEX(InputsCapexBuyMonth,$BS$11)=BO$3,INDEX(InputsCapexBuyAmount,$BS$11),0)</f>
        <v>0</v>
      </c>
      <c r="BP11" s="59" cm="1">
        <f t="array" ref="BP11">IF(INDEX(InputsCapexBuyMonth,$BS$11)=BP$3,INDEX(InputsCapexBuyAmount,$BS$11),0)</f>
        <v>0</v>
      </c>
      <c r="BQ11" s="59" cm="1">
        <f t="array" ref="BQ11">IF(INDEX(InputsCapexBuyMonth,$BS$11)=BQ$3,INDEX(InputsCapexBuyAmount,$BS$11),0)</f>
        <v>0</v>
      </c>
      <c r="BR11" s="60" cm="1">
        <f t="array" ref="BR11">IF(INDEX(InputsCapexBuyMonth,$BS$11)=BR$3,INDEX(InputsCapexBuyAmount,$BS$11),0)</f>
        <v>0</v>
      </c>
      <c r="BS11" s="47">
        <v>5</v>
      </c>
    </row>
    <row r="12" spans="1:73" hidden="1" x14ac:dyDescent="0.25">
      <c r="A12" s="47"/>
      <c r="B12" s="141"/>
      <c r="C12" s="128" cm="1">
        <f t="array" ref="C12">INDEX(InputsCapexItem,$BS$12)</f>
        <v>0</v>
      </c>
      <c r="E12" s="60">
        <f t="shared" si="0"/>
        <v>0</v>
      </c>
      <c r="F12" s="60">
        <f t="shared" si="1"/>
        <v>0</v>
      </c>
      <c r="G12" s="60">
        <f t="shared" si="2"/>
        <v>0</v>
      </c>
      <c r="H12" s="60">
        <f t="shared" si="3"/>
        <v>0</v>
      </c>
      <c r="I12" s="60">
        <f t="shared" si="4"/>
        <v>0</v>
      </c>
      <c r="K12" s="53" cm="1">
        <f t="array" ref="K12">IF(INDEX(InputsCapexBuyMonth,$BS$12)=K$3,INDEX(InputsCapexBuyAmount,$BS$12),0)</f>
        <v>0</v>
      </c>
      <c r="L12" s="59" cm="1">
        <f t="array" ref="L12">IF(INDEX(InputsCapexBuyMonth,$BS$12)=L$3,INDEX(InputsCapexBuyAmount,$BS$12),0)</f>
        <v>0</v>
      </c>
      <c r="M12" s="59" cm="1">
        <f t="array" ref="M12">IF(INDEX(InputsCapexBuyMonth,$BS$12)=M$3,INDEX(InputsCapexBuyAmount,$BS$12),0)</f>
        <v>0</v>
      </c>
      <c r="N12" s="59" cm="1">
        <f t="array" ref="N12">IF(INDEX(InputsCapexBuyMonth,$BS$12)=N$3,INDEX(InputsCapexBuyAmount,$BS$12),0)</f>
        <v>0</v>
      </c>
      <c r="O12" s="59" cm="1">
        <f t="array" ref="O12">IF(INDEX(InputsCapexBuyMonth,$BS$12)=O$3,INDEX(InputsCapexBuyAmount,$BS$12),0)</f>
        <v>0</v>
      </c>
      <c r="P12" s="59" cm="1">
        <f t="array" ref="P12">IF(INDEX(InputsCapexBuyMonth,$BS$12)=P$3,INDEX(InputsCapexBuyAmount,$BS$12),0)</f>
        <v>0</v>
      </c>
      <c r="Q12" s="59" cm="1">
        <f t="array" ref="Q12">IF(INDEX(InputsCapexBuyMonth,$BS$12)=Q$3,INDEX(InputsCapexBuyAmount,$BS$12),0)</f>
        <v>0</v>
      </c>
      <c r="R12" s="59" cm="1">
        <f t="array" ref="R12">IF(INDEX(InputsCapexBuyMonth,$BS$12)=R$3,INDEX(InputsCapexBuyAmount,$BS$12),0)</f>
        <v>0</v>
      </c>
      <c r="S12" s="59" cm="1">
        <f t="array" ref="S12">IF(INDEX(InputsCapexBuyMonth,$BS$12)=S$3,INDEX(InputsCapexBuyAmount,$BS$12),0)</f>
        <v>0</v>
      </c>
      <c r="T12" s="59" cm="1">
        <f t="array" ref="T12">IF(INDEX(InputsCapexBuyMonth,$BS$12)=T$3,INDEX(InputsCapexBuyAmount,$BS$12),0)</f>
        <v>0</v>
      </c>
      <c r="U12" s="59" cm="1">
        <f t="array" ref="U12">IF(INDEX(InputsCapexBuyMonth,$BS$12)=U$3,INDEX(InputsCapexBuyAmount,$BS$12),0)</f>
        <v>0</v>
      </c>
      <c r="V12" s="60" cm="1">
        <f t="array" ref="V12">IF(INDEX(InputsCapexBuyMonth,$BS$12)=V$3,INDEX(InputsCapexBuyAmount,$BS$12),0)</f>
        <v>0</v>
      </c>
      <c r="W12" s="53" cm="1">
        <f t="array" ref="W12">IF(INDEX(InputsCapexBuyMonth,$BS$12)=W$3,INDEX(InputsCapexBuyAmount,$BS$12),0)</f>
        <v>0</v>
      </c>
      <c r="X12" s="59" cm="1">
        <f t="array" ref="X12">IF(INDEX(InputsCapexBuyMonth,$BS$12)=X$3,INDEX(InputsCapexBuyAmount,$BS$12),0)</f>
        <v>0</v>
      </c>
      <c r="Y12" s="59" cm="1">
        <f t="array" ref="Y12">IF(INDEX(InputsCapexBuyMonth,$BS$12)=Y$3,INDEX(InputsCapexBuyAmount,$BS$12),0)</f>
        <v>0</v>
      </c>
      <c r="Z12" s="59" cm="1">
        <f t="array" ref="Z12">IF(INDEX(InputsCapexBuyMonth,$BS$12)=Z$3,INDEX(InputsCapexBuyAmount,$BS$12),0)</f>
        <v>0</v>
      </c>
      <c r="AA12" s="59" cm="1">
        <f t="array" ref="AA12">IF(INDEX(InputsCapexBuyMonth,$BS$12)=AA$3,INDEX(InputsCapexBuyAmount,$BS$12),0)</f>
        <v>0</v>
      </c>
      <c r="AB12" s="59" cm="1">
        <f t="array" ref="AB12">IF(INDEX(InputsCapexBuyMonth,$BS$12)=AB$3,INDEX(InputsCapexBuyAmount,$BS$12),0)</f>
        <v>0</v>
      </c>
      <c r="AC12" s="59" cm="1">
        <f t="array" ref="AC12">IF(INDEX(InputsCapexBuyMonth,$BS$12)=AC$3,INDEX(InputsCapexBuyAmount,$BS$12),0)</f>
        <v>0</v>
      </c>
      <c r="AD12" s="59" cm="1">
        <f t="array" ref="AD12">IF(INDEX(InputsCapexBuyMonth,$BS$12)=AD$3,INDEX(InputsCapexBuyAmount,$BS$12),0)</f>
        <v>0</v>
      </c>
      <c r="AE12" s="59" cm="1">
        <f t="array" ref="AE12">IF(INDEX(InputsCapexBuyMonth,$BS$12)=AE$3,INDEX(InputsCapexBuyAmount,$BS$12),0)</f>
        <v>0</v>
      </c>
      <c r="AF12" s="59" cm="1">
        <f t="array" ref="AF12">IF(INDEX(InputsCapexBuyMonth,$BS$12)=AF$3,INDEX(InputsCapexBuyAmount,$BS$12),0)</f>
        <v>0</v>
      </c>
      <c r="AG12" s="59" cm="1">
        <f t="array" ref="AG12">IF(INDEX(InputsCapexBuyMonth,$BS$12)=AG$3,INDEX(InputsCapexBuyAmount,$BS$12),0)</f>
        <v>0</v>
      </c>
      <c r="AH12" s="60" cm="1">
        <f t="array" ref="AH12">IF(INDEX(InputsCapexBuyMonth,$BS$12)=AH$3,INDEX(InputsCapexBuyAmount,$BS$12),0)</f>
        <v>0</v>
      </c>
      <c r="AI12" s="53" cm="1">
        <f t="array" ref="AI12">IF(INDEX(InputsCapexBuyMonth,$BS$12)=AI$3,INDEX(InputsCapexBuyAmount,$BS$12),0)</f>
        <v>0</v>
      </c>
      <c r="AJ12" s="59" cm="1">
        <f t="array" ref="AJ12">IF(INDEX(InputsCapexBuyMonth,$BS$12)=AJ$3,INDEX(InputsCapexBuyAmount,$BS$12),0)</f>
        <v>0</v>
      </c>
      <c r="AK12" s="59" cm="1">
        <f t="array" ref="AK12">IF(INDEX(InputsCapexBuyMonth,$BS$12)=AK$3,INDEX(InputsCapexBuyAmount,$BS$12),0)</f>
        <v>0</v>
      </c>
      <c r="AL12" s="59" cm="1">
        <f t="array" ref="AL12">IF(INDEX(InputsCapexBuyMonth,$BS$12)=AL$3,INDEX(InputsCapexBuyAmount,$BS$12),0)</f>
        <v>0</v>
      </c>
      <c r="AM12" s="59" cm="1">
        <f t="array" ref="AM12">IF(INDEX(InputsCapexBuyMonth,$BS$12)=AM$3,INDEX(InputsCapexBuyAmount,$BS$12),0)</f>
        <v>0</v>
      </c>
      <c r="AN12" s="59" cm="1">
        <f t="array" ref="AN12">IF(INDEX(InputsCapexBuyMonth,$BS$12)=AN$3,INDEX(InputsCapexBuyAmount,$BS$12),0)</f>
        <v>0</v>
      </c>
      <c r="AO12" s="59" cm="1">
        <f t="array" ref="AO12">IF(INDEX(InputsCapexBuyMonth,$BS$12)=AO$3,INDEX(InputsCapexBuyAmount,$BS$12),0)</f>
        <v>0</v>
      </c>
      <c r="AP12" s="59" cm="1">
        <f t="array" ref="AP12">IF(INDEX(InputsCapexBuyMonth,$BS$12)=AP$3,INDEX(InputsCapexBuyAmount,$BS$12),0)</f>
        <v>0</v>
      </c>
      <c r="AQ12" s="59" cm="1">
        <f t="array" ref="AQ12">IF(INDEX(InputsCapexBuyMonth,$BS$12)=AQ$3,INDEX(InputsCapexBuyAmount,$BS$12),0)</f>
        <v>0</v>
      </c>
      <c r="AR12" s="59" cm="1">
        <f t="array" ref="AR12">IF(INDEX(InputsCapexBuyMonth,$BS$12)=AR$3,INDEX(InputsCapexBuyAmount,$BS$12),0)</f>
        <v>0</v>
      </c>
      <c r="AS12" s="59" cm="1">
        <f t="array" ref="AS12">IF(INDEX(InputsCapexBuyMonth,$BS$12)=AS$3,INDEX(InputsCapexBuyAmount,$BS$12),0)</f>
        <v>0</v>
      </c>
      <c r="AT12" s="60" cm="1">
        <f t="array" ref="AT12">IF(INDEX(InputsCapexBuyMonth,$BS$12)=AT$3,INDEX(InputsCapexBuyAmount,$BS$12),0)</f>
        <v>0</v>
      </c>
      <c r="AU12" s="53" cm="1">
        <f t="array" ref="AU12">IF(INDEX(InputsCapexBuyMonth,$BS$12)=AU$3,INDEX(InputsCapexBuyAmount,$BS$12),0)</f>
        <v>0</v>
      </c>
      <c r="AV12" s="59" cm="1">
        <f t="array" ref="AV12">IF(INDEX(InputsCapexBuyMonth,$BS$12)=AV$3,INDEX(InputsCapexBuyAmount,$BS$12),0)</f>
        <v>0</v>
      </c>
      <c r="AW12" s="59" cm="1">
        <f t="array" ref="AW12">IF(INDEX(InputsCapexBuyMonth,$BS$12)=AW$3,INDEX(InputsCapexBuyAmount,$BS$12),0)</f>
        <v>0</v>
      </c>
      <c r="AX12" s="59" cm="1">
        <f t="array" ref="AX12">IF(INDEX(InputsCapexBuyMonth,$BS$12)=AX$3,INDEX(InputsCapexBuyAmount,$BS$12),0)</f>
        <v>0</v>
      </c>
      <c r="AY12" s="59" cm="1">
        <f t="array" ref="AY12">IF(INDEX(InputsCapexBuyMonth,$BS$12)=AY$3,INDEX(InputsCapexBuyAmount,$BS$12),0)</f>
        <v>0</v>
      </c>
      <c r="AZ12" s="59" cm="1">
        <f t="array" ref="AZ12">IF(INDEX(InputsCapexBuyMonth,$BS$12)=AZ$3,INDEX(InputsCapexBuyAmount,$BS$12),0)</f>
        <v>0</v>
      </c>
      <c r="BA12" s="59" cm="1">
        <f t="array" ref="BA12">IF(INDEX(InputsCapexBuyMonth,$BS$12)=BA$3,INDEX(InputsCapexBuyAmount,$BS$12),0)</f>
        <v>0</v>
      </c>
      <c r="BB12" s="59" cm="1">
        <f t="array" ref="BB12">IF(INDEX(InputsCapexBuyMonth,$BS$12)=BB$3,INDEX(InputsCapexBuyAmount,$BS$12),0)</f>
        <v>0</v>
      </c>
      <c r="BC12" s="59" cm="1">
        <f t="array" ref="BC12">IF(INDEX(InputsCapexBuyMonth,$BS$12)=BC$3,INDEX(InputsCapexBuyAmount,$BS$12),0)</f>
        <v>0</v>
      </c>
      <c r="BD12" s="59" cm="1">
        <f t="array" ref="BD12">IF(INDEX(InputsCapexBuyMonth,$BS$12)=BD$3,INDEX(InputsCapexBuyAmount,$BS$12),0)</f>
        <v>0</v>
      </c>
      <c r="BE12" s="59" cm="1">
        <f t="array" ref="BE12">IF(INDEX(InputsCapexBuyMonth,$BS$12)=BE$3,INDEX(InputsCapexBuyAmount,$BS$12),0)</f>
        <v>0</v>
      </c>
      <c r="BF12" s="60" cm="1">
        <f t="array" ref="BF12">IF(INDEX(InputsCapexBuyMonth,$BS$12)=BF$3,INDEX(InputsCapexBuyAmount,$BS$12),0)</f>
        <v>0</v>
      </c>
      <c r="BG12" s="53" cm="1">
        <f t="array" ref="BG12">IF(INDEX(InputsCapexBuyMonth,$BS$12)=BG$3,INDEX(InputsCapexBuyAmount,$BS$12),0)</f>
        <v>0</v>
      </c>
      <c r="BH12" s="59" cm="1">
        <f t="array" ref="BH12">IF(INDEX(InputsCapexBuyMonth,$BS$12)=BH$3,INDEX(InputsCapexBuyAmount,$BS$12),0)</f>
        <v>0</v>
      </c>
      <c r="BI12" s="59" cm="1">
        <f t="array" ref="BI12">IF(INDEX(InputsCapexBuyMonth,$BS$12)=BI$3,INDEX(InputsCapexBuyAmount,$BS$12),0)</f>
        <v>0</v>
      </c>
      <c r="BJ12" s="59" cm="1">
        <f t="array" ref="BJ12">IF(INDEX(InputsCapexBuyMonth,$BS$12)=BJ$3,INDEX(InputsCapexBuyAmount,$BS$12),0)</f>
        <v>0</v>
      </c>
      <c r="BK12" s="59" cm="1">
        <f t="array" ref="BK12">IF(INDEX(InputsCapexBuyMonth,$BS$12)=BK$3,INDEX(InputsCapexBuyAmount,$BS$12),0)</f>
        <v>0</v>
      </c>
      <c r="BL12" s="59" cm="1">
        <f t="array" ref="BL12">IF(INDEX(InputsCapexBuyMonth,$BS$12)=BL$3,INDEX(InputsCapexBuyAmount,$BS$12),0)</f>
        <v>0</v>
      </c>
      <c r="BM12" s="59" cm="1">
        <f t="array" ref="BM12">IF(INDEX(InputsCapexBuyMonth,$BS$12)=BM$3,INDEX(InputsCapexBuyAmount,$BS$12),0)</f>
        <v>0</v>
      </c>
      <c r="BN12" s="59" cm="1">
        <f t="array" ref="BN12">IF(INDEX(InputsCapexBuyMonth,$BS$12)=BN$3,INDEX(InputsCapexBuyAmount,$BS$12),0)</f>
        <v>0</v>
      </c>
      <c r="BO12" s="59" cm="1">
        <f t="array" ref="BO12">IF(INDEX(InputsCapexBuyMonth,$BS$12)=BO$3,INDEX(InputsCapexBuyAmount,$BS$12),0)</f>
        <v>0</v>
      </c>
      <c r="BP12" s="59" cm="1">
        <f t="array" ref="BP12">IF(INDEX(InputsCapexBuyMonth,$BS$12)=BP$3,INDEX(InputsCapexBuyAmount,$BS$12),0)</f>
        <v>0</v>
      </c>
      <c r="BQ12" s="59" cm="1">
        <f t="array" ref="BQ12">IF(INDEX(InputsCapexBuyMonth,$BS$12)=BQ$3,INDEX(InputsCapexBuyAmount,$BS$12),0)</f>
        <v>0</v>
      </c>
      <c r="BR12" s="60" cm="1">
        <f t="array" ref="BR12">IF(INDEX(InputsCapexBuyMonth,$BS$12)=BR$3,INDEX(InputsCapexBuyAmount,$BS$12),0)</f>
        <v>0</v>
      </c>
      <c r="BS12" s="47">
        <v>6</v>
      </c>
    </row>
    <row r="13" spans="1:73" hidden="1" x14ac:dyDescent="0.25">
      <c r="A13" s="47"/>
      <c r="B13" s="141"/>
      <c r="C13" s="128" cm="1">
        <f t="array" ref="C13">INDEX(InputsCapexItem,$BS$13)</f>
        <v>0</v>
      </c>
      <c r="E13" s="60">
        <f t="shared" si="0"/>
        <v>0</v>
      </c>
      <c r="F13" s="60">
        <f t="shared" si="1"/>
        <v>0</v>
      </c>
      <c r="G13" s="60">
        <f t="shared" si="2"/>
        <v>0</v>
      </c>
      <c r="H13" s="60">
        <f t="shared" si="3"/>
        <v>0</v>
      </c>
      <c r="I13" s="60">
        <f t="shared" si="4"/>
        <v>0</v>
      </c>
      <c r="K13" s="53" cm="1">
        <f t="array" ref="K13">IF(INDEX(InputsCapexBuyMonth,$BS$13)=K$3,INDEX(InputsCapexBuyAmount,$BS$13),0)</f>
        <v>0</v>
      </c>
      <c r="L13" s="59" cm="1">
        <f t="array" ref="L13">IF(INDEX(InputsCapexBuyMonth,$BS$13)=L$3,INDEX(InputsCapexBuyAmount,$BS$13),0)</f>
        <v>0</v>
      </c>
      <c r="M13" s="59" cm="1">
        <f t="array" ref="M13">IF(INDEX(InputsCapexBuyMonth,$BS$13)=M$3,INDEX(InputsCapexBuyAmount,$BS$13),0)</f>
        <v>0</v>
      </c>
      <c r="N13" s="59" cm="1">
        <f t="array" ref="N13">IF(INDEX(InputsCapexBuyMonth,$BS$13)=N$3,INDEX(InputsCapexBuyAmount,$BS$13),0)</f>
        <v>0</v>
      </c>
      <c r="O13" s="59" cm="1">
        <f t="array" ref="O13">IF(INDEX(InputsCapexBuyMonth,$BS$13)=O$3,INDEX(InputsCapexBuyAmount,$BS$13),0)</f>
        <v>0</v>
      </c>
      <c r="P13" s="59" cm="1">
        <f t="array" ref="P13">IF(INDEX(InputsCapexBuyMonth,$BS$13)=P$3,INDEX(InputsCapexBuyAmount,$BS$13),0)</f>
        <v>0</v>
      </c>
      <c r="Q13" s="59" cm="1">
        <f t="array" ref="Q13">IF(INDEX(InputsCapexBuyMonth,$BS$13)=Q$3,INDEX(InputsCapexBuyAmount,$BS$13),0)</f>
        <v>0</v>
      </c>
      <c r="R13" s="59" cm="1">
        <f t="array" ref="R13">IF(INDEX(InputsCapexBuyMonth,$BS$13)=R$3,INDEX(InputsCapexBuyAmount,$BS$13),0)</f>
        <v>0</v>
      </c>
      <c r="S13" s="59" cm="1">
        <f t="array" ref="S13">IF(INDEX(InputsCapexBuyMonth,$BS$13)=S$3,INDEX(InputsCapexBuyAmount,$BS$13),0)</f>
        <v>0</v>
      </c>
      <c r="T13" s="59" cm="1">
        <f t="array" ref="T13">IF(INDEX(InputsCapexBuyMonth,$BS$13)=T$3,INDEX(InputsCapexBuyAmount,$BS$13),0)</f>
        <v>0</v>
      </c>
      <c r="U13" s="59" cm="1">
        <f t="array" ref="U13">IF(INDEX(InputsCapexBuyMonth,$BS$13)=U$3,INDEX(InputsCapexBuyAmount,$BS$13),0)</f>
        <v>0</v>
      </c>
      <c r="V13" s="60" cm="1">
        <f t="array" ref="V13">IF(INDEX(InputsCapexBuyMonth,$BS$13)=V$3,INDEX(InputsCapexBuyAmount,$BS$13),0)</f>
        <v>0</v>
      </c>
      <c r="W13" s="53" cm="1">
        <f t="array" ref="W13">IF(INDEX(InputsCapexBuyMonth,$BS$13)=W$3,INDEX(InputsCapexBuyAmount,$BS$13),0)</f>
        <v>0</v>
      </c>
      <c r="X13" s="59" cm="1">
        <f t="array" ref="X13">IF(INDEX(InputsCapexBuyMonth,$BS$13)=X$3,INDEX(InputsCapexBuyAmount,$BS$13),0)</f>
        <v>0</v>
      </c>
      <c r="Y13" s="59" cm="1">
        <f t="array" ref="Y13">IF(INDEX(InputsCapexBuyMonth,$BS$13)=Y$3,INDEX(InputsCapexBuyAmount,$BS$13),0)</f>
        <v>0</v>
      </c>
      <c r="Z13" s="59" cm="1">
        <f t="array" ref="Z13">IF(INDEX(InputsCapexBuyMonth,$BS$13)=Z$3,INDEX(InputsCapexBuyAmount,$BS$13),0)</f>
        <v>0</v>
      </c>
      <c r="AA13" s="59" cm="1">
        <f t="array" ref="AA13">IF(INDEX(InputsCapexBuyMonth,$BS$13)=AA$3,INDEX(InputsCapexBuyAmount,$BS$13),0)</f>
        <v>0</v>
      </c>
      <c r="AB13" s="59" cm="1">
        <f t="array" ref="AB13">IF(INDEX(InputsCapexBuyMonth,$BS$13)=AB$3,INDEX(InputsCapexBuyAmount,$BS$13),0)</f>
        <v>0</v>
      </c>
      <c r="AC13" s="59" cm="1">
        <f t="array" ref="AC13">IF(INDEX(InputsCapexBuyMonth,$BS$13)=AC$3,INDEX(InputsCapexBuyAmount,$BS$13),0)</f>
        <v>0</v>
      </c>
      <c r="AD13" s="59" cm="1">
        <f t="array" ref="AD13">IF(INDEX(InputsCapexBuyMonth,$BS$13)=AD$3,INDEX(InputsCapexBuyAmount,$BS$13),0)</f>
        <v>0</v>
      </c>
      <c r="AE13" s="59" cm="1">
        <f t="array" ref="AE13">IF(INDEX(InputsCapexBuyMonth,$BS$13)=AE$3,INDEX(InputsCapexBuyAmount,$BS$13),0)</f>
        <v>0</v>
      </c>
      <c r="AF13" s="59" cm="1">
        <f t="array" ref="AF13">IF(INDEX(InputsCapexBuyMonth,$BS$13)=AF$3,INDEX(InputsCapexBuyAmount,$BS$13),0)</f>
        <v>0</v>
      </c>
      <c r="AG13" s="59" cm="1">
        <f t="array" ref="AG13">IF(INDEX(InputsCapexBuyMonth,$BS$13)=AG$3,INDEX(InputsCapexBuyAmount,$BS$13),0)</f>
        <v>0</v>
      </c>
      <c r="AH13" s="60" cm="1">
        <f t="array" ref="AH13">IF(INDEX(InputsCapexBuyMonth,$BS$13)=AH$3,INDEX(InputsCapexBuyAmount,$BS$13),0)</f>
        <v>0</v>
      </c>
      <c r="AI13" s="53" cm="1">
        <f t="array" ref="AI13">IF(INDEX(InputsCapexBuyMonth,$BS$13)=AI$3,INDEX(InputsCapexBuyAmount,$BS$13),0)</f>
        <v>0</v>
      </c>
      <c r="AJ13" s="59" cm="1">
        <f t="array" ref="AJ13">IF(INDEX(InputsCapexBuyMonth,$BS$13)=AJ$3,INDEX(InputsCapexBuyAmount,$BS$13),0)</f>
        <v>0</v>
      </c>
      <c r="AK13" s="59" cm="1">
        <f t="array" ref="AK13">IF(INDEX(InputsCapexBuyMonth,$BS$13)=AK$3,INDEX(InputsCapexBuyAmount,$BS$13),0)</f>
        <v>0</v>
      </c>
      <c r="AL13" s="59" cm="1">
        <f t="array" ref="AL13">IF(INDEX(InputsCapexBuyMonth,$BS$13)=AL$3,INDEX(InputsCapexBuyAmount,$BS$13),0)</f>
        <v>0</v>
      </c>
      <c r="AM13" s="59" cm="1">
        <f t="array" ref="AM13">IF(INDEX(InputsCapexBuyMonth,$BS$13)=AM$3,INDEX(InputsCapexBuyAmount,$BS$13),0)</f>
        <v>0</v>
      </c>
      <c r="AN13" s="59" cm="1">
        <f t="array" ref="AN13">IF(INDEX(InputsCapexBuyMonth,$BS$13)=AN$3,INDEX(InputsCapexBuyAmount,$BS$13),0)</f>
        <v>0</v>
      </c>
      <c r="AO13" s="59" cm="1">
        <f t="array" ref="AO13">IF(INDEX(InputsCapexBuyMonth,$BS$13)=AO$3,INDEX(InputsCapexBuyAmount,$BS$13),0)</f>
        <v>0</v>
      </c>
      <c r="AP13" s="59" cm="1">
        <f t="array" ref="AP13">IF(INDEX(InputsCapexBuyMonth,$BS$13)=AP$3,INDEX(InputsCapexBuyAmount,$BS$13),0)</f>
        <v>0</v>
      </c>
      <c r="AQ13" s="59" cm="1">
        <f t="array" ref="AQ13">IF(INDEX(InputsCapexBuyMonth,$BS$13)=AQ$3,INDEX(InputsCapexBuyAmount,$BS$13),0)</f>
        <v>0</v>
      </c>
      <c r="AR13" s="59" cm="1">
        <f t="array" ref="AR13">IF(INDEX(InputsCapexBuyMonth,$BS$13)=AR$3,INDEX(InputsCapexBuyAmount,$BS$13),0)</f>
        <v>0</v>
      </c>
      <c r="AS13" s="59" cm="1">
        <f t="array" ref="AS13">IF(INDEX(InputsCapexBuyMonth,$BS$13)=AS$3,INDEX(InputsCapexBuyAmount,$BS$13),0)</f>
        <v>0</v>
      </c>
      <c r="AT13" s="60" cm="1">
        <f t="array" ref="AT13">IF(INDEX(InputsCapexBuyMonth,$BS$13)=AT$3,INDEX(InputsCapexBuyAmount,$BS$13),0)</f>
        <v>0</v>
      </c>
      <c r="AU13" s="53" cm="1">
        <f t="array" ref="AU13">IF(INDEX(InputsCapexBuyMonth,$BS$13)=AU$3,INDEX(InputsCapexBuyAmount,$BS$13),0)</f>
        <v>0</v>
      </c>
      <c r="AV13" s="59" cm="1">
        <f t="array" ref="AV13">IF(INDEX(InputsCapexBuyMonth,$BS$13)=AV$3,INDEX(InputsCapexBuyAmount,$BS$13),0)</f>
        <v>0</v>
      </c>
      <c r="AW13" s="59" cm="1">
        <f t="array" ref="AW13">IF(INDEX(InputsCapexBuyMonth,$BS$13)=AW$3,INDEX(InputsCapexBuyAmount,$BS$13),0)</f>
        <v>0</v>
      </c>
      <c r="AX13" s="59" cm="1">
        <f t="array" ref="AX13">IF(INDEX(InputsCapexBuyMonth,$BS$13)=AX$3,INDEX(InputsCapexBuyAmount,$BS$13),0)</f>
        <v>0</v>
      </c>
      <c r="AY13" s="59" cm="1">
        <f t="array" ref="AY13">IF(INDEX(InputsCapexBuyMonth,$BS$13)=AY$3,INDEX(InputsCapexBuyAmount,$BS$13),0)</f>
        <v>0</v>
      </c>
      <c r="AZ13" s="59" cm="1">
        <f t="array" ref="AZ13">IF(INDEX(InputsCapexBuyMonth,$BS$13)=AZ$3,INDEX(InputsCapexBuyAmount,$BS$13),0)</f>
        <v>0</v>
      </c>
      <c r="BA13" s="59" cm="1">
        <f t="array" ref="BA13">IF(INDEX(InputsCapexBuyMonth,$BS$13)=BA$3,INDEX(InputsCapexBuyAmount,$BS$13),0)</f>
        <v>0</v>
      </c>
      <c r="BB13" s="59" cm="1">
        <f t="array" ref="BB13">IF(INDEX(InputsCapexBuyMonth,$BS$13)=BB$3,INDEX(InputsCapexBuyAmount,$BS$13),0)</f>
        <v>0</v>
      </c>
      <c r="BC13" s="59" cm="1">
        <f t="array" ref="BC13">IF(INDEX(InputsCapexBuyMonth,$BS$13)=BC$3,INDEX(InputsCapexBuyAmount,$BS$13),0)</f>
        <v>0</v>
      </c>
      <c r="BD13" s="59" cm="1">
        <f t="array" ref="BD13">IF(INDEX(InputsCapexBuyMonth,$BS$13)=BD$3,INDEX(InputsCapexBuyAmount,$BS$13),0)</f>
        <v>0</v>
      </c>
      <c r="BE13" s="59" cm="1">
        <f t="array" ref="BE13">IF(INDEX(InputsCapexBuyMonth,$BS$13)=BE$3,INDEX(InputsCapexBuyAmount,$BS$13),0)</f>
        <v>0</v>
      </c>
      <c r="BF13" s="60" cm="1">
        <f t="array" ref="BF13">IF(INDEX(InputsCapexBuyMonth,$BS$13)=BF$3,INDEX(InputsCapexBuyAmount,$BS$13),0)</f>
        <v>0</v>
      </c>
      <c r="BG13" s="53" cm="1">
        <f t="array" ref="BG13">IF(INDEX(InputsCapexBuyMonth,$BS$13)=BG$3,INDEX(InputsCapexBuyAmount,$BS$13),0)</f>
        <v>0</v>
      </c>
      <c r="BH13" s="59" cm="1">
        <f t="array" ref="BH13">IF(INDEX(InputsCapexBuyMonth,$BS$13)=BH$3,INDEX(InputsCapexBuyAmount,$BS$13),0)</f>
        <v>0</v>
      </c>
      <c r="BI13" s="59" cm="1">
        <f t="array" ref="BI13">IF(INDEX(InputsCapexBuyMonth,$BS$13)=BI$3,INDEX(InputsCapexBuyAmount,$BS$13),0)</f>
        <v>0</v>
      </c>
      <c r="BJ13" s="59" cm="1">
        <f t="array" ref="BJ13">IF(INDEX(InputsCapexBuyMonth,$BS$13)=BJ$3,INDEX(InputsCapexBuyAmount,$BS$13),0)</f>
        <v>0</v>
      </c>
      <c r="BK13" s="59" cm="1">
        <f t="array" ref="BK13">IF(INDEX(InputsCapexBuyMonth,$BS$13)=BK$3,INDEX(InputsCapexBuyAmount,$BS$13),0)</f>
        <v>0</v>
      </c>
      <c r="BL13" s="59" cm="1">
        <f t="array" ref="BL13">IF(INDEX(InputsCapexBuyMonth,$BS$13)=BL$3,INDEX(InputsCapexBuyAmount,$BS$13),0)</f>
        <v>0</v>
      </c>
      <c r="BM13" s="59" cm="1">
        <f t="array" ref="BM13">IF(INDEX(InputsCapexBuyMonth,$BS$13)=BM$3,INDEX(InputsCapexBuyAmount,$BS$13),0)</f>
        <v>0</v>
      </c>
      <c r="BN13" s="59" cm="1">
        <f t="array" ref="BN13">IF(INDEX(InputsCapexBuyMonth,$BS$13)=BN$3,INDEX(InputsCapexBuyAmount,$BS$13),0)</f>
        <v>0</v>
      </c>
      <c r="BO13" s="59" cm="1">
        <f t="array" ref="BO13">IF(INDEX(InputsCapexBuyMonth,$BS$13)=BO$3,INDEX(InputsCapexBuyAmount,$BS$13),0)</f>
        <v>0</v>
      </c>
      <c r="BP13" s="59" cm="1">
        <f t="array" ref="BP13">IF(INDEX(InputsCapexBuyMonth,$BS$13)=BP$3,INDEX(InputsCapexBuyAmount,$BS$13),0)</f>
        <v>0</v>
      </c>
      <c r="BQ13" s="59" cm="1">
        <f t="array" ref="BQ13">IF(INDEX(InputsCapexBuyMonth,$BS$13)=BQ$3,INDEX(InputsCapexBuyAmount,$BS$13),0)</f>
        <v>0</v>
      </c>
      <c r="BR13" s="60" cm="1">
        <f t="array" ref="BR13">IF(INDEX(InputsCapexBuyMonth,$BS$13)=BR$3,INDEX(InputsCapexBuyAmount,$BS$13),0)</f>
        <v>0</v>
      </c>
      <c r="BS13" s="47">
        <v>7</v>
      </c>
    </row>
    <row r="14" spans="1:73" hidden="1" x14ac:dyDescent="0.25">
      <c r="A14" s="47"/>
      <c r="B14" s="141"/>
      <c r="C14" s="128" cm="1">
        <f t="array" ref="C14">INDEX(InputsCapexItem,$BS$14)</f>
        <v>0</v>
      </c>
      <c r="E14" s="60">
        <f t="shared" si="0"/>
        <v>0</v>
      </c>
      <c r="F14" s="60">
        <f t="shared" si="1"/>
        <v>0</v>
      </c>
      <c r="G14" s="60">
        <f t="shared" si="2"/>
        <v>0</v>
      </c>
      <c r="H14" s="60">
        <f t="shared" si="3"/>
        <v>0</v>
      </c>
      <c r="I14" s="60">
        <f t="shared" si="4"/>
        <v>0</v>
      </c>
      <c r="K14" s="53" cm="1">
        <f t="array" ref="K14">IF(INDEX(InputsCapexBuyMonth,$BS$14)=K$3,INDEX(InputsCapexBuyAmount,$BS$14),0)</f>
        <v>0</v>
      </c>
      <c r="L14" s="59" cm="1">
        <f t="array" ref="L14">IF(INDEX(InputsCapexBuyMonth,$BS$14)=L$3,INDEX(InputsCapexBuyAmount,$BS$14),0)</f>
        <v>0</v>
      </c>
      <c r="M14" s="59" cm="1">
        <f t="array" ref="M14">IF(INDEX(InputsCapexBuyMonth,$BS$14)=M$3,INDEX(InputsCapexBuyAmount,$BS$14),0)</f>
        <v>0</v>
      </c>
      <c r="N14" s="59" cm="1">
        <f t="array" ref="N14">IF(INDEX(InputsCapexBuyMonth,$BS$14)=N$3,INDEX(InputsCapexBuyAmount,$BS$14),0)</f>
        <v>0</v>
      </c>
      <c r="O14" s="59" cm="1">
        <f t="array" ref="O14">IF(INDEX(InputsCapexBuyMonth,$BS$14)=O$3,INDEX(InputsCapexBuyAmount,$BS$14),0)</f>
        <v>0</v>
      </c>
      <c r="P14" s="59" cm="1">
        <f t="array" ref="P14">IF(INDEX(InputsCapexBuyMonth,$BS$14)=P$3,INDEX(InputsCapexBuyAmount,$BS$14),0)</f>
        <v>0</v>
      </c>
      <c r="Q14" s="59" cm="1">
        <f t="array" ref="Q14">IF(INDEX(InputsCapexBuyMonth,$BS$14)=Q$3,INDEX(InputsCapexBuyAmount,$BS$14),0)</f>
        <v>0</v>
      </c>
      <c r="R14" s="59" cm="1">
        <f t="array" ref="R14">IF(INDEX(InputsCapexBuyMonth,$BS$14)=R$3,INDEX(InputsCapexBuyAmount,$BS$14),0)</f>
        <v>0</v>
      </c>
      <c r="S14" s="59" cm="1">
        <f t="array" ref="S14">IF(INDEX(InputsCapexBuyMonth,$BS$14)=S$3,INDEX(InputsCapexBuyAmount,$BS$14),0)</f>
        <v>0</v>
      </c>
      <c r="T14" s="59" cm="1">
        <f t="array" ref="T14">IF(INDEX(InputsCapexBuyMonth,$BS$14)=T$3,INDEX(InputsCapexBuyAmount,$BS$14),0)</f>
        <v>0</v>
      </c>
      <c r="U14" s="59" cm="1">
        <f t="array" ref="U14">IF(INDEX(InputsCapexBuyMonth,$BS$14)=U$3,INDEX(InputsCapexBuyAmount,$BS$14),0)</f>
        <v>0</v>
      </c>
      <c r="V14" s="60" cm="1">
        <f t="array" ref="V14">IF(INDEX(InputsCapexBuyMonth,$BS$14)=V$3,INDEX(InputsCapexBuyAmount,$BS$14),0)</f>
        <v>0</v>
      </c>
      <c r="W14" s="53" cm="1">
        <f t="array" ref="W14">IF(INDEX(InputsCapexBuyMonth,$BS$14)=W$3,INDEX(InputsCapexBuyAmount,$BS$14),0)</f>
        <v>0</v>
      </c>
      <c r="X14" s="59" cm="1">
        <f t="array" ref="X14">IF(INDEX(InputsCapexBuyMonth,$BS$14)=X$3,INDEX(InputsCapexBuyAmount,$BS$14),0)</f>
        <v>0</v>
      </c>
      <c r="Y14" s="59" cm="1">
        <f t="array" ref="Y14">IF(INDEX(InputsCapexBuyMonth,$BS$14)=Y$3,INDEX(InputsCapexBuyAmount,$BS$14),0)</f>
        <v>0</v>
      </c>
      <c r="Z14" s="59" cm="1">
        <f t="array" ref="Z14">IF(INDEX(InputsCapexBuyMonth,$BS$14)=Z$3,INDEX(InputsCapexBuyAmount,$BS$14),0)</f>
        <v>0</v>
      </c>
      <c r="AA14" s="59" cm="1">
        <f t="array" ref="AA14">IF(INDEX(InputsCapexBuyMonth,$BS$14)=AA$3,INDEX(InputsCapexBuyAmount,$BS$14),0)</f>
        <v>0</v>
      </c>
      <c r="AB14" s="59" cm="1">
        <f t="array" ref="AB14">IF(INDEX(InputsCapexBuyMonth,$BS$14)=AB$3,INDEX(InputsCapexBuyAmount,$BS$14),0)</f>
        <v>0</v>
      </c>
      <c r="AC14" s="59" cm="1">
        <f t="array" ref="AC14">IF(INDEX(InputsCapexBuyMonth,$BS$14)=AC$3,INDEX(InputsCapexBuyAmount,$BS$14),0)</f>
        <v>0</v>
      </c>
      <c r="AD14" s="59" cm="1">
        <f t="array" ref="AD14">IF(INDEX(InputsCapexBuyMonth,$BS$14)=AD$3,INDEX(InputsCapexBuyAmount,$BS$14),0)</f>
        <v>0</v>
      </c>
      <c r="AE14" s="59" cm="1">
        <f t="array" ref="AE14">IF(INDEX(InputsCapexBuyMonth,$BS$14)=AE$3,INDEX(InputsCapexBuyAmount,$BS$14),0)</f>
        <v>0</v>
      </c>
      <c r="AF14" s="59" cm="1">
        <f t="array" ref="AF14">IF(INDEX(InputsCapexBuyMonth,$BS$14)=AF$3,INDEX(InputsCapexBuyAmount,$BS$14),0)</f>
        <v>0</v>
      </c>
      <c r="AG14" s="59" cm="1">
        <f t="array" ref="AG14">IF(INDEX(InputsCapexBuyMonth,$BS$14)=AG$3,INDEX(InputsCapexBuyAmount,$BS$14),0)</f>
        <v>0</v>
      </c>
      <c r="AH14" s="60" cm="1">
        <f t="array" ref="AH14">IF(INDEX(InputsCapexBuyMonth,$BS$14)=AH$3,INDEX(InputsCapexBuyAmount,$BS$14),0)</f>
        <v>0</v>
      </c>
      <c r="AI14" s="53" cm="1">
        <f t="array" ref="AI14">IF(INDEX(InputsCapexBuyMonth,$BS$14)=AI$3,INDEX(InputsCapexBuyAmount,$BS$14),0)</f>
        <v>0</v>
      </c>
      <c r="AJ14" s="59" cm="1">
        <f t="array" ref="AJ14">IF(INDEX(InputsCapexBuyMonth,$BS$14)=AJ$3,INDEX(InputsCapexBuyAmount,$BS$14),0)</f>
        <v>0</v>
      </c>
      <c r="AK14" s="59" cm="1">
        <f t="array" ref="AK14">IF(INDEX(InputsCapexBuyMonth,$BS$14)=AK$3,INDEX(InputsCapexBuyAmount,$BS$14),0)</f>
        <v>0</v>
      </c>
      <c r="AL14" s="59" cm="1">
        <f t="array" ref="AL14">IF(INDEX(InputsCapexBuyMonth,$BS$14)=AL$3,INDEX(InputsCapexBuyAmount,$BS$14),0)</f>
        <v>0</v>
      </c>
      <c r="AM14" s="59" cm="1">
        <f t="array" ref="AM14">IF(INDEX(InputsCapexBuyMonth,$BS$14)=AM$3,INDEX(InputsCapexBuyAmount,$BS$14),0)</f>
        <v>0</v>
      </c>
      <c r="AN14" s="59" cm="1">
        <f t="array" ref="AN14">IF(INDEX(InputsCapexBuyMonth,$BS$14)=AN$3,INDEX(InputsCapexBuyAmount,$BS$14),0)</f>
        <v>0</v>
      </c>
      <c r="AO14" s="59" cm="1">
        <f t="array" ref="AO14">IF(INDEX(InputsCapexBuyMonth,$BS$14)=AO$3,INDEX(InputsCapexBuyAmount,$BS$14),0)</f>
        <v>0</v>
      </c>
      <c r="AP14" s="59" cm="1">
        <f t="array" ref="AP14">IF(INDEX(InputsCapexBuyMonth,$BS$14)=AP$3,INDEX(InputsCapexBuyAmount,$BS$14),0)</f>
        <v>0</v>
      </c>
      <c r="AQ14" s="59" cm="1">
        <f t="array" ref="AQ14">IF(INDEX(InputsCapexBuyMonth,$BS$14)=AQ$3,INDEX(InputsCapexBuyAmount,$BS$14),0)</f>
        <v>0</v>
      </c>
      <c r="AR14" s="59" cm="1">
        <f t="array" ref="AR14">IF(INDEX(InputsCapexBuyMonth,$BS$14)=AR$3,INDEX(InputsCapexBuyAmount,$BS$14),0)</f>
        <v>0</v>
      </c>
      <c r="AS14" s="59" cm="1">
        <f t="array" ref="AS14">IF(INDEX(InputsCapexBuyMonth,$BS$14)=AS$3,INDEX(InputsCapexBuyAmount,$BS$14),0)</f>
        <v>0</v>
      </c>
      <c r="AT14" s="60" cm="1">
        <f t="array" ref="AT14">IF(INDEX(InputsCapexBuyMonth,$BS$14)=AT$3,INDEX(InputsCapexBuyAmount,$BS$14),0)</f>
        <v>0</v>
      </c>
      <c r="AU14" s="53" cm="1">
        <f t="array" ref="AU14">IF(INDEX(InputsCapexBuyMonth,$BS$14)=AU$3,INDEX(InputsCapexBuyAmount,$BS$14),0)</f>
        <v>0</v>
      </c>
      <c r="AV14" s="59" cm="1">
        <f t="array" ref="AV14">IF(INDEX(InputsCapexBuyMonth,$BS$14)=AV$3,INDEX(InputsCapexBuyAmount,$BS$14),0)</f>
        <v>0</v>
      </c>
      <c r="AW14" s="59" cm="1">
        <f t="array" ref="AW14">IF(INDEX(InputsCapexBuyMonth,$BS$14)=AW$3,INDEX(InputsCapexBuyAmount,$BS$14),0)</f>
        <v>0</v>
      </c>
      <c r="AX14" s="59" cm="1">
        <f t="array" ref="AX14">IF(INDEX(InputsCapexBuyMonth,$BS$14)=AX$3,INDEX(InputsCapexBuyAmount,$BS$14),0)</f>
        <v>0</v>
      </c>
      <c r="AY14" s="59" cm="1">
        <f t="array" ref="AY14">IF(INDEX(InputsCapexBuyMonth,$BS$14)=AY$3,INDEX(InputsCapexBuyAmount,$BS$14),0)</f>
        <v>0</v>
      </c>
      <c r="AZ14" s="59" cm="1">
        <f t="array" ref="AZ14">IF(INDEX(InputsCapexBuyMonth,$BS$14)=AZ$3,INDEX(InputsCapexBuyAmount,$BS$14),0)</f>
        <v>0</v>
      </c>
      <c r="BA14" s="59" cm="1">
        <f t="array" ref="BA14">IF(INDEX(InputsCapexBuyMonth,$BS$14)=BA$3,INDEX(InputsCapexBuyAmount,$BS$14),0)</f>
        <v>0</v>
      </c>
      <c r="BB14" s="59" cm="1">
        <f t="array" ref="BB14">IF(INDEX(InputsCapexBuyMonth,$BS$14)=BB$3,INDEX(InputsCapexBuyAmount,$BS$14),0)</f>
        <v>0</v>
      </c>
      <c r="BC14" s="59" cm="1">
        <f t="array" ref="BC14">IF(INDEX(InputsCapexBuyMonth,$BS$14)=BC$3,INDEX(InputsCapexBuyAmount,$BS$14),0)</f>
        <v>0</v>
      </c>
      <c r="BD14" s="59" cm="1">
        <f t="array" ref="BD14">IF(INDEX(InputsCapexBuyMonth,$BS$14)=BD$3,INDEX(InputsCapexBuyAmount,$BS$14),0)</f>
        <v>0</v>
      </c>
      <c r="BE14" s="59" cm="1">
        <f t="array" ref="BE14">IF(INDEX(InputsCapexBuyMonth,$BS$14)=BE$3,INDEX(InputsCapexBuyAmount,$BS$14),0)</f>
        <v>0</v>
      </c>
      <c r="BF14" s="60" cm="1">
        <f t="array" ref="BF14">IF(INDEX(InputsCapexBuyMonth,$BS$14)=BF$3,INDEX(InputsCapexBuyAmount,$BS$14),0)</f>
        <v>0</v>
      </c>
      <c r="BG14" s="53" cm="1">
        <f t="array" ref="BG14">IF(INDEX(InputsCapexBuyMonth,$BS$14)=BG$3,INDEX(InputsCapexBuyAmount,$BS$14),0)</f>
        <v>0</v>
      </c>
      <c r="BH14" s="59" cm="1">
        <f t="array" ref="BH14">IF(INDEX(InputsCapexBuyMonth,$BS$14)=BH$3,INDEX(InputsCapexBuyAmount,$BS$14),0)</f>
        <v>0</v>
      </c>
      <c r="BI14" s="59" cm="1">
        <f t="array" ref="BI14">IF(INDEX(InputsCapexBuyMonth,$BS$14)=BI$3,INDEX(InputsCapexBuyAmount,$BS$14),0)</f>
        <v>0</v>
      </c>
      <c r="BJ14" s="59" cm="1">
        <f t="array" ref="BJ14">IF(INDEX(InputsCapexBuyMonth,$BS$14)=BJ$3,INDEX(InputsCapexBuyAmount,$BS$14),0)</f>
        <v>0</v>
      </c>
      <c r="BK14" s="59" cm="1">
        <f t="array" ref="BK14">IF(INDEX(InputsCapexBuyMonth,$BS$14)=BK$3,INDEX(InputsCapexBuyAmount,$BS$14),0)</f>
        <v>0</v>
      </c>
      <c r="BL14" s="59" cm="1">
        <f t="array" ref="BL14">IF(INDEX(InputsCapexBuyMonth,$BS$14)=BL$3,INDEX(InputsCapexBuyAmount,$BS$14),0)</f>
        <v>0</v>
      </c>
      <c r="BM14" s="59" cm="1">
        <f t="array" ref="BM14">IF(INDEX(InputsCapexBuyMonth,$BS$14)=BM$3,INDEX(InputsCapexBuyAmount,$BS$14),0)</f>
        <v>0</v>
      </c>
      <c r="BN14" s="59" cm="1">
        <f t="array" ref="BN14">IF(INDEX(InputsCapexBuyMonth,$BS$14)=BN$3,INDEX(InputsCapexBuyAmount,$BS$14),0)</f>
        <v>0</v>
      </c>
      <c r="BO14" s="59" cm="1">
        <f t="array" ref="BO14">IF(INDEX(InputsCapexBuyMonth,$BS$14)=BO$3,INDEX(InputsCapexBuyAmount,$BS$14),0)</f>
        <v>0</v>
      </c>
      <c r="BP14" s="59" cm="1">
        <f t="array" ref="BP14">IF(INDEX(InputsCapexBuyMonth,$BS$14)=BP$3,INDEX(InputsCapexBuyAmount,$BS$14),0)</f>
        <v>0</v>
      </c>
      <c r="BQ14" s="59" cm="1">
        <f t="array" ref="BQ14">IF(INDEX(InputsCapexBuyMonth,$BS$14)=BQ$3,INDEX(InputsCapexBuyAmount,$BS$14),0)</f>
        <v>0</v>
      </c>
      <c r="BR14" s="60" cm="1">
        <f t="array" ref="BR14">IF(INDEX(InputsCapexBuyMonth,$BS$14)=BR$3,INDEX(InputsCapexBuyAmount,$BS$14),0)</f>
        <v>0</v>
      </c>
      <c r="BS14" s="47">
        <v>8</v>
      </c>
    </row>
    <row r="15" spans="1:73" hidden="1" x14ac:dyDescent="0.25">
      <c r="A15" s="47"/>
      <c r="B15" s="141"/>
      <c r="C15" s="128" cm="1">
        <f t="array" ref="C15">INDEX(InputsCapexItem,$BS$15)</f>
        <v>0</v>
      </c>
      <c r="E15" s="60">
        <f t="shared" si="0"/>
        <v>0</v>
      </c>
      <c r="F15" s="60">
        <f t="shared" si="1"/>
        <v>0</v>
      </c>
      <c r="G15" s="60">
        <f t="shared" si="2"/>
        <v>0</v>
      </c>
      <c r="H15" s="60">
        <f t="shared" si="3"/>
        <v>0</v>
      </c>
      <c r="I15" s="60">
        <f t="shared" si="4"/>
        <v>0</v>
      </c>
      <c r="K15" s="53" cm="1">
        <f t="array" ref="K15">IF(INDEX(InputsCapexBuyMonth,$BS$15)=K$3,INDEX(InputsCapexBuyAmount,$BS$15),0)</f>
        <v>0</v>
      </c>
      <c r="L15" s="59" cm="1">
        <f t="array" ref="L15">IF(INDEX(InputsCapexBuyMonth,$BS$15)=L$3,INDEX(InputsCapexBuyAmount,$BS$15),0)</f>
        <v>0</v>
      </c>
      <c r="M15" s="59" cm="1">
        <f t="array" ref="M15">IF(INDEX(InputsCapexBuyMonth,$BS$15)=M$3,INDEX(InputsCapexBuyAmount,$BS$15),0)</f>
        <v>0</v>
      </c>
      <c r="N15" s="59" cm="1">
        <f t="array" ref="N15">IF(INDEX(InputsCapexBuyMonth,$BS$15)=N$3,INDEX(InputsCapexBuyAmount,$BS$15),0)</f>
        <v>0</v>
      </c>
      <c r="O15" s="59" cm="1">
        <f t="array" ref="O15">IF(INDEX(InputsCapexBuyMonth,$BS$15)=O$3,INDEX(InputsCapexBuyAmount,$BS$15),0)</f>
        <v>0</v>
      </c>
      <c r="P15" s="59" cm="1">
        <f t="array" ref="P15">IF(INDEX(InputsCapexBuyMonth,$BS$15)=P$3,INDEX(InputsCapexBuyAmount,$BS$15),0)</f>
        <v>0</v>
      </c>
      <c r="Q15" s="59" cm="1">
        <f t="array" ref="Q15">IF(INDEX(InputsCapexBuyMonth,$BS$15)=Q$3,INDEX(InputsCapexBuyAmount,$BS$15),0)</f>
        <v>0</v>
      </c>
      <c r="R15" s="59" cm="1">
        <f t="array" ref="R15">IF(INDEX(InputsCapexBuyMonth,$BS$15)=R$3,INDEX(InputsCapexBuyAmount,$BS$15),0)</f>
        <v>0</v>
      </c>
      <c r="S15" s="59" cm="1">
        <f t="array" ref="S15">IF(INDEX(InputsCapexBuyMonth,$BS$15)=S$3,INDEX(InputsCapexBuyAmount,$BS$15),0)</f>
        <v>0</v>
      </c>
      <c r="T15" s="59" cm="1">
        <f t="array" ref="T15">IF(INDEX(InputsCapexBuyMonth,$BS$15)=T$3,INDEX(InputsCapexBuyAmount,$BS$15),0)</f>
        <v>0</v>
      </c>
      <c r="U15" s="59" cm="1">
        <f t="array" ref="U15">IF(INDEX(InputsCapexBuyMonth,$BS$15)=U$3,INDEX(InputsCapexBuyAmount,$BS$15),0)</f>
        <v>0</v>
      </c>
      <c r="V15" s="60" cm="1">
        <f t="array" ref="V15">IF(INDEX(InputsCapexBuyMonth,$BS$15)=V$3,INDEX(InputsCapexBuyAmount,$BS$15),0)</f>
        <v>0</v>
      </c>
      <c r="W15" s="53" cm="1">
        <f t="array" ref="W15">IF(INDEX(InputsCapexBuyMonth,$BS$15)=W$3,INDEX(InputsCapexBuyAmount,$BS$15),0)</f>
        <v>0</v>
      </c>
      <c r="X15" s="59" cm="1">
        <f t="array" ref="X15">IF(INDEX(InputsCapexBuyMonth,$BS$15)=X$3,INDEX(InputsCapexBuyAmount,$BS$15),0)</f>
        <v>0</v>
      </c>
      <c r="Y15" s="59" cm="1">
        <f t="array" ref="Y15">IF(INDEX(InputsCapexBuyMonth,$BS$15)=Y$3,INDEX(InputsCapexBuyAmount,$BS$15),0)</f>
        <v>0</v>
      </c>
      <c r="Z15" s="59" cm="1">
        <f t="array" ref="Z15">IF(INDEX(InputsCapexBuyMonth,$BS$15)=Z$3,INDEX(InputsCapexBuyAmount,$BS$15),0)</f>
        <v>0</v>
      </c>
      <c r="AA15" s="59" cm="1">
        <f t="array" ref="AA15">IF(INDEX(InputsCapexBuyMonth,$BS$15)=AA$3,INDEX(InputsCapexBuyAmount,$BS$15),0)</f>
        <v>0</v>
      </c>
      <c r="AB15" s="59" cm="1">
        <f t="array" ref="AB15">IF(INDEX(InputsCapexBuyMonth,$BS$15)=AB$3,INDEX(InputsCapexBuyAmount,$BS$15),0)</f>
        <v>0</v>
      </c>
      <c r="AC15" s="59" cm="1">
        <f t="array" ref="AC15">IF(INDEX(InputsCapexBuyMonth,$BS$15)=AC$3,INDEX(InputsCapexBuyAmount,$BS$15),0)</f>
        <v>0</v>
      </c>
      <c r="AD15" s="59" cm="1">
        <f t="array" ref="AD15">IF(INDEX(InputsCapexBuyMonth,$BS$15)=AD$3,INDEX(InputsCapexBuyAmount,$BS$15),0)</f>
        <v>0</v>
      </c>
      <c r="AE15" s="59" cm="1">
        <f t="array" ref="AE15">IF(INDEX(InputsCapexBuyMonth,$BS$15)=AE$3,INDEX(InputsCapexBuyAmount,$BS$15),0)</f>
        <v>0</v>
      </c>
      <c r="AF15" s="59" cm="1">
        <f t="array" ref="AF15">IF(INDEX(InputsCapexBuyMonth,$BS$15)=AF$3,INDEX(InputsCapexBuyAmount,$BS$15),0)</f>
        <v>0</v>
      </c>
      <c r="AG15" s="59" cm="1">
        <f t="array" ref="AG15">IF(INDEX(InputsCapexBuyMonth,$BS$15)=AG$3,INDEX(InputsCapexBuyAmount,$BS$15),0)</f>
        <v>0</v>
      </c>
      <c r="AH15" s="60" cm="1">
        <f t="array" ref="AH15">IF(INDEX(InputsCapexBuyMonth,$BS$15)=AH$3,INDEX(InputsCapexBuyAmount,$BS$15),0)</f>
        <v>0</v>
      </c>
      <c r="AI15" s="53" cm="1">
        <f t="array" ref="AI15">IF(INDEX(InputsCapexBuyMonth,$BS$15)=AI$3,INDEX(InputsCapexBuyAmount,$BS$15),0)</f>
        <v>0</v>
      </c>
      <c r="AJ15" s="59" cm="1">
        <f t="array" ref="AJ15">IF(INDEX(InputsCapexBuyMonth,$BS$15)=AJ$3,INDEX(InputsCapexBuyAmount,$BS$15),0)</f>
        <v>0</v>
      </c>
      <c r="AK15" s="59" cm="1">
        <f t="array" ref="AK15">IF(INDEX(InputsCapexBuyMonth,$BS$15)=AK$3,INDEX(InputsCapexBuyAmount,$BS$15),0)</f>
        <v>0</v>
      </c>
      <c r="AL15" s="59" cm="1">
        <f t="array" ref="AL15">IF(INDEX(InputsCapexBuyMonth,$BS$15)=AL$3,INDEX(InputsCapexBuyAmount,$BS$15),0)</f>
        <v>0</v>
      </c>
      <c r="AM15" s="59" cm="1">
        <f t="array" ref="AM15">IF(INDEX(InputsCapexBuyMonth,$BS$15)=AM$3,INDEX(InputsCapexBuyAmount,$BS$15),0)</f>
        <v>0</v>
      </c>
      <c r="AN15" s="59" cm="1">
        <f t="array" ref="AN15">IF(INDEX(InputsCapexBuyMonth,$BS$15)=AN$3,INDEX(InputsCapexBuyAmount,$BS$15),0)</f>
        <v>0</v>
      </c>
      <c r="AO15" s="59" cm="1">
        <f t="array" ref="AO15">IF(INDEX(InputsCapexBuyMonth,$BS$15)=AO$3,INDEX(InputsCapexBuyAmount,$BS$15),0)</f>
        <v>0</v>
      </c>
      <c r="AP15" s="59" cm="1">
        <f t="array" ref="AP15">IF(INDEX(InputsCapexBuyMonth,$BS$15)=AP$3,INDEX(InputsCapexBuyAmount,$BS$15),0)</f>
        <v>0</v>
      </c>
      <c r="AQ15" s="59" cm="1">
        <f t="array" ref="AQ15">IF(INDEX(InputsCapexBuyMonth,$BS$15)=AQ$3,INDEX(InputsCapexBuyAmount,$BS$15),0)</f>
        <v>0</v>
      </c>
      <c r="AR15" s="59" cm="1">
        <f t="array" ref="AR15">IF(INDEX(InputsCapexBuyMonth,$BS$15)=AR$3,INDEX(InputsCapexBuyAmount,$BS$15),0)</f>
        <v>0</v>
      </c>
      <c r="AS15" s="59" cm="1">
        <f t="array" ref="AS15">IF(INDEX(InputsCapexBuyMonth,$BS$15)=AS$3,INDEX(InputsCapexBuyAmount,$BS$15),0)</f>
        <v>0</v>
      </c>
      <c r="AT15" s="60" cm="1">
        <f t="array" ref="AT15">IF(INDEX(InputsCapexBuyMonth,$BS$15)=AT$3,INDEX(InputsCapexBuyAmount,$BS$15),0)</f>
        <v>0</v>
      </c>
      <c r="AU15" s="53" cm="1">
        <f t="array" ref="AU15">IF(INDEX(InputsCapexBuyMonth,$BS$15)=AU$3,INDEX(InputsCapexBuyAmount,$BS$15),0)</f>
        <v>0</v>
      </c>
      <c r="AV15" s="59" cm="1">
        <f t="array" ref="AV15">IF(INDEX(InputsCapexBuyMonth,$BS$15)=AV$3,INDEX(InputsCapexBuyAmount,$BS$15),0)</f>
        <v>0</v>
      </c>
      <c r="AW15" s="59" cm="1">
        <f t="array" ref="AW15">IF(INDEX(InputsCapexBuyMonth,$BS$15)=AW$3,INDEX(InputsCapexBuyAmount,$BS$15),0)</f>
        <v>0</v>
      </c>
      <c r="AX15" s="59" cm="1">
        <f t="array" ref="AX15">IF(INDEX(InputsCapexBuyMonth,$BS$15)=AX$3,INDEX(InputsCapexBuyAmount,$BS$15),0)</f>
        <v>0</v>
      </c>
      <c r="AY15" s="59" cm="1">
        <f t="array" ref="AY15">IF(INDEX(InputsCapexBuyMonth,$BS$15)=AY$3,INDEX(InputsCapexBuyAmount,$BS$15),0)</f>
        <v>0</v>
      </c>
      <c r="AZ15" s="59" cm="1">
        <f t="array" ref="AZ15">IF(INDEX(InputsCapexBuyMonth,$BS$15)=AZ$3,INDEX(InputsCapexBuyAmount,$BS$15),0)</f>
        <v>0</v>
      </c>
      <c r="BA15" s="59" cm="1">
        <f t="array" ref="BA15">IF(INDEX(InputsCapexBuyMonth,$BS$15)=BA$3,INDEX(InputsCapexBuyAmount,$BS$15),0)</f>
        <v>0</v>
      </c>
      <c r="BB15" s="59" cm="1">
        <f t="array" ref="BB15">IF(INDEX(InputsCapexBuyMonth,$BS$15)=BB$3,INDEX(InputsCapexBuyAmount,$BS$15),0)</f>
        <v>0</v>
      </c>
      <c r="BC15" s="59" cm="1">
        <f t="array" ref="BC15">IF(INDEX(InputsCapexBuyMonth,$BS$15)=BC$3,INDEX(InputsCapexBuyAmount,$BS$15),0)</f>
        <v>0</v>
      </c>
      <c r="BD15" s="59" cm="1">
        <f t="array" ref="BD15">IF(INDEX(InputsCapexBuyMonth,$BS$15)=BD$3,INDEX(InputsCapexBuyAmount,$BS$15),0)</f>
        <v>0</v>
      </c>
      <c r="BE15" s="59" cm="1">
        <f t="array" ref="BE15">IF(INDEX(InputsCapexBuyMonth,$BS$15)=BE$3,INDEX(InputsCapexBuyAmount,$BS$15),0)</f>
        <v>0</v>
      </c>
      <c r="BF15" s="60" cm="1">
        <f t="array" ref="BF15">IF(INDEX(InputsCapexBuyMonth,$BS$15)=BF$3,INDEX(InputsCapexBuyAmount,$BS$15),0)</f>
        <v>0</v>
      </c>
      <c r="BG15" s="53" cm="1">
        <f t="array" ref="BG15">IF(INDEX(InputsCapexBuyMonth,$BS$15)=BG$3,INDEX(InputsCapexBuyAmount,$BS$15),0)</f>
        <v>0</v>
      </c>
      <c r="BH15" s="59" cm="1">
        <f t="array" ref="BH15">IF(INDEX(InputsCapexBuyMonth,$BS$15)=BH$3,INDEX(InputsCapexBuyAmount,$BS$15),0)</f>
        <v>0</v>
      </c>
      <c r="BI15" s="59" cm="1">
        <f t="array" ref="BI15">IF(INDEX(InputsCapexBuyMonth,$BS$15)=BI$3,INDEX(InputsCapexBuyAmount,$BS$15),0)</f>
        <v>0</v>
      </c>
      <c r="BJ15" s="59" cm="1">
        <f t="array" ref="BJ15">IF(INDEX(InputsCapexBuyMonth,$BS$15)=BJ$3,INDEX(InputsCapexBuyAmount,$BS$15),0)</f>
        <v>0</v>
      </c>
      <c r="BK15" s="59" cm="1">
        <f t="array" ref="BK15">IF(INDEX(InputsCapexBuyMonth,$BS$15)=BK$3,INDEX(InputsCapexBuyAmount,$BS$15),0)</f>
        <v>0</v>
      </c>
      <c r="BL15" s="59" cm="1">
        <f t="array" ref="BL15">IF(INDEX(InputsCapexBuyMonth,$BS$15)=BL$3,INDEX(InputsCapexBuyAmount,$BS$15),0)</f>
        <v>0</v>
      </c>
      <c r="BM15" s="59" cm="1">
        <f t="array" ref="BM15">IF(INDEX(InputsCapexBuyMonth,$BS$15)=BM$3,INDEX(InputsCapexBuyAmount,$BS$15),0)</f>
        <v>0</v>
      </c>
      <c r="BN15" s="59" cm="1">
        <f t="array" ref="BN15">IF(INDEX(InputsCapexBuyMonth,$BS$15)=BN$3,INDEX(InputsCapexBuyAmount,$BS$15),0)</f>
        <v>0</v>
      </c>
      <c r="BO15" s="59" cm="1">
        <f t="array" ref="BO15">IF(INDEX(InputsCapexBuyMonth,$BS$15)=BO$3,INDEX(InputsCapexBuyAmount,$BS$15),0)</f>
        <v>0</v>
      </c>
      <c r="BP15" s="59" cm="1">
        <f t="array" ref="BP15">IF(INDEX(InputsCapexBuyMonth,$BS$15)=BP$3,INDEX(InputsCapexBuyAmount,$BS$15),0)</f>
        <v>0</v>
      </c>
      <c r="BQ15" s="59" cm="1">
        <f t="array" ref="BQ15">IF(INDEX(InputsCapexBuyMonth,$BS$15)=BQ$3,INDEX(InputsCapexBuyAmount,$BS$15),0)</f>
        <v>0</v>
      </c>
      <c r="BR15" s="60" cm="1">
        <f t="array" ref="BR15">IF(INDEX(InputsCapexBuyMonth,$BS$15)=BR$3,INDEX(InputsCapexBuyAmount,$BS$15),0)</f>
        <v>0</v>
      </c>
      <c r="BS15" s="47">
        <v>9</v>
      </c>
    </row>
    <row r="16" spans="1:73" hidden="1" x14ac:dyDescent="0.25">
      <c r="A16" s="47"/>
      <c r="B16" s="141"/>
      <c r="C16" s="128" cm="1">
        <f t="array" ref="C16">INDEX(InputsCapexItem,$BS$16)</f>
        <v>0</v>
      </c>
      <c r="E16" s="60">
        <f t="shared" si="0"/>
        <v>0</v>
      </c>
      <c r="F16" s="60">
        <f t="shared" si="1"/>
        <v>0</v>
      </c>
      <c r="G16" s="60">
        <f t="shared" si="2"/>
        <v>0</v>
      </c>
      <c r="H16" s="60">
        <f t="shared" si="3"/>
        <v>0</v>
      </c>
      <c r="I16" s="60">
        <f t="shared" si="4"/>
        <v>0</v>
      </c>
      <c r="K16" s="53" cm="1">
        <f t="array" ref="K16">IF(INDEX(InputsCapexBuyMonth,$BS$16)=K$3,INDEX(InputsCapexBuyAmount,$BS$16),0)</f>
        <v>0</v>
      </c>
      <c r="L16" s="59" cm="1">
        <f t="array" ref="L16">IF(INDEX(InputsCapexBuyMonth,$BS$16)=L$3,INDEX(InputsCapexBuyAmount,$BS$16),0)</f>
        <v>0</v>
      </c>
      <c r="M16" s="59" cm="1">
        <f t="array" ref="M16">IF(INDEX(InputsCapexBuyMonth,$BS$16)=M$3,INDEX(InputsCapexBuyAmount,$BS$16),0)</f>
        <v>0</v>
      </c>
      <c r="N16" s="59" cm="1">
        <f t="array" ref="N16">IF(INDEX(InputsCapexBuyMonth,$BS$16)=N$3,INDEX(InputsCapexBuyAmount,$BS$16),0)</f>
        <v>0</v>
      </c>
      <c r="O16" s="59" cm="1">
        <f t="array" ref="O16">IF(INDEX(InputsCapexBuyMonth,$BS$16)=O$3,INDEX(InputsCapexBuyAmount,$BS$16),0)</f>
        <v>0</v>
      </c>
      <c r="P16" s="59" cm="1">
        <f t="array" ref="P16">IF(INDEX(InputsCapexBuyMonth,$BS$16)=P$3,INDEX(InputsCapexBuyAmount,$BS$16),0)</f>
        <v>0</v>
      </c>
      <c r="Q16" s="59" cm="1">
        <f t="array" ref="Q16">IF(INDEX(InputsCapexBuyMonth,$BS$16)=Q$3,INDEX(InputsCapexBuyAmount,$BS$16),0)</f>
        <v>0</v>
      </c>
      <c r="R16" s="59" cm="1">
        <f t="array" ref="R16">IF(INDEX(InputsCapexBuyMonth,$BS$16)=R$3,INDEX(InputsCapexBuyAmount,$BS$16),0)</f>
        <v>0</v>
      </c>
      <c r="S16" s="59" cm="1">
        <f t="array" ref="S16">IF(INDEX(InputsCapexBuyMonth,$BS$16)=S$3,INDEX(InputsCapexBuyAmount,$BS$16),0)</f>
        <v>0</v>
      </c>
      <c r="T16" s="59" cm="1">
        <f t="array" ref="T16">IF(INDEX(InputsCapexBuyMonth,$BS$16)=T$3,INDEX(InputsCapexBuyAmount,$BS$16),0)</f>
        <v>0</v>
      </c>
      <c r="U16" s="59" cm="1">
        <f t="array" ref="U16">IF(INDEX(InputsCapexBuyMonth,$BS$16)=U$3,INDEX(InputsCapexBuyAmount,$BS$16),0)</f>
        <v>0</v>
      </c>
      <c r="V16" s="60" cm="1">
        <f t="array" ref="V16">IF(INDEX(InputsCapexBuyMonth,$BS$16)=V$3,INDEX(InputsCapexBuyAmount,$BS$16),0)</f>
        <v>0</v>
      </c>
      <c r="W16" s="53" cm="1">
        <f t="array" ref="W16">IF(INDEX(InputsCapexBuyMonth,$BS$16)=W$3,INDEX(InputsCapexBuyAmount,$BS$16),0)</f>
        <v>0</v>
      </c>
      <c r="X16" s="59" cm="1">
        <f t="array" ref="X16">IF(INDEX(InputsCapexBuyMonth,$BS$16)=X$3,INDEX(InputsCapexBuyAmount,$BS$16),0)</f>
        <v>0</v>
      </c>
      <c r="Y16" s="59" cm="1">
        <f t="array" ref="Y16">IF(INDEX(InputsCapexBuyMonth,$BS$16)=Y$3,INDEX(InputsCapexBuyAmount,$BS$16),0)</f>
        <v>0</v>
      </c>
      <c r="Z16" s="59" cm="1">
        <f t="array" ref="Z16">IF(INDEX(InputsCapexBuyMonth,$BS$16)=Z$3,INDEX(InputsCapexBuyAmount,$BS$16),0)</f>
        <v>0</v>
      </c>
      <c r="AA16" s="59" cm="1">
        <f t="array" ref="AA16">IF(INDEX(InputsCapexBuyMonth,$BS$16)=AA$3,INDEX(InputsCapexBuyAmount,$BS$16),0)</f>
        <v>0</v>
      </c>
      <c r="AB16" s="59" cm="1">
        <f t="array" ref="AB16">IF(INDEX(InputsCapexBuyMonth,$BS$16)=AB$3,INDEX(InputsCapexBuyAmount,$BS$16),0)</f>
        <v>0</v>
      </c>
      <c r="AC16" s="59" cm="1">
        <f t="array" ref="AC16">IF(INDEX(InputsCapexBuyMonth,$BS$16)=AC$3,INDEX(InputsCapexBuyAmount,$BS$16),0)</f>
        <v>0</v>
      </c>
      <c r="AD16" s="59" cm="1">
        <f t="array" ref="AD16">IF(INDEX(InputsCapexBuyMonth,$BS$16)=AD$3,INDEX(InputsCapexBuyAmount,$BS$16),0)</f>
        <v>0</v>
      </c>
      <c r="AE16" s="59" cm="1">
        <f t="array" ref="AE16">IF(INDEX(InputsCapexBuyMonth,$BS$16)=AE$3,INDEX(InputsCapexBuyAmount,$BS$16),0)</f>
        <v>0</v>
      </c>
      <c r="AF16" s="59" cm="1">
        <f t="array" ref="AF16">IF(INDEX(InputsCapexBuyMonth,$BS$16)=AF$3,INDEX(InputsCapexBuyAmount,$BS$16),0)</f>
        <v>0</v>
      </c>
      <c r="AG16" s="59" cm="1">
        <f t="array" ref="AG16">IF(INDEX(InputsCapexBuyMonth,$BS$16)=AG$3,INDEX(InputsCapexBuyAmount,$BS$16),0)</f>
        <v>0</v>
      </c>
      <c r="AH16" s="60" cm="1">
        <f t="array" ref="AH16">IF(INDEX(InputsCapexBuyMonth,$BS$16)=AH$3,INDEX(InputsCapexBuyAmount,$BS$16),0)</f>
        <v>0</v>
      </c>
      <c r="AI16" s="53" cm="1">
        <f t="array" ref="AI16">IF(INDEX(InputsCapexBuyMonth,$BS$16)=AI$3,INDEX(InputsCapexBuyAmount,$BS$16),0)</f>
        <v>0</v>
      </c>
      <c r="AJ16" s="59" cm="1">
        <f t="array" ref="AJ16">IF(INDEX(InputsCapexBuyMonth,$BS$16)=AJ$3,INDEX(InputsCapexBuyAmount,$BS$16),0)</f>
        <v>0</v>
      </c>
      <c r="AK16" s="59" cm="1">
        <f t="array" ref="AK16">IF(INDEX(InputsCapexBuyMonth,$BS$16)=AK$3,INDEX(InputsCapexBuyAmount,$BS$16),0)</f>
        <v>0</v>
      </c>
      <c r="AL16" s="59" cm="1">
        <f t="array" ref="AL16">IF(INDEX(InputsCapexBuyMonth,$BS$16)=AL$3,INDEX(InputsCapexBuyAmount,$BS$16),0)</f>
        <v>0</v>
      </c>
      <c r="AM16" s="59" cm="1">
        <f t="array" ref="AM16">IF(INDEX(InputsCapexBuyMonth,$BS$16)=AM$3,INDEX(InputsCapexBuyAmount,$BS$16),0)</f>
        <v>0</v>
      </c>
      <c r="AN16" s="59" cm="1">
        <f t="array" ref="AN16">IF(INDEX(InputsCapexBuyMonth,$BS$16)=AN$3,INDEX(InputsCapexBuyAmount,$BS$16),0)</f>
        <v>0</v>
      </c>
      <c r="AO16" s="59" cm="1">
        <f t="array" ref="AO16">IF(INDEX(InputsCapexBuyMonth,$BS$16)=AO$3,INDEX(InputsCapexBuyAmount,$BS$16),0)</f>
        <v>0</v>
      </c>
      <c r="AP16" s="59" cm="1">
        <f t="array" ref="AP16">IF(INDEX(InputsCapexBuyMonth,$BS$16)=AP$3,INDEX(InputsCapexBuyAmount,$BS$16),0)</f>
        <v>0</v>
      </c>
      <c r="AQ16" s="59" cm="1">
        <f t="array" ref="AQ16">IF(INDEX(InputsCapexBuyMonth,$BS$16)=AQ$3,INDEX(InputsCapexBuyAmount,$BS$16),0)</f>
        <v>0</v>
      </c>
      <c r="AR16" s="59" cm="1">
        <f t="array" ref="AR16">IF(INDEX(InputsCapexBuyMonth,$BS$16)=AR$3,INDEX(InputsCapexBuyAmount,$BS$16),0)</f>
        <v>0</v>
      </c>
      <c r="AS16" s="59" cm="1">
        <f t="array" ref="AS16">IF(INDEX(InputsCapexBuyMonth,$BS$16)=AS$3,INDEX(InputsCapexBuyAmount,$BS$16),0)</f>
        <v>0</v>
      </c>
      <c r="AT16" s="60" cm="1">
        <f t="array" ref="AT16">IF(INDEX(InputsCapexBuyMonth,$BS$16)=AT$3,INDEX(InputsCapexBuyAmount,$BS$16),0)</f>
        <v>0</v>
      </c>
      <c r="AU16" s="53" cm="1">
        <f t="array" ref="AU16">IF(INDEX(InputsCapexBuyMonth,$BS$16)=AU$3,INDEX(InputsCapexBuyAmount,$BS$16),0)</f>
        <v>0</v>
      </c>
      <c r="AV16" s="59" cm="1">
        <f t="array" ref="AV16">IF(INDEX(InputsCapexBuyMonth,$BS$16)=AV$3,INDEX(InputsCapexBuyAmount,$BS$16),0)</f>
        <v>0</v>
      </c>
      <c r="AW16" s="59" cm="1">
        <f t="array" ref="AW16">IF(INDEX(InputsCapexBuyMonth,$BS$16)=AW$3,INDEX(InputsCapexBuyAmount,$BS$16),0)</f>
        <v>0</v>
      </c>
      <c r="AX16" s="59" cm="1">
        <f t="array" ref="AX16">IF(INDEX(InputsCapexBuyMonth,$BS$16)=AX$3,INDEX(InputsCapexBuyAmount,$BS$16),0)</f>
        <v>0</v>
      </c>
      <c r="AY16" s="59" cm="1">
        <f t="array" ref="AY16">IF(INDEX(InputsCapexBuyMonth,$BS$16)=AY$3,INDEX(InputsCapexBuyAmount,$BS$16),0)</f>
        <v>0</v>
      </c>
      <c r="AZ16" s="59" cm="1">
        <f t="array" ref="AZ16">IF(INDEX(InputsCapexBuyMonth,$BS$16)=AZ$3,INDEX(InputsCapexBuyAmount,$BS$16),0)</f>
        <v>0</v>
      </c>
      <c r="BA16" s="59" cm="1">
        <f t="array" ref="BA16">IF(INDEX(InputsCapexBuyMonth,$BS$16)=BA$3,INDEX(InputsCapexBuyAmount,$BS$16),0)</f>
        <v>0</v>
      </c>
      <c r="BB16" s="59" cm="1">
        <f t="array" ref="BB16">IF(INDEX(InputsCapexBuyMonth,$BS$16)=BB$3,INDEX(InputsCapexBuyAmount,$BS$16),0)</f>
        <v>0</v>
      </c>
      <c r="BC16" s="59" cm="1">
        <f t="array" ref="BC16">IF(INDEX(InputsCapexBuyMonth,$BS$16)=BC$3,INDEX(InputsCapexBuyAmount,$BS$16),0)</f>
        <v>0</v>
      </c>
      <c r="BD16" s="59" cm="1">
        <f t="array" ref="BD16">IF(INDEX(InputsCapexBuyMonth,$BS$16)=BD$3,INDEX(InputsCapexBuyAmount,$BS$16),0)</f>
        <v>0</v>
      </c>
      <c r="BE16" s="59" cm="1">
        <f t="array" ref="BE16">IF(INDEX(InputsCapexBuyMonth,$BS$16)=BE$3,INDEX(InputsCapexBuyAmount,$BS$16),0)</f>
        <v>0</v>
      </c>
      <c r="BF16" s="60" cm="1">
        <f t="array" ref="BF16">IF(INDEX(InputsCapexBuyMonth,$BS$16)=BF$3,INDEX(InputsCapexBuyAmount,$BS$16),0)</f>
        <v>0</v>
      </c>
      <c r="BG16" s="53" cm="1">
        <f t="array" ref="BG16">IF(INDEX(InputsCapexBuyMonth,$BS$16)=BG$3,INDEX(InputsCapexBuyAmount,$BS$16),0)</f>
        <v>0</v>
      </c>
      <c r="BH16" s="59" cm="1">
        <f t="array" ref="BH16">IF(INDEX(InputsCapexBuyMonth,$BS$16)=BH$3,INDEX(InputsCapexBuyAmount,$BS$16),0)</f>
        <v>0</v>
      </c>
      <c r="BI16" s="59" cm="1">
        <f t="array" ref="BI16">IF(INDEX(InputsCapexBuyMonth,$BS$16)=BI$3,INDEX(InputsCapexBuyAmount,$BS$16),0)</f>
        <v>0</v>
      </c>
      <c r="BJ16" s="59" cm="1">
        <f t="array" ref="BJ16">IF(INDEX(InputsCapexBuyMonth,$BS$16)=BJ$3,INDEX(InputsCapexBuyAmount,$BS$16),0)</f>
        <v>0</v>
      </c>
      <c r="BK16" s="59" cm="1">
        <f t="array" ref="BK16">IF(INDEX(InputsCapexBuyMonth,$BS$16)=BK$3,INDEX(InputsCapexBuyAmount,$BS$16),0)</f>
        <v>0</v>
      </c>
      <c r="BL16" s="59" cm="1">
        <f t="array" ref="BL16">IF(INDEX(InputsCapexBuyMonth,$BS$16)=BL$3,INDEX(InputsCapexBuyAmount,$BS$16),0)</f>
        <v>0</v>
      </c>
      <c r="BM16" s="59" cm="1">
        <f t="array" ref="BM16">IF(INDEX(InputsCapexBuyMonth,$BS$16)=BM$3,INDEX(InputsCapexBuyAmount,$BS$16),0)</f>
        <v>0</v>
      </c>
      <c r="BN16" s="59" cm="1">
        <f t="array" ref="BN16">IF(INDEX(InputsCapexBuyMonth,$BS$16)=BN$3,INDEX(InputsCapexBuyAmount,$BS$16),0)</f>
        <v>0</v>
      </c>
      <c r="BO16" s="59" cm="1">
        <f t="array" ref="BO16">IF(INDEX(InputsCapexBuyMonth,$BS$16)=BO$3,INDEX(InputsCapexBuyAmount,$BS$16),0)</f>
        <v>0</v>
      </c>
      <c r="BP16" s="59" cm="1">
        <f t="array" ref="BP16">IF(INDEX(InputsCapexBuyMonth,$BS$16)=BP$3,INDEX(InputsCapexBuyAmount,$BS$16),0)</f>
        <v>0</v>
      </c>
      <c r="BQ16" s="59" cm="1">
        <f t="array" ref="BQ16">IF(INDEX(InputsCapexBuyMonth,$BS$16)=BQ$3,INDEX(InputsCapexBuyAmount,$BS$16),0)</f>
        <v>0</v>
      </c>
      <c r="BR16" s="60" cm="1">
        <f t="array" ref="BR16">IF(INDEX(InputsCapexBuyMonth,$BS$16)=BR$3,INDEX(InputsCapexBuyAmount,$BS$16),0)</f>
        <v>0</v>
      </c>
      <c r="BS16" s="47">
        <v>10</v>
      </c>
    </row>
    <row r="17" spans="1:71" hidden="1" x14ac:dyDescent="0.25">
      <c r="A17" s="47"/>
      <c r="B17" s="141"/>
      <c r="C17" s="128" cm="1">
        <f t="array" ref="C17">INDEX(InputsCapexItem,$BS$17)</f>
        <v>0</v>
      </c>
      <c r="E17" s="60">
        <f t="shared" si="0"/>
        <v>0</v>
      </c>
      <c r="F17" s="60">
        <f t="shared" si="1"/>
        <v>0</v>
      </c>
      <c r="G17" s="60">
        <f t="shared" si="2"/>
        <v>0</v>
      </c>
      <c r="H17" s="60">
        <f t="shared" si="3"/>
        <v>0</v>
      </c>
      <c r="I17" s="60">
        <f t="shared" si="4"/>
        <v>0</v>
      </c>
      <c r="K17" s="53" cm="1">
        <f t="array" ref="K17">IF(INDEX(InputsCapexBuyMonth,$BS$17)=K$3,INDEX(InputsCapexBuyAmount,$BS$17),0)</f>
        <v>0</v>
      </c>
      <c r="L17" s="59" cm="1">
        <f t="array" ref="L17">IF(INDEX(InputsCapexBuyMonth,$BS$17)=L$3,INDEX(InputsCapexBuyAmount,$BS$17),0)</f>
        <v>0</v>
      </c>
      <c r="M17" s="59" cm="1">
        <f t="array" ref="M17">IF(INDEX(InputsCapexBuyMonth,$BS$17)=M$3,INDEX(InputsCapexBuyAmount,$BS$17),0)</f>
        <v>0</v>
      </c>
      <c r="N17" s="59" cm="1">
        <f t="array" ref="N17">IF(INDEX(InputsCapexBuyMonth,$BS$17)=N$3,INDEX(InputsCapexBuyAmount,$BS$17),0)</f>
        <v>0</v>
      </c>
      <c r="O17" s="59" cm="1">
        <f t="array" ref="O17">IF(INDEX(InputsCapexBuyMonth,$BS$17)=O$3,INDEX(InputsCapexBuyAmount,$BS$17),0)</f>
        <v>0</v>
      </c>
      <c r="P17" s="59" cm="1">
        <f t="array" ref="P17">IF(INDEX(InputsCapexBuyMonth,$BS$17)=P$3,INDEX(InputsCapexBuyAmount,$BS$17),0)</f>
        <v>0</v>
      </c>
      <c r="Q17" s="59" cm="1">
        <f t="array" ref="Q17">IF(INDEX(InputsCapexBuyMonth,$BS$17)=Q$3,INDEX(InputsCapexBuyAmount,$BS$17),0)</f>
        <v>0</v>
      </c>
      <c r="R17" s="59" cm="1">
        <f t="array" ref="R17">IF(INDEX(InputsCapexBuyMonth,$BS$17)=R$3,INDEX(InputsCapexBuyAmount,$BS$17),0)</f>
        <v>0</v>
      </c>
      <c r="S17" s="59" cm="1">
        <f t="array" ref="S17">IF(INDEX(InputsCapexBuyMonth,$BS$17)=S$3,INDEX(InputsCapexBuyAmount,$BS$17),0)</f>
        <v>0</v>
      </c>
      <c r="T17" s="59" cm="1">
        <f t="array" ref="T17">IF(INDEX(InputsCapexBuyMonth,$BS$17)=T$3,INDEX(InputsCapexBuyAmount,$BS$17),0)</f>
        <v>0</v>
      </c>
      <c r="U17" s="59" cm="1">
        <f t="array" ref="U17">IF(INDEX(InputsCapexBuyMonth,$BS$17)=U$3,INDEX(InputsCapexBuyAmount,$BS$17),0)</f>
        <v>0</v>
      </c>
      <c r="V17" s="60" cm="1">
        <f t="array" ref="V17">IF(INDEX(InputsCapexBuyMonth,$BS$17)=V$3,INDEX(InputsCapexBuyAmount,$BS$17),0)</f>
        <v>0</v>
      </c>
      <c r="W17" s="53" cm="1">
        <f t="array" ref="W17">IF(INDEX(InputsCapexBuyMonth,$BS$17)=W$3,INDEX(InputsCapexBuyAmount,$BS$17),0)</f>
        <v>0</v>
      </c>
      <c r="X17" s="59" cm="1">
        <f t="array" ref="X17">IF(INDEX(InputsCapexBuyMonth,$BS$17)=X$3,INDEX(InputsCapexBuyAmount,$BS$17),0)</f>
        <v>0</v>
      </c>
      <c r="Y17" s="59" cm="1">
        <f t="array" ref="Y17">IF(INDEX(InputsCapexBuyMonth,$BS$17)=Y$3,INDEX(InputsCapexBuyAmount,$BS$17),0)</f>
        <v>0</v>
      </c>
      <c r="Z17" s="59" cm="1">
        <f t="array" ref="Z17">IF(INDEX(InputsCapexBuyMonth,$BS$17)=Z$3,INDEX(InputsCapexBuyAmount,$BS$17),0)</f>
        <v>0</v>
      </c>
      <c r="AA17" s="59" cm="1">
        <f t="array" ref="AA17">IF(INDEX(InputsCapexBuyMonth,$BS$17)=AA$3,INDEX(InputsCapexBuyAmount,$BS$17),0)</f>
        <v>0</v>
      </c>
      <c r="AB17" s="59" cm="1">
        <f t="array" ref="AB17">IF(INDEX(InputsCapexBuyMonth,$BS$17)=AB$3,INDEX(InputsCapexBuyAmount,$BS$17),0)</f>
        <v>0</v>
      </c>
      <c r="AC17" s="59" cm="1">
        <f t="array" ref="AC17">IF(INDEX(InputsCapexBuyMonth,$BS$17)=AC$3,INDEX(InputsCapexBuyAmount,$BS$17),0)</f>
        <v>0</v>
      </c>
      <c r="AD17" s="59" cm="1">
        <f t="array" ref="AD17">IF(INDEX(InputsCapexBuyMonth,$BS$17)=AD$3,INDEX(InputsCapexBuyAmount,$BS$17),0)</f>
        <v>0</v>
      </c>
      <c r="AE17" s="59" cm="1">
        <f t="array" ref="AE17">IF(INDEX(InputsCapexBuyMonth,$BS$17)=AE$3,INDEX(InputsCapexBuyAmount,$BS$17),0)</f>
        <v>0</v>
      </c>
      <c r="AF17" s="59" cm="1">
        <f t="array" ref="AF17">IF(INDEX(InputsCapexBuyMonth,$BS$17)=AF$3,INDEX(InputsCapexBuyAmount,$BS$17),0)</f>
        <v>0</v>
      </c>
      <c r="AG17" s="59" cm="1">
        <f t="array" ref="AG17">IF(INDEX(InputsCapexBuyMonth,$BS$17)=AG$3,INDEX(InputsCapexBuyAmount,$BS$17),0)</f>
        <v>0</v>
      </c>
      <c r="AH17" s="60" cm="1">
        <f t="array" ref="AH17">IF(INDEX(InputsCapexBuyMonth,$BS$17)=AH$3,INDEX(InputsCapexBuyAmount,$BS$17),0)</f>
        <v>0</v>
      </c>
      <c r="AI17" s="53" cm="1">
        <f t="array" ref="AI17">IF(INDEX(InputsCapexBuyMonth,$BS$17)=AI$3,INDEX(InputsCapexBuyAmount,$BS$17),0)</f>
        <v>0</v>
      </c>
      <c r="AJ17" s="59" cm="1">
        <f t="array" ref="AJ17">IF(INDEX(InputsCapexBuyMonth,$BS$17)=AJ$3,INDEX(InputsCapexBuyAmount,$BS$17),0)</f>
        <v>0</v>
      </c>
      <c r="AK17" s="59" cm="1">
        <f t="array" ref="AK17">IF(INDEX(InputsCapexBuyMonth,$BS$17)=AK$3,INDEX(InputsCapexBuyAmount,$BS$17),0)</f>
        <v>0</v>
      </c>
      <c r="AL17" s="59" cm="1">
        <f t="array" ref="AL17">IF(INDEX(InputsCapexBuyMonth,$BS$17)=AL$3,INDEX(InputsCapexBuyAmount,$BS$17),0)</f>
        <v>0</v>
      </c>
      <c r="AM17" s="59" cm="1">
        <f t="array" ref="AM17">IF(INDEX(InputsCapexBuyMonth,$BS$17)=AM$3,INDEX(InputsCapexBuyAmount,$BS$17),0)</f>
        <v>0</v>
      </c>
      <c r="AN17" s="59" cm="1">
        <f t="array" ref="AN17">IF(INDEX(InputsCapexBuyMonth,$BS$17)=AN$3,INDEX(InputsCapexBuyAmount,$BS$17),0)</f>
        <v>0</v>
      </c>
      <c r="AO17" s="59" cm="1">
        <f t="array" ref="AO17">IF(INDEX(InputsCapexBuyMonth,$BS$17)=AO$3,INDEX(InputsCapexBuyAmount,$BS$17),0)</f>
        <v>0</v>
      </c>
      <c r="AP17" s="59" cm="1">
        <f t="array" ref="AP17">IF(INDEX(InputsCapexBuyMonth,$BS$17)=AP$3,INDEX(InputsCapexBuyAmount,$BS$17),0)</f>
        <v>0</v>
      </c>
      <c r="AQ17" s="59" cm="1">
        <f t="array" ref="AQ17">IF(INDEX(InputsCapexBuyMonth,$BS$17)=AQ$3,INDEX(InputsCapexBuyAmount,$BS$17),0)</f>
        <v>0</v>
      </c>
      <c r="AR17" s="59" cm="1">
        <f t="array" ref="AR17">IF(INDEX(InputsCapexBuyMonth,$BS$17)=AR$3,INDEX(InputsCapexBuyAmount,$BS$17),0)</f>
        <v>0</v>
      </c>
      <c r="AS17" s="59" cm="1">
        <f t="array" ref="AS17">IF(INDEX(InputsCapexBuyMonth,$BS$17)=AS$3,INDEX(InputsCapexBuyAmount,$BS$17),0)</f>
        <v>0</v>
      </c>
      <c r="AT17" s="60" cm="1">
        <f t="array" ref="AT17">IF(INDEX(InputsCapexBuyMonth,$BS$17)=AT$3,INDEX(InputsCapexBuyAmount,$BS$17),0)</f>
        <v>0</v>
      </c>
      <c r="AU17" s="53" cm="1">
        <f t="array" ref="AU17">IF(INDEX(InputsCapexBuyMonth,$BS$17)=AU$3,INDEX(InputsCapexBuyAmount,$BS$17),0)</f>
        <v>0</v>
      </c>
      <c r="AV17" s="59" cm="1">
        <f t="array" ref="AV17">IF(INDEX(InputsCapexBuyMonth,$BS$17)=AV$3,INDEX(InputsCapexBuyAmount,$BS$17),0)</f>
        <v>0</v>
      </c>
      <c r="AW17" s="59" cm="1">
        <f t="array" ref="AW17">IF(INDEX(InputsCapexBuyMonth,$BS$17)=AW$3,INDEX(InputsCapexBuyAmount,$BS$17),0)</f>
        <v>0</v>
      </c>
      <c r="AX17" s="59" cm="1">
        <f t="array" ref="AX17">IF(INDEX(InputsCapexBuyMonth,$BS$17)=AX$3,INDEX(InputsCapexBuyAmount,$BS$17),0)</f>
        <v>0</v>
      </c>
      <c r="AY17" s="59" cm="1">
        <f t="array" ref="AY17">IF(INDEX(InputsCapexBuyMonth,$BS$17)=AY$3,INDEX(InputsCapexBuyAmount,$BS$17),0)</f>
        <v>0</v>
      </c>
      <c r="AZ17" s="59" cm="1">
        <f t="array" ref="AZ17">IF(INDEX(InputsCapexBuyMonth,$BS$17)=AZ$3,INDEX(InputsCapexBuyAmount,$BS$17),0)</f>
        <v>0</v>
      </c>
      <c r="BA17" s="59" cm="1">
        <f t="array" ref="BA17">IF(INDEX(InputsCapexBuyMonth,$BS$17)=BA$3,INDEX(InputsCapexBuyAmount,$BS$17),0)</f>
        <v>0</v>
      </c>
      <c r="BB17" s="59" cm="1">
        <f t="array" ref="BB17">IF(INDEX(InputsCapexBuyMonth,$BS$17)=BB$3,INDEX(InputsCapexBuyAmount,$BS$17),0)</f>
        <v>0</v>
      </c>
      <c r="BC17" s="59" cm="1">
        <f t="array" ref="BC17">IF(INDEX(InputsCapexBuyMonth,$BS$17)=BC$3,INDEX(InputsCapexBuyAmount,$BS$17),0)</f>
        <v>0</v>
      </c>
      <c r="BD17" s="59" cm="1">
        <f t="array" ref="BD17">IF(INDEX(InputsCapexBuyMonth,$BS$17)=BD$3,INDEX(InputsCapexBuyAmount,$BS$17),0)</f>
        <v>0</v>
      </c>
      <c r="BE17" s="59" cm="1">
        <f t="array" ref="BE17">IF(INDEX(InputsCapexBuyMonth,$BS$17)=BE$3,INDEX(InputsCapexBuyAmount,$BS$17),0)</f>
        <v>0</v>
      </c>
      <c r="BF17" s="60" cm="1">
        <f t="array" ref="BF17">IF(INDEX(InputsCapexBuyMonth,$BS$17)=BF$3,INDEX(InputsCapexBuyAmount,$BS$17),0)</f>
        <v>0</v>
      </c>
      <c r="BG17" s="53" cm="1">
        <f t="array" ref="BG17">IF(INDEX(InputsCapexBuyMonth,$BS$17)=BG$3,INDEX(InputsCapexBuyAmount,$BS$17),0)</f>
        <v>0</v>
      </c>
      <c r="BH17" s="59" cm="1">
        <f t="array" ref="BH17">IF(INDEX(InputsCapexBuyMonth,$BS$17)=BH$3,INDEX(InputsCapexBuyAmount,$BS$17),0)</f>
        <v>0</v>
      </c>
      <c r="BI17" s="59" cm="1">
        <f t="array" ref="BI17">IF(INDEX(InputsCapexBuyMonth,$BS$17)=BI$3,INDEX(InputsCapexBuyAmount,$BS$17),0)</f>
        <v>0</v>
      </c>
      <c r="BJ17" s="59" cm="1">
        <f t="array" ref="BJ17">IF(INDEX(InputsCapexBuyMonth,$BS$17)=BJ$3,INDEX(InputsCapexBuyAmount,$BS$17),0)</f>
        <v>0</v>
      </c>
      <c r="BK17" s="59" cm="1">
        <f t="array" ref="BK17">IF(INDEX(InputsCapexBuyMonth,$BS$17)=BK$3,INDEX(InputsCapexBuyAmount,$BS$17),0)</f>
        <v>0</v>
      </c>
      <c r="BL17" s="59" cm="1">
        <f t="array" ref="BL17">IF(INDEX(InputsCapexBuyMonth,$BS$17)=BL$3,INDEX(InputsCapexBuyAmount,$BS$17),0)</f>
        <v>0</v>
      </c>
      <c r="BM17" s="59" cm="1">
        <f t="array" ref="BM17">IF(INDEX(InputsCapexBuyMonth,$BS$17)=BM$3,INDEX(InputsCapexBuyAmount,$BS$17),0)</f>
        <v>0</v>
      </c>
      <c r="BN17" s="59" cm="1">
        <f t="array" ref="BN17">IF(INDEX(InputsCapexBuyMonth,$BS$17)=BN$3,INDEX(InputsCapexBuyAmount,$BS$17),0)</f>
        <v>0</v>
      </c>
      <c r="BO17" s="59" cm="1">
        <f t="array" ref="BO17">IF(INDEX(InputsCapexBuyMonth,$BS$17)=BO$3,INDEX(InputsCapexBuyAmount,$BS$17),0)</f>
        <v>0</v>
      </c>
      <c r="BP17" s="59" cm="1">
        <f t="array" ref="BP17">IF(INDEX(InputsCapexBuyMonth,$BS$17)=BP$3,INDEX(InputsCapexBuyAmount,$BS$17),0)</f>
        <v>0</v>
      </c>
      <c r="BQ17" s="59" cm="1">
        <f t="array" ref="BQ17">IF(INDEX(InputsCapexBuyMonth,$BS$17)=BQ$3,INDEX(InputsCapexBuyAmount,$BS$17),0)</f>
        <v>0</v>
      </c>
      <c r="BR17" s="60" cm="1">
        <f t="array" ref="BR17">IF(INDEX(InputsCapexBuyMonth,$BS$17)=BR$3,INDEX(InputsCapexBuyAmount,$BS$17),0)</f>
        <v>0</v>
      </c>
      <c r="BS17" s="47">
        <v>11</v>
      </c>
    </row>
    <row r="18" spans="1:71" hidden="1" x14ac:dyDescent="0.25">
      <c r="A18" s="47"/>
      <c r="B18" s="141"/>
      <c r="C18" s="128" cm="1">
        <f t="array" ref="C18">INDEX(InputsCapexItem,$BS$18)</f>
        <v>0</v>
      </c>
      <c r="E18" s="60">
        <f t="shared" si="0"/>
        <v>0</v>
      </c>
      <c r="F18" s="60">
        <f t="shared" si="1"/>
        <v>0</v>
      </c>
      <c r="G18" s="60">
        <f t="shared" si="2"/>
        <v>0</v>
      </c>
      <c r="H18" s="60">
        <f t="shared" si="3"/>
        <v>0</v>
      </c>
      <c r="I18" s="60">
        <f t="shared" si="4"/>
        <v>0</v>
      </c>
      <c r="K18" s="53" cm="1">
        <f t="array" ref="K18">IF(INDEX(InputsCapexBuyMonth,$BS$18)=K$3,INDEX(InputsCapexBuyAmount,$BS$18),0)</f>
        <v>0</v>
      </c>
      <c r="L18" s="59" cm="1">
        <f t="array" ref="L18">IF(INDEX(InputsCapexBuyMonth,$BS$18)=L$3,INDEX(InputsCapexBuyAmount,$BS$18),0)</f>
        <v>0</v>
      </c>
      <c r="M18" s="59" cm="1">
        <f t="array" ref="M18">IF(INDEX(InputsCapexBuyMonth,$BS$18)=M$3,INDEX(InputsCapexBuyAmount,$BS$18),0)</f>
        <v>0</v>
      </c>
      <c r="N18" s="59" cm="1">
        <f t="array" ref="N18">IF(INDEX(InputsCapexBuyMonth,$BS$18)=N$3,INDEX(InputsCapexBuyAmount,$BS$18),0)</f>
        <v>0</v>
      </c>
      <c r="O18" s="59" cm="1">
        <f t="array" ref="O18">IF(INDEX(InputsCapexBuyMonth,$BS$18)=O$3,INDEX(InputsCapexBuyAmount,$BS$18),0)</f>
        <v>0</v>
      </c>
      <c r="P18" s="59" cm="1">
        <f t="array" ref="P18">IF(INDEX(InputsCapexBuyMonth,$BS$18)=P$3,INDEX(InputsCapexBuyAmount,$BS$18),0)</f>
        <v>0</v>
      </c>
      <c r="Q18" s="59" cm="1">
        <f t="array" ref="Q18">IF(INDEX(InputsCapexBuyMonth,$BS$18)=Q$3,INDEX(InputsCapexBuyAmount,$BS$18),0)</f>
        <v>0</v>
      </c>
      <c r="R18" s="59" cm="1">
        <f t="array" ref="R18">IF(INDEX(InputsCapexBuyMonth,$BS$18)=R$3,INDEX(InputsCapexBuyAmount,$BS$18),0)</f>
        <v>0</v>
      </c>
      <c r="S18" s="59" cm="1">
        <f t="array" ref="S18">IF(INDEX(InputsCapexBuyMonth,$BS$18)=S$3,INDEX(InputsCapexBuyAmount,$BS$18),0)</f>
        <v>0</v>
      </c>
      <c r="T18" s="59" cm="1">
        <f t="array" ref="T18">IF(INDEX(InputsCapexBuyMonth,$BS$18)=T$3,INDEX(InputsCapexBuyAmount,$BS$18),0)</f>
        <v>0</v>
      </c>
      <c r="U18" s="59" cm="1">
        <f t="array" ref="U18">IF(INDEX(InputsCapexBuyMonth,$BS$18)=U$3,INDEX(InputsCapexBuyAmount,$BS$18),0)</f>
        <v>0</v>
      </c>
      <c r="V18" s="60" cm="1">
        <f t="array" ref="V18">IF(INDEX(InputsCapexBuyMonth,$BS$18)=V$3,INDEX(InputsCapexBuyAmount,$BS$18),0)</f>
        <v>0</v>
      </c>
      <c r="W18" s="53" cm="1">
        <f t="array" ref="W18">IF(INDEX(InputsCapexBuyMonth,$BS$18)=W$3,INDEX(InputsCapexBuyAmount,$BS$18),0)</f>
        <v>0</v>
      </c>
      <c r="X18" s="59" cm="1">
        <f t="array" ref="X18">IF(INDEX(InputsCapexBuyMonth,$BS$18)=X$3,INDEX(InputsCapexBuyAmount,$BS$18),0)</f>
        <v>0</v>
      </c>
      <c r="Y18" s="59" cm="1">
        <f t="array" ref="Y18">IF(INDEX(InputsCapexBuyMonth,$BS$18)=Y$3,INDEX(InputsCapexBuyAmount,$BS$18),0)</f>
        <v>0</v>
      </c>
      <c r="Z18" s="59" cm="1">
        <f t="array" ref="Z18">IF(INDEX(InputsCapexBuyMonth,$BS$18)=Z$3,INDEX(InputsCapexBuyAmount,$BS$18),0)</f>
        <v>0</v>
      </c>
      <c r="AA18" s="59" cm="1">
        <f t="array" ref="AA18">IF(INDEX(InputsCapexBuyMonth,$BS$18)=AA$3,INDEX(InputsCapexBuyAmount,$BS$18),0)</f>
        <v>0</v>
      </c>
      <c r="AB18" s="59" cm="1">
        <f t="array" ref="AB18">IF(INDEX(InputsCapexBuyMonth,$BS$18)=AB$3,INDEX(InputsCapexBuyAmount,$BS$18),0)</f>
        <v>0</v>
      </c>
      <c r="AC18" s="59" cm="1">
        <f t="array" ref="AC18">IF(INDEX(InputsCapexBuyMonth,$BS$18)=AC$3,INDEX(InputsCapexBuyAmount,$BS$18),0)</f>
        <v>0</v>
      </c>
      <c r="AD18" s="59" cm="1">
        <f t="array" ref="AD18">IF(INDEX(InputsCapexBuyMonth,$BS$18)=AD$3,INDEX(InputsCapexBuyAmount,$BS$18),0)</f>
        <v>0</v>
      </c>
      <c r="AE18" s="59" cm="1">
        <f t="array" ref="AE18">IF(INDEX(InputsCapexBuyMonth,$BS$18)=AE$3,INDEX(InputsCapexBuyAmount,$BS$18),0)</f>
        <v>0</v>
      </c>
      <c r="AF18" s="59" cm="1">
        <f t="array" ref="AF18">IF(INDEX(InputsCapexBuyMonth,$BS$18)=AF$3,INDEX(InputsCapexBuyAmount,$BS$18),0)</f>
        <v>0</v>
      </c>
      <c r="AG18" s="59" cm="1">
        <f t="array" ref="AG18">IF(INDEX(InputsCapexBuyMonth,$BS$18)=AG$3,INDEX(InputsCapexBuyAmount,$BS$18),0)</f>
        <v>0</v>
      </c>
      <c r="AH18" s="60" cm="1">
        <f t="array" ref="AH18">IF(INDEX(InputsCapexBuyMonth,$BS$18)=AH$3,INDEX(InputsCapexBuyAmount,$BS$18),0)</f>
        <v>0</v>
      </c>
      <c r="AI18" s="53" cm="1">
        <f t="array" ref="AI18">IF(INDEX(InputsCapexBuyMonth,$BS$18)=AI$3,INDEX(InputsCapexBuyAmount,$BS$18),0)</f>
        <v>0</v>
      </c>
      <c r="AJ18" s="59" cm="1">
        <f t="array" ref="AJ18">IF(INDEX(InputsCapexBuyMonth,$BS$18)=AJ$3,INDEX(InputsCapexBuyAmount,$BS$18),0)</f>
        <v>0</v>
      </c>
      <c r="AK18" s="59" cm="1">
        <f t="array" ref="AK18">IF(INDEX(InputsCapexBuyMonth,$BS$18)=AK$3,INDEX(InputsCapexBuyAmount,$BS$18),0)</f>
        <v>0</v>
      </c>
      <c r="AL18" s="59" cm="1">
        <f t="array" ref="AL18">IF(INDEX(InputsCapexBuyMonth,$BS$18)=AL$3,INDEX(InputsCapexBuyAmount,$BS$18),0)</f>
        <v>0</v>
      </c>
      <c r="AM18" s="59" cm="1">
        <f t="array" ref="AM18">IF(INDEX(InputsCapexBuyMonth,$BS$18)=AM$3,INDEX(InputsCapexBuyAmount,$BS$18),0)</f>
        <v>0</v>
      </c>
      <c r="AN18" s="59" cm="1">
        <f t="array" ref="AN18">IF(INDEX(InputsCapexBuyMonth,$BS$18)=AN$3,INDEX(InputsCapexBuyAmount,$BS$18),0)</f>
        <v>0</v>
      </c>
      <c r="AO18" s="59" cm="1">
        <f t="array" ref="AO18">IF(INDEX(InputsCapexBuyMonth,$BS$18)=AO$3,INDEX(InputsCapexBuyAmount,$BS$18),0)</f>
        <v>0</v>
      </c>
      <c r="AP18" s="59" cm="1">
        <f t="array" ref="AP18">IF(INDEX(InputsCapexBuyMonth,$BS$18)=AP$3,INDEX(InputsCapexBuyAmount,$BS$18),0)</f>
        <v>0</v>
      </c>
      <c r="AQ18" s="59" cm="1">
        <f t="array" ref="AQ18">IF(INDEX(InputsCapexBuyMonth,$BS$18)=AQ$3,INDEX(InputsCapexBuyAmount,$BS$18),0)</f>
        <v>0</v>
      </c>
      <c r="AR18" s="59" cm="1">
        <f t="array" ref="AR18">IF(INDEX(InputsCapexBuyMonth,$BS$18)=AR$3,INDEX(InputsCapexBuyAmount,$BS$18),0)</f>
        <v>0</v>
      </c>
      <c r="AS18" s="59" cm="1">
        <f t="array" ref="AS18">IF(INDEX(InputsCapexBuyMonth,$BS$18)=AS$3,INDEX(InputsCapexBuyAmount,$BS$18),0)</f>
        <v>0</v>
      </c>
      <c r="AT18" s="60" cm="1">
        <f t="array" ref="AT18">IF(INDEX(InputsCapexBuyMonth,$BS$18)=AT$3,INDEX(InputsCapexBuyAmount,$BS$18),0)</f>
        <v>0</v>
      </c>
      <c r="AU18" s="53" cm="1">
        <f t="array" ref="AU18">IF(INDEX(InputsCapexBuyMonth,$BS$18)=AU$3,INDEX(InputsCapexBuyAmount,$BS$18),0)</f>
        <v>0</v>
      </c>
      <c r="AV18" s="59" cm="1">
        <f t="array" ref="AV18">IF(INDEX(InputsCapexBuyMonth,$BS$18)=AV$3,INDEX(InputsCapexBuyAmount,$BS$18),0)</f>
        <v>0</v>
      </c>
      <c r="AW18" s="59" cm="1">
        <f t="array" ref="AW18">IF(INDEX(InputsCapexBuyMonth,$BS$18)=AW$3,INDEX(InputsCapexBuyAmount,$BS$18),0)</f>
        <v>0</v>
      </c>
      <c r="AX18" s="59" cm="1">
        <f t="array" ref="AX18">IF(INDEX(InputsCapexBuyMonth,$BS$18)=AX$3,INDEX(InputsCapexBuyAmount,$BS$18),0)</f>
        <v>0</v>
      </c>
      <c r="AY18" s="59" cm="1">
        <f t="array" ref="AY18">IF(INDEX(InputsCapexBuyMonth,$BS$18)=AY$3,INDEX(InputsCapexBuyAmount,$BS$18),0)</f>
        <v>0</v>
      </c>
      <c r="AZ18" s="59" cm="1">
        <f t="array" ref="AZ18">IF(INDEX(InputsCapexBuyMonth,$BS$18)=AZ$3,INDEX(InputsCapexBuyAmount,$BS$18),0)</f>
        <v>0</v>
      </c>
      <c r="BA18" s="59" cm="1">
        <f t="array" ref="BA18">IF(INDEX(InputsCapexBuyMonth,$BS$18)=BA$3,INDEX(InputsCapexBuyAmount,$BS$18),0)</f>
        <v>0</v>
      </c>
      <c r="BB18" s="59" cm="1">
        <f t="array" ref="BB18">IF(INDEX(InputsCapexBuyMonth,$BS$18)=BB$3,INDEX(InputsCapexBuyAmount,$BS$18),0)</f>
        <v>0</v>
      </c>
      <c r="BC18" s="59" cm="1">
        <f t="array" ref="BC18">IF(INDEX(InputsCapexBuyMonth,$BS$18)=BC$3,INDEX(InputsCapexBuyAmount,$BS$18),0)</f>
        <v>0</v>
      </c>
      <c r="BD18" s="59" cm="1">
        <f t="array" ref="BD18">IF(INDEX(InputsCapexBuyMonth,$BS$18)=BD$3,INDEX(InputsCapexBuyAmount,$BS$18),0)</f>
        <v>0</v>
      </c>
      <c r="BE18" s="59" cm="1">
        <f t="array" ref="BE18">IF(INDEX(InputsCapexBuyMonth,$BS$18)=BE$3,INDEX(InputsCapexBuyAmount,$BS$18),0)</f>
        <v>0</v>
      </c>
      <c r="BF18" s="60" cm="1">
        <f t="array" ref="BF18">IF(INDEX(InputsCapexBuyMonth,$BS$18)=BF$3,INDEX(InputsCapexBuyAmount,$BS$18),0)</f>
        <v>0</v>
      </c>
      <c r="BG18" s="53" cm="1">
        <f t="array" ref="BG18">IF(INDEX(InputsCapexBuyMonth,$BS$18)=BG$3,INDEX(InputsCapexBuyAmount,$BS$18),0)</f>
        <v>0</v>
      </c>
      <c r="BH18" s="59" cm="1">
        <f t="array" ref="BH18">IF(INDEX(InputsCapexBuyMonth,$BS$18)=BH$3,INDEX(InputsCapexBuyAmount,$BS$18),0)</f>
        <v>0</v>
      </c>
      <c r="BI18" s="59" cm="1">
        <f t="array" ref="BI18">IF(INDEX(InputsCapexBuyMonth,$BS$18)=BI$3,INDEX(InputsCapexBuyAmount,$BS$18),0)</f>
        <v>0</v>
      </c>
      <c r="BJ18" s="59" cm="1">
        <f t="array" ref="BJ18">IF(INDEX(InputsCapexBuyMonth,$BS$18)=BJ$3,INDEX(InputsCapexBuyAmount,$BS$18),0)</f>
        <v>0</v>
      </c>
      <c r="BK18" s="59" cm="1">
        <f t="array" ref="BK18">IF(INDEX(InputsCapexBuyMonth,$BS$18)=BK$3,INDEX(InputsCapexBuyAmount,$BS$18),0)</f>
        <v>0</v>
      </c>
      <c r="BL18" s="59" cm="1">
        <f t="array" ref="BL18">IF(INDEX(InputsCapexBuyMonth,$BS$18)=BL$3,INDEX(InputsCapexBuyAmount,$BS$18),0)</f>
        <v>0</v>
      </c>
      <c r="BM18" s="59" cm="1">
        <f t="array" ref="BM18">IF(INDEX(InputsCapexBuyMonth,$BS$18)=BM$3,INDEX(InputsCapexBuyAmount,$BS$18),0)</f>
        <v>0</v>
      </c>
      <c r="BN18" s="59" cm="1">
        <f t="array" ref="BN18">IF(INDEX(InputsCapexBuyMonth,$BS$18)=BN$3,INDEX(InputsCapexBuyAmount,$BS$18),0)</f>
        <v>0</v>
      </c>
      <c r="BO18" s="59" cm="1">
        <f t="array" ref="BO18">IF(INDEX(InputsCapexBuyMonth,$BS$18)=BO$3,INDEX(InputsCapexBuyAmount,$BS$18),0)</f>
        <v>0</v>
      </c>
      <c r="BP18" s="59" cm="1">
        <f t="array" ref="BP18">IF(INDEX(InputsCapexBuyMonth,$BS$18)=BP$3,INDEX(InputsCapexBuyAmount,$BS$18),0)</f>
        <v>0</v>
      </c>
      <c r="BQ18" s="59" cm="1">
        <f t="array" ref="BQ18">IF(INDEX(InputsCapexBuyMonth,$BS$18)=BQ$3,INDEX(InputsCapexBuyAmount,$BS$18),0)</f>
        <v>0</v>
      </c>
      <c r="BR18" s="60" cm="1">
        <f t="array" ref="BR18">IF(INDEX(InputsCapexBuyMonth,$BS$18)=BR$3,INDEX(InputsCapexBuyAmount,$BS$18),0)</f>
        <v>0</v>
      </c>
      <c r="BS18" s="47">
        <v>12</v>
      </c>
    </row>
    <row r="19" spans="1:71" hidden="1" x14ac:dyDescent="0.25">
      <c r="A19" s="47"/>
      <c r="B19" s="141"/>
      <c r="C19" s="128" cm="1">
        <f t="array" ref="C19">INDEX(InputsCapexItem,$BS$19)</f>
        <v>0</v>
      </c>
      <c r="E19" s="60">
        <f t="shared" si="0"/>
        <v>0</v>
      </c>
      <c r="F19" s="60">
        <f t="shared" si="1"/>
        <v>0</v>
      </c>
      <c r="G19" s="60">
        <f t="shared" si="2"/>
        <v>0</v>
      </c>
      <c r="H19" s="60">
        <f t="shared" si="3"/>
        <v>0</v>
      </c>
      <c r="I19" s="60">
        <f t="shared" si="4"/>
        <v>0</v>
      </c>
      <c r="K19" s="53" cm="1">
        <f t="array" ref="K19">IF(INDEX(InputsCapexBuyMonth,$BS$19)=K$3,INDEX(InputsCapexBuyAmount,$BS$19),0)</f>
        <v>0</v>
      </c>
      <c r="L19" s="59" cm="1">
        <f t="array" ref="L19">IF(INDEX(InputsCapexBuyMonth,$BS$19)=L$3,INDEX(InputsCapexBuyAmount,$BS$19),0)</f>
        <v>0</v>
      </c>
      <c r="M19" s="59" cm="1">
        <f t="array" ref="M19">IF(INDEX(InputsCapexBuyMonth,$BS$19)=M$3,INDEX(InputsCapexBuyAmount,$BS$19),0)</f>
        <v>0</v>
      </c>
      <c r="N19" s="59" cm="1">
        <f t="array" ref="N19">IF(INDEX(InputsCapexBuyMonth,$BS$19)=N$3,INDEX(InputsCapexBuyAmount,$BS$19),0)</f>
        <v>0</v>
      </c>
      <c r="O19" s="59" cm="1">
        <f t="array" ref="O19">IF(INDEX(InputsCapexBuyMonth,$BS$19)=O$3,INDEX(InputsCapexBuyAmount,$BS$19),0)</f>
        <v>0</v>
      </c>
      <c r="P19" s="59" cm="1">
        <f t="array" ref="P19">IF(INDEX(InputsCapexBuyMonth,$BS$19)=P$3,INDEX(InputsCapexBuyAmount,$BS$19),0)</f>
        <v>0</v>
      </c>
      <c r="Q19" s="59" cm="1">
        <f t="array" ref="Q19">IF(INDEX(InputsCapexBuyMonth,$BS$19)=Q$3,INDEX(InputsCapexBuyAmount,$BS$19),0)</f>
        <v>0</v>
      </c>
      <c r="R19" s="59" cm="1">
        <f t="array" ref="R19">IF(INDEX(InputsCapexBuyMonth,$BS$19)=R$3,INDEX(InputsCapexBuyAmount,$BS$19),0)</f>
        <v>0</v>
      </c>
      <c r="S19" s="59" cm="1">
        <f t="array" ref="S19">IF(INDEX(InputsCapexBuyMonth,$BS$19)=S$3,INDEX(InputsCapexBuyAmount,$BS$19),0)</f>
        <v>0</v>
      </c>
      <c r="T19" s="59" cm="1">
        <f t="array" ref="T19">IF(INDEX(InputsCapexBuyMonth,$BS$19)=T$3,INDEX(InputsCapexBuyAmount,$BS$19),0)</f>
        <v>0</v>
      </c>
      <c r="U19" s="59" cm="1">
        <f t="array" ref="U19">IF(INDEX(InputsCapexBuyMonth,$BS$19)=U$3,INDEX(InputsCapexBuyAmount,$BS$19),0)</f>
        <v>0</v>
      </c>
      <c r="V19" s="60" cm="1">
        <f t="array" ref="V19">IF(INDEX(InputsCapexBuyMonth,$BS$19)=V$3,INDEX(InputsCapexBuyAmount,$BS$19),0)</f>
        <v>0</v>
      </c>
      <c r="W19" s="53" cm="1">
        <f t="array" ref="W19">IF(INDEX(InputsCapexBuyMonth,$BS$19)=W$3,INDEX(InputsCapexBuyAmount,$BS$19),0)</f>
        <v>0</v>
      </c>
      <c r="X19" s="59" cm="1">
        <f t="array" ref="X19">IF(INDEX(InputsCapexBuyMonth,$BS$19)=X$3,INDEX(InputsCapexBuyAmount,$BS$19),0)</f>
        <v>0</v>
      </c>
      <c r="Y19" s="59" cm="1">
        <f t="array" ref="Y19">IF(INDEX(InputsCapexBuyMonth,$BS$19)=Y$3,INDEX(InputsCapexBuyAmount,$BS$19),0)</f>
        <v>0</v>
      </c>
      <c r="Z19" s="59" cm="1">
        <f t="array" ref="Z19">IF(INDEX(InputsCapexBuyMonth,$BS$19)=Z$3,INDEX(InputsCapexBuyAmount,$BS$19),0)</f>
        <v>0</v>
      </c>
      <c r="AA19" s="59" cm="1">
        <f t="array" ref="AA19">IF(INDEX(InputsCapexBuyMonth,$BS$19)=AA$3,INDEX(InputsCapexBuyAmount,$BS$19),0)</f>
        <v>0</v>
      </c>
      <c r="AB19" s="59" cm="1">
        <f t="array" ref="AB19">IF(INDEX(InputsCapexBuyMonth,$BS$19)=AB$3,INDEX(InputsCapexBuyAmount,$BS$19),0)</f>
        <v>0</v>
      </c>
      <c r="AC19" s="59" cm="1">
        <f t="array" ref="AC19">IF(INDEX(InputsCapexBuyMonth,$BS$19)=AC$3,INDEX(InputsCapexBuyAmount,$BS$19),0)</f>
        <v>0</v>
      </c>
      <c r="AD19" s="59" cm="1">
        <f t="array" ref="AD19">IF(INDEX(InputsCapexBuyMonth,$BS$19)=AD$3,INDEX(InputsCapexBuyAmount,$BS$19),0)</f>
        <v>0</v>
      </c>
      <c r="AE19" s="59" cm="1">
        <f t="array" ref="AE19">IF(INDEX(InputsCapexBuyMonth,$BS$19)=AE$3,INDEX(InputsCapexBuyAmount,$BS$19),0)</f>
        <v>0</v>
      </c>
      <c r="AF19" s="59" cm="1">
        <f t="array" ref="AF19">IF(INDEX(InputsCapexBuyMonth,$BS$19)=AF$3,INDEX(InputsCapexBuyAmount,$BS$19),0)</f>
        <v>0</v>
      </c>
      <c r="AG19" s="59" cm="1">
        <f t="array" ref="AG19">IF(INDEX(InputsCapexBuyMonth,$BS$19)=AG$3,INDEX(InputsCapexBuyAmount,$BS$19),0)</f>
        <v>0</v>
      </c>
      <c r="AH19" s="60" cm="1">
        <f t="array" ref="AH19">IF(INDEX(InputsCapexBuyMonth,$BS$19)=AH$3,INDEX(InputsCapexBuyAmount,$BS$19),0)</f>
        <v>0</v>
      </c>
      <c r="AI19" s="53" cm="1">
        <f t="array" ref="AI19">IF(INDEX(InputsCapexBuyMonth,$BS$19)=AI$3,INDEX(InputsCapexBuyAmount,$BS$19),0)</f>
        <v>0</v>
      </c>
      <c r="AJ19" s="59" cm="1">
        <f t="array" ref="AJ19">IF(INDEX(InputsCapexBuyMonth,$BS$19)=AJ$3,INDEX(InputsCapexBuyAmount,$BS$19),0)</f>
        <v>0</v>
      </c>
      <c r="AK19" s="59" cm="1">
        <f t="array" ref="AK19">IF(INDEX(InputsCapexBuyMonth,$BS$19)=AK$3,INDEX(InputsCapexBuyAmount,$BS$19),0)</f>
        <v>0</v>
      </c>
      <c r="AL19" s="59" cm="1">
        <f t="array" ref="AL19">IF(INDEX(InputsCapexBuyMonth,$BS$19)=AL$3,INDEX(InputsCapexBuyAmount,$BS$19),0)</f>
        <v>0</v>
      </c>
      <c r="AM19" s="59" cm="1">
        <f t="array" ref="AM19">IF(INDEX(InputsCapexBuyMonth,$BS$19)=AM$3,INDEX(InputsCapexBuyAmount,$BS$19),0)</f>
        <v>0</v>
      </c>
      <c r="AN19" s="59" cm="1">
        <f t="array" ref="AN19">IF(INDEX(InputsCapexBuyMonth,$BS$19)=AN$3,INDEX(InputsCapexBuyAmount,$BS$19),0)</f>
        <v>0</v>
      </c>
      <c r="AO19" s="59" cm="1">
        <f t="array" ref="AO19">IF(INDEX(InputsCapexBuyMonth,$BS$19)=AO$3,INDEX(InputsCapexBuyAmount,$BS$19),0)</f>
        <v>0</v>
      </c>
      <c r="AP19" s="59" cm="1">
        <f t="array" ref="AP19">IF(INDEX(InputsCapexBuyMonth,$BS$19)=AP$3,INDEX(InputsCapexBuyAmount,$BS$19),0)</f>
        <v>0</v>
      </c>
      <c r="AQ19" s="59" cm="1">
        <f t="array" ref="AQ19">IF(INDEX(InputsCapexBuyMonth,$BS$19)=AQ$3,INDEX(InputsCapexBuyAmount,$BS$19),0)</f>
        <v>0</v>
      </c>
      <c r="AR19" s="59" cm="1">
        <f t="array" ref="AR19">IF(INDEX(InputsCapexBuyMonth,$BS$19)=AR$3,INDEX(InputsCapexBuyAmount,$BS$19),0)</f>
        <v>0</v>
      </c>
      <c r="AS19" s="59" cm="1">
        <f t="array" ref="AS19">IF(INDEX(InputsCapexBuyMonth,$BS$19)=AS$3,INDEX(InputsCapexBuyAmount,$BS$19),0)</f>
        <v>0</v>
      </c>
      <c r="AT19" s="60" cm="1">
        <f t="array" ref="AT19">IF(INDEX(InputsCapexBuyMonth,$BS$19)=AT$3,INDEX(InputsCapexBuyAmount,$BS$19),0)</f>
        <v>0</v>
      </c>
      <c r="AU19" s="53" cm="1">
        <f t="array" ref="AU19">IF(INDEX(InputsCapexBuyMonth,$BS$19)=AU$3,INDEX(InputsCapexBuyAmount,$BS$19),0)</f>
        <v>0</v>
      </c>
      <c r="AV19" s="59" cm="1">
        <f t="array" ref="AV19">IF(INDEX(InputsCapexBuyMonth,$BS$19)=AV$3,INDEX(InputsCapexBuyAmount,$BS$19),0)</f>
        <v>0</v>
      </c>
      <c r="AW19" s="59" cm="1">
        <f t="array" ref="AW19">IF(INDEX(InputsCapexBuyMonth,$BS$19)=AW$3,INDEX(InputsCapexBuyAmount,$BS$19),0)</f>
        <v>0</v>
      </c>
      <c r="AX19" s="59" cm="1">
        <f t="array" ref="AX19">IF(INDEX(InputsCapexBuyMonth,$BS$19)=AX$3,INDEX(InputsCapexBuyAmount,$BS$19),0)</f>
        <v>0</v>
      </c>
      <c r="AY19" s="59" cm="1">
        <f t="array" ref="AY19">IF(INDEX(InputsCapexBuyMonth,$BS$19)=AY$3,INDEX(InputsCapexBuyAmount,$BS$19),0)</f>
        <v>0</v>
      </c>
      <c r="AZ19" s="59" cm="1">
        <f t="array" ref="AZ19">IF(INDEX(InputsCapexBuyMonth,$BS$19)=AZ$3,INDEX(InputsCapexBuyAmount,$BS$19),0)</f>
        <v>0</v>
      </c>
      <c r="BA19" s="59" cm="1">
        <f t="array" ref="BA19">IF(INDEX(InputsCapexBuyMonth,$BS$19)=BA$3,INDEX(InputsCapexBuyAmount,$BS$19),0)</f>
        <v>0</v>
      </c>
      <c r="BB19" s="59" cm="1">
        <f t="array" ref="BB19">IF(INDEX(InputsCapexBuyMonth,$BS$19)=BB$3,INDEX(InputsCapexBuyAmount,$BS$19),0)</f>
        <v>0</v>
      </c>
      <c r="BC19" s="59" cm="1">
        <f t="array" ref="BC19">IF(INDEX(InputsCapexBuyMonth,$BS$19)=BC$3,INDEX(InputsCapexBuyAmount,$BS$19),0)</f>
        <v>0</v>
      </c>
      <c r="BD19" s="59" cm="1">
        <f t="array" ref="BD19">IF(INDEX(InputsCapexBuyMonth,$BS$19)=BD$3,INDEX(InputsCapexBuyAmount,$BS$19),0)</f>
        <v>0</v>
      </c>
      <c r="BE19" s="59" cm="1">
        <f t="array" ref="BE19">IF(INDEX(InputsCapexBuyMonth,$BS$19)=BE$3,INDEX(InputsCapexBuyAmount,$BS$19),0)</f>
        <v>0</v>
      </c>
      <c r="BF19" s="60" cm="1">
        <f t="array" ref="BF19">IF(INDEX(InputsCapexBuyMonth,$BS$19)=BF$3,INDEX(InputsCapexBuyAmount,$BS$19),0)</f>
        <v>0</v>
      </c>
      <c r="BG19" s="53" cm="1">
        <f t="array" ref="BG19">IF(INDEX(InputsCapexBuyMonth,$BS$19)=BG$3,INDEX(InputsCapexBuyAmount,$BS$19),0)</f>
        <v>0</v>
      </c>
      <c r="BH19" s="59" cm="1">
        <f t="array" ref="BH19">IF(INDEX(InputsCapexBuyMonth,$BS$19)=BH$3,INDEX(InputsCapexBuyAmount,$BS$19),0)</f>
        <v>0</v>
      </c>
      <c r="BI19" s="59" cm="1">
        <f t="array" ref="BI19">IF(INDEX(InputsCapexBuyMonth,$BS$19)=BI$3,INDEX(InputsCapexBuyAmount,$BS$19),0)</f>
        <v>0</v>
      </c>
      <c r="BJ19" s="59" cm="1">
        <f t="array" ref="BJ19">IF(INDEX(InputsCapexBuyMonth,$BS$19)=BJ$3,INDEX(InputsCapexBuyAmount,$BS$19),0)</f>
        <v>0</v>
      </c>
      <c r="BK19" s="59" cm="1">
        <f t="array" ref="BK19">IF(INDEX(InputsCapexBuyMonth,$BS$19)=BK$3,INDEX(InputsCapexBuyAmount,$BS$19),0)</f>
        <v>0</v>
      </c>
      <c r="BL19" s="59" cm="1">
        <f t="array" ref="BL19">IF(INDEX(InputsCapexBuyMonth,$BS$19)=BL$3,INDEX(InputsCapexBuyAmount,$BS$19),0)</f>
        <v>0</v>
      </c>
      <c r="BM19" s="59" cm="1">
        <f t="array" ref="BM19">IF(INDEX(InputsCapexBuyMonth,$BS$19)=BM$3,INDEX(InputsCapexBuyAmount,$BS$19),0)</f>
        <v>0</v>
      </c>
      <c r="BN19" s="59" cm="1">
        <f t="array" ref="BN19">IF(INDEX(InputsCapexBuyMonth,$BS$19)=BN$3,INDEX(InputsCapexBuyAmount,$BS$19),0)</f>
        <v>0</v>
      </c>
      <c r="BO19" s="59" cm="1">
        <f t="array" ref="BO19">IF(INDEX(InputsCapexBuyMonth,$BS$19)=BO$3,INDEX(InputsCapexBuyAmount,$BS$19),0)</f>
        <v>0</v>
      </c>
      <c r="BP19" s="59" cm="1">
        <f t="array" ref="BP19">IF(INDEX(InputsCapexBuyMonth,$BS$19)=BP$3,INDEX(InputsCapexBuyAmount,$BS$19),0)</f>
        <v>0</v>
      </c>
      <c r="BQ19" s="59" cm="1">
        <f t="array" ref="BQ19">IF(INDEX(InputsCapexBuyMonth,$BS$19)=BQ$3,INDEX(InputsCapexBuyAmount,$BS$19),0)</f>
        <v>0</v>
      </c>
      <c r="BR19" s="60" cm="1">
        <f t="array" ref="BR19">IF(INDEX(InputsCapexBuyMonth,$BS$19)=BR$3,INDEX(InputsCapexBuyAmount,$BS$19),0)</f>
        <v>0</v>
      </c>
      <c r="BS19" s="47">
        <v>13</v>
      </c>
    </row>
    <row r="20" spans="1:71" hidden="1" x14ac:dyDescent="0.25">
      <c r="A20" s="47"/>
      <c r="B20" s="141"/>
      <c r="C20" s="128" cm="1">
        <f t="array" ref="C20">INDEX(InputsCapexItem,$BS$20)</f>
        <v>0</v>
      </c>
      <c r="E20" s="60">
        <f t="shared" si="0"/>
        <v>0</v>
      </c>
      <c r="F20" s="60">
        <f t="shared" si="1"/>
        <v>0</v>
      </c>
      <c r="G20" s="60">
        <f t="shared" si="2"/>
        <v>0</v>
      </c>
      <c r="H20" s="60">
        <f t="shared" si="3"/>
        <v>0</v>
      </c>
      <c r="I20" s="60">
        <f t="shared" si="4"/>
        <v>0</v>
      </c>
      <c r="K20" s="53" cm="1">
        <f t="array" ref="K20">IF(INDEX(InputsCapexBuyMonth,$BS$20)=K$3,INDEX(InputsCapexBuyAmount,$BS$20),0)</f>
        <v>0</v>
      </c>
      <c r="L20" s="59" cm="1">
        <f t="array" ref="L20">IF(INDEX(InputsCapexBuyMonth,$BS$20)=L$3,INDEX(InputsCapexBuyAmount,$BS$20),0)</f>
        <v>0</v>
      </c>
      <c r="M20" s="59" cm="1">
        <f t="array" ref="M20">IF(INDEX(InputsCapexBuyMonth,$BS$20)=M$3,INDEX(InputsCapexBuyAmount,$BS$20),0)</f>
        <v>0</v>
      </c>
      <c r="N20" s="59" cm="1">
        <f t="array" ref="N20">IF(INDEX(InputsCapexBuyMonth,$BS$20)=N$3,INDEX(InputsCapexBuyAmount,$BS$20),0)</f>
        <v>0</v>
      </c>
      <c r="O20" s="59" cm="1">
        <f t="array" ref="O20">IF(INDEX(InputsCapexBuyMonth,$BS$20)=O$3,INDEX(InputsCapexBuyAmount,$BS$20),0)</f>
        <v>0</v>
      </c>
      <c r="P20" s="59" cm="1">
        <f t="array" ref="P20">IF(INDEX(InputsCapexBuyMonth,$BS$20)=P$3,INDEX(InputsCapexBuyAmount,$BS$20),0)</f>
        <v>0</v>
      </c>
      <c r="Q20" s="59" cm="1">
        <f t="array" ref="Q20">IF(INDEX(InputsCapexBuyMonth,$BS$20)=Q$3,INDEX(InputsCapexBuyAmount,$BS$20),0)</f>
        <v>0</v>
      </c>
      <c r="R20" s="59" cm="1">
        <f t="array" ref="R20">IF(INDEX(InputsCapexBuyMonth,$BS$20)=R$3,INDEX(InputsCapexBuyAmount,$BS$20),0)</f>
        <v>0</v>
      </c>
      <c r="S20" s="59" cm="1">
        <f t="array" ref="S20">IF(INDEX(InputsCapexBuyMonth,$BS$20)=S$3,INDEX(InputsCapexBuyAmount,$BS$20),0)</f>
        <v>0</v>
      </c>
      <c r="T20" s="59" cm="1">
        <f t="array" ref="T20">IF(INDEX(InputsCapexBuyMonth,$BS$20)=T$3,INDEX(InputsCapexBuyAmount,$BS$20),0)</f>
        <v>0</v>
      </c>
      <c r="U20" s="59" cm="1">
        <f t="array" ref="U20">IF(INDEX(InputsCapexBuyMonth,$BS$20)=U$3,INDEX(InputsCapexBuyAmount,$BS$20),0)</f>
        <v>0</v>
      </c>
      <c r="V20" s="60" cm="1">
        <f t="array" ref="V20">IF(INDEX(InputsCapexBuyMonth,$BS$20)=V$3,INDEX(InputsCapexBuyAmount,$BS$20),0)</f>
        <v>0</v>
      </c>
      <c r="W20" s="53" cm="1">
        <f t="array" ref="W20">IF(INDEX(InputsCapexBuyMonth,$BS$20)=W$3,INDEX(InputsCapexBuyAmount,$BS$20),0)</f>
        <v>0</v>
      </c>
      <c r="X20" s="59" cm="1">
        <f t="array" ref="X20">IF(INDEX(InputsCapexBuyMonth,$BS$20)=X$3,INDEX(InputsCapexBuyAmount,$BS$20),0)</f>
        <v>0</v>
      </c>
      <c r="Y20" s="59" cm="1">
        <f t="array" ref="Y20">IF(INDEX(InputsCapexBuyMonth,$BS$20)=Y$3,INDEX(InputsCapexBuyAmount,$BS$20),0)</f>
        <v>0</v>
      </c>
      <c r="Z20" s="59" cm="1">
        <f t="array" ref="Z20">IF(INDEX(InputsCapexBuyMonth,$BS$20)=Z$3,INDEX(InputsCapexBuyAmount,$BS$20),0)</f>
        <v>0</v>
      </c>
      <c r="AA20" s="59" cm="1">
        <f t="array" ref="AA20">IF(INDEX(InputsCapexBuyMonth,$BS$20)=AA$3,INDEX(InputsCapexBuyAmount,$BS$20),0)</f>
        <v>0</v>
      </c>
      <c r="AB20" s="59" cm="1">
        <f t="array" ref="AB20">IF(INDEX(InputsCapexBuyMonth,$BS$20)=AB$3,INDEX(InputsCapexBuyAmount,$BS$20),0)</f>
        <v>0</v>
      </c>
      <c r="AC20" s="59" cm="1">
        <f t="array" ref="AC20">IF(INDEX(InputsCapexBuyMonth,$BS$20)=AC$3,INDEX(InputsCapexBuyAmount,$BS$20),0)</f>
        <v>0</v>
      </c>
      <c r="AD20" s="59" cm="1">
        <f t="array" ref="AD20">IF(INDEX(InputsCapexBuyMonth,$BS$20)=AD$3,INDEX(InputsCapexBuyAmount,$BS$20),0)</f>
        <v>0</v>
      </c>
      <c r="AE20" s="59" cm="1">
        <f t="array" ref="AE20">IF(INDEX(InputsCapexBuyMonth,$BS$20)=AE$3,INDEX(InputsCapexBuyAmount,$BS$20),0)</f>
        <v>0</v>
      </c>
      <c r="AF20" s="59" cm="1">
        <f t="array" ref="AF20">IF(INDEX(InputsCapexBuyMonth,$BS$20)=AF$3,INDEX(InputsCapexBuyAmount,$BS$20),0)</f>
        <v>0</v>
      </c>
      <c r="AG20" s="59" cm="1">
        <f t="array" ref="AG20">IF(INDEX(InputsCapexBuyMonth,$BS$20)=AG$3,INDEX(InputsCapexBuyAmount,$BS$20),0)</f>
        <v>0</v>
      </c>
      <c r="AH20" s="60" cm="1">
        <f t="array" ref="AH20">IF(INDEX(InputsCapexBuyMonth,$BS$20)=AH$3,INDEX(InputsCapexBuyAmount,$BS$20),0)</f>
        <v>0</v>
      </c>
      <c r="AI20" s="53" cm="1">
        <f t="array" ref="AI20">IF(INDEX(InputsCapexBuyMonth,$BS$20)=AI$3,INDEX(InputsCapexBuyAmount,$BS$20),0)</f>
        <v>0</v>
      </c>
      <c r="AJ20" s="59" cm="1">
        <f t="array" ref="AJ20">IF(INDEX(InputsCapexBuyMonth,$BS$20)=AJ$3,INDEX(InputsCapexBuyAmount,$BS$20),0)</f>
        <v>0</v>
      </c>
      <c r="AK20" s="59" cm="1">
        <f t="array" ref="AK20">IF(INDEX(InputsCapexBuyMonth,$BS$20)=AK$3,INDEX(InputsCapexBuyAmount,$BS$20),0)</f>
        <v>0</v>
      </c>
      <c r="AL20" s="59" cm="1">
        <f t="array" ref="AL20">IF(INDEX(InputsCapexBuyMonth,$BS$20)=AL$3,INDEX(InputsCapexBuyAmount,$BS$20),0)</f>
        <v>0</v>
      </c>
      <c r="AM20" s="59" cm="1">
        <f t="array" ref="AM20">IF(INDEX(InputsCapexBuyMonth,$BS$20)=AM$3,INDEX(InputsCapexBuyAmount,$BS$20),0)</f>
        <v>0</v>
      </c>
      <c r="AN20" s="59" cm="1">
        <f t="array" ref="AN20">IF(INDEX(InputsCapexBuyMonth,$BS$20)=AN$3,INDEX(InputsCapexBuyAmount,$BS$20),0)</f>
        <v>0</v>
      </c>
      <c r="AO20" s="59" cm="1">
        <f t="array" ref="AO20">IF(INDEX(InputsCapexBuyMonth,$BS$20)=AO$3,INDEX(InputsCapexBuyAmount,$BS$20),0)</f>
        <v>0</v>
      </c>
      <c r="AP20" s="59" cm="1">
        <f t="array" ref="AP20">IF(INDEX(InputsCapexBuyMonth,$BS$20)=AP$3,INDEX(InputsCapexBuyAmount,$BS$20),0)</f>
        <v>0</v>
      </c>
      <c r="AQ20" s="59" cm="1">
        <f t="array" ref="AQ20">IF(INDEX(InputsCapexBuyMonth,$BS$20)=AQ$3,INDEX(InputsCapexBuyAmount,$BS$20),0)</f>
        <v>0</v>
      </c>
      <c r="AR20" s="59" cm="1">
        <f t="array" ref="AR20">IF(INDEX(InputsCapexBuyMonth,$BS$20)=AR$3,INDEX(InputsCapexBuyAmount,$BS$20),0)</f>
        <v>0</v>
      </c>
      <c r="AS20" s="59" cm="1">
        <f t="array" ref="AS20">IF(INDEX(InputsCapexBuyMonth,$BS$20)=AS$3,INDEX(InputsCapexBuyAmount,$BS$20),0)</f>
        <v>0</v>
      </c>
      <c r="AT20" s="60" cm="1">
        <f t="array" ref="AT20">IF(INDEX(InputsCapexBuyMonth,$BS$20)=AT$3,INDEX(InputsCapexBuyAmount,$BS$20),0)</f>
        <v>0</v>
      </c>
      <c r="AU20" s="53" cm="1">
        <f t="array" ref="AU20">IF(INDEX(InputsCapexBuyMonth,$BS$20)=AU$3,INDEX(InputsCapexBuyAmount,$BS$20),0)</f>
        <v>0</v>
      </c>
      <c r="AV20" s="59" cm="1">
        <f t="array" ref="AV20">IF(INDEX(InputsCapexBuyMonth,$BS$20)=AV$3,INDEX(InputsCapexBuyAmount,$BS$20),0)</f>
        <v>0</v>
      </c>
      <c r="AW20" s="59" cm="1">
        <f t="array" ref="AW20">IF(INDEX(InputsCapexBuyMonth,$BS$20)=AW$3,INDEX(InputsCapexBuyAmount,$BS$20),0)</f>
        <v>0</v>
      </c>
      <c r="AX20" s="59" cm="1">
        <f t="array" ref="AX20">IF(INDEX(InputsCapexBuyMonth,$BS$20)=AX$3,INDEX(InputsCapexBuyAmount,$BS$20),0)</f>
        <v>0</v>
      </c>
      <c r="AY20" s="59" cm="1">
        <f t="array" ref="AY20">IF(INDEX(InputsCapexBuyMonth,$BS$20)=AY$3,INDEX(InputsCapexBuyAmount,$BS$20),0)</f>
        <v>0</v>
      </c>
      <c r="AZ20" s="59" cm="1">
        <f t="array" ref="AZ20">IF(INDEX(InputsCapexBuyMonth,$BS$20)=AZ$3,INDEX(InputsCapexBuyAmount,$BS$20),0)</f>
        <v>0</v>
      </c>
      <c r="BA20" s="59" cm="1">
        <f t="array" ref="BA20">IF(INDEX(InputsCapexBuyMonth,$BS$20)=BA$3,INDEX(InputsCapexBuyAmount,$BS$20),0)</f>
        <v>0</v>
      </c>
      <c r="BB20" s="59" cm="1">
        <f t="array" ref="BB20">IF(INDEX(InputsCapexBuyMonth,$BS$20)=BB$3,INDEX(InputsCapexBuyAmount,$BS$20),0)</f>
        <v>0</v>
      </c>
      <c r="BC20" s="59" cm="1">
        <f t="array" ref="BC20">IF(INDEX(InputsCapexBuyMonth,$BS$20)=BC$3,INDEX(InputsCapexBuyAmount,$BS$20),0)</f>
        <v>0</v>
      </c>
      <c r="BD20" s="59" cm="1">
        <f t="array" ref="BD20">IF(INDEX(InputsCapexBuyMonth,$BS$20)=BD$3,INDEX(InputsCapexBuyAmount,$BS$20),0)</f>
        <v>0</v>
      </c>
      <c r="BE20" s="59" cm="1">
        <f t="array" ref="BE20">IF(INDEX(InputsCapexBuyMonth,$BS$20)=BE$3,INDEX(InputsCapexBuyAmount,$BS$20),0)</f>
        <v>0</v>
      </c>
      <c r="BF20" s="60" cm="1">
        <f t="array" ref="BF20">IF(INDEX(InputsCapexBuyMonth,$BS$20)=BF$3,INDEX(InputsCapexBuyAmount,$BS$20),0)</f>
        <v>0</v>
      </c>
      <c r="BG20" s="53" cm="1">
        <f t="array" ref="BG20">IF(INDEX(InputsCapexBuyMonth,$BS$20)=BG$3,INDEX(InputsCapexBuyAmount,$BS$20),0)</f>
        <v>0</v>
      </c>
      <c r="BH20" s="59" cm="1">
        <f t="array" ref="BH20">IF(INDEX(InputsCapexBuyMonth,$BS$20)=BH$3,INDEX(InputsCapexBuyAmount,$BS$20),0)</f>
        <v>0</v>
      </c>
      <c r="BI20" s="59" cm="1">
        <f t="array" ref="BI20">IF(INDEX(InputsCapexBuyMonth,$BS$20)=BI$3,INDEX(InputsCapexBuyAmount,$BS$20),0)</f>
        <v>0</v>
      </c>
      <c r="BJ20" s="59" cm="1">
        <f t="array" ref="BJ20">IF(INDEX(InputsCapexBuyMonth,$BS$20)=BJ$3,INDEX(InputsCapexBuyAmount,$BS$20),0)</f>
        <v>0</v>
      </c>
      <c r="BK20" s="59" cm="1">
        <f t="array" ref="BK20">IF(INDEX(InputsCapexBuyMonth,$BS$20)=BK$3,INDEX(InputsCapexBuyAmount,$BS$20),0)</f>
        <v>0</v>
      </c>
      <c r="BL20" s="59" cm="1">
        <f t="array" ref="BL20">IF(INDEX(InputsCapexBuyMonth,$BS$20)=BL$3,INDEX(InputsCapexBuyAmount,$BS$20),0)</f>
        <v>0</v>
      </c>
      <c r="BM20" s="59" cm="1">
        <f t="array" ref="BM20">IF(INDEX(InputsCapexBuyMonth,$BS$20)=BM$3,INDEX(InputsCapexBuyAmount,$BS$20),0)</f>
        <v>0</v>
      </c>
      <c r="BN20" s="59" cm="1">
        <f t="array" ref="BN20">IF(INDEX(InputsCapexBuyMonth,$BS$20)=BN$3,INDEX(InputsCapexBuyAmount,$BS$20),0)</f>
        <v>0</v>
      </c>
      <c r="BO20" s="59" cm="1">
        <f t="array" ref="BO20">IF(INDEX(InputsCapexBuyMonth,$BS$20)=BO$3,INDEX(InputsCapexBuyAmount,$BS$20),0)</f>
        <v>0</v>
      </c>
      <c r="BP20" s="59" cm="1">
        <f t="array" ref="BP20">IF(INDEX(InputsCapexBuyMonth,$BS$20)=BP$3,INDEX(InputsCapexBuyAmount,$BS$20),0)</f>
        <v>0</v>
      </c>
      <c r="BQ20" s="59" cm="1">
        <f t="array" ref="BQ20">IF(INDEX(InputsCapexBuyMonth,$BS$20)=BQ$3,INDEX(InputsCapexBuyAmount,$BS$20),0)</f>
        <v>0</v>
      </c>
      <c r="BR20" s="60" cm="1">
        <f t="array" ref="BR20">IF(INDEX(InputsCapexBuyMonth,$BS$20)=BR$3,INDEX(InputsCapexBuyAmount,$BS$20),0)</f>
        <v>0</v>
      </c>
      <c r="BS20" s="47">
        <v>14</v>
      </c>
    </row>
    <row r="21" spans="1:71" hidden="1" x14ac:dyDescent="0.25">
      <c r="A21" s="47"/>
      <c r="B21" s="141"/>
      <c r="C21" s="128" cm="1">
        <f t="array" ref="C21">INDEX(InputsCapexItem,$BS$21)</f>
        <v>0</v>
      </c>
      <c r="E21" s="60">
        <f t="shared" si="0"/>
        <v>0</v>
      </c>
      <c r="F21" s="60">
        <f t="shared" si="1"/>
        <v>0</v>
      </c>
      <c r="G21" s="60">
        <f t="shared" si="2"/>
        <v>0</v>
      </c>
      <c r="H21" s="60">
        <f t="shared" si="3"/>
        <v>0</v>
      </c>
      <c r="I21" s="60">
        <f t="shared" si="4"/>
        <v>0</v>
      </c>
      <c r="K21" s="53" cm="1">
        <f t="array" ref="K21">IF(INDEX(InputsCapexBuyMonth,$BS$21)=K$3,INDEX(InputsCapexBuyAmount,$BS$21),0)</f>
        <v>0</v>
      </c>
      <c r="L21" s="59" cm="1">
        <f t="array" ref="L21">IF(INDEX(InputsCapexBuyMonth,$BS$21)=L$3,INDEX(InputsCapexBuyAmount,$BS$21),0)</f>
        <v>0</v>
      </c>
      <c r="M21" s="59" cm="1">
        <f t="array" ref="M21">IF(INDEX(InputsCapexBuyMonth,$BS$21)=M$3,INDEX(InputsCapexBuyAmount,$BS$21),0)</f>
        <v>0</v>
      </c>
      <c r="N21" s="59" cm="1">
        <f t="array" ref="N21">IF(INDEX(InputsCapexBuyMonth,$BS$21)=N$3,INDEX(InputsCapexBuyAmount,$BS$21),0)</f>
        <v>0</v>
      </c>
      <c r="O21" s="59" cm="1">
        <f t="array" ref="O21">IF(INDEX(InputsCapexBuyMonth,$BS$21)=O$3,INDEX(InputsCapexBuyAmount,$BS$21),0)</f>
        <v>0</v>
      </c>
      <c r="P21" s="59" cm="1">
        <f t="array" ref="P21">IF(INDEX(InputsCapexBuyMonth,$BS$21)=P$3,INDEX(InputsCapexBuyAmount,$BS$21),0)</f>
        <v>0</v>
      </c>
      <c r="Q21" s="59" cm="1">
        <f t="array" ref="Q21">IF(INDEX(InputsCapexBuyMonth,$BS$21)=Q$3,INDEX(InputsCapexBuyAmount,$BS$21),0)</f>
        <v>0</v>
      </c>
      <c r="R21" s="59" cm="1">
        <f t="array" ref="R21">IF(INDEX(InputsCapexBuyMonth,$BS$21)=R$3,INDEX(InputsCapexBuyAmount,$BS$21),0)</f>
        <v>0</v>
      </c>
      <c r="S21" s="59" cm="1">
        <f t="array" ref="S21">IF(INDEX(InputsCapexBuyMonth,$BS$21)=S$3,INDEX(InputsCapexBuyAmount,$BS$21),0)</f>
        <v>0</v>
      </c>
      <c r="T21" s="59" cm="1">
        <f t="array" ref="T21">IF(INDEX(InputsCapexBuyMonth,$BS$21)=T$3,INDEX(InputsCapexBuyAmount,$BS$21),0)</f>
        <v>0</v>
      </c>
      <c r="U21" s="59" cm="1">
        <f t="array" ref="U21">IF(INDEX(InputsCapexBuyMonth,$BS$21)=U$3,INDEX(InputsCapexBuyAmount,$BS$21),0)</f>
        <v>0</v>
      </c>
      <c r="V21" s="60" cm="1">
        <f t="array" ref="V21">IF(INDEX(InputsCapexBuyMonth,$BS$21)=V$3,INDEX(InputsCapexBuyAmount,$BS$21),0)</f>
        <v>0</v>
      </c>
      <c r="W21" s="53" cm="1">
        <f t="array" ref="W21">IF(INDEX(InputsCapexBuyMonth,$BS$21)=W$3,INDEX(InputsCapexBuyAmount,$BS$21),0)</f>
        <v>0</v>
      </c>
      <c r="X21" s="59" cm="1">
        <f t="array" ref="X21">IF(INDEX(InputsCapexBuyMonth,$BS$21)=X$3,INDEX(InputsCapexBuyAmount,$BS$21),0)</f>
        <v>0</v>
      </c>
      <c r="Y21" s="59" cm="1">
        <f t="array" ref="Y21">IF(INDEX(InputsCapexBuyMonth,$BS$21)=Y$3,INDEX(InputsCapexBuyAmount,$BS$21),0)</f>
        <v>0</v>
      </c>
      <c r="Z21" s="59" cm="1">
        <f t="array" ref="Z21">IF(INDEX(InputsCapexBuyMonth,$BS$21)=Z$3,INDEX(InputsCapexBuyAmount,$BS$21),0)</f>
        <v>0</v>
      </c>
      <c r="AA21" s="59" cm="1">
        <f t="array" ref="AA21">IF(INDEX(InputsCapexBuyMonth,$BS$21)=AA$3,INDEX(InputsCapexBuyAmount,$BS$21),0)</f>
        <v>0</v>
      </c>
      <c r="AB21" s="59" cm="1">
        <f t="array" ref="AB21">IF(INDEX(InputsCapexBuyMonth,$BS$21)=AB$3,INDEX(InputsCapexBuyAmount,$BS$21),0)</f>
        <v>0</v>
      </c>
      <c r="AC21" s="59" cm="1">
        <f t="array" ref="AC21">IF(INDEX(InputsCapexBuyMonth,$BS$21)=AC$3,INDEX(InputsCapexBuyAmount,$BS$21),0)</f>
        <v>0</v>
      </c>
      <c r="AD21" s="59" cm="1">
        <f t="array" ref="AD21">IF(INDEX(InputsCapexBuyMonth,$BS$21)=AD$3,INDEX(InputsCapexBuyAmount,$BS$21),0)</f>
        <v>0</v>
      </c>
      <c r="AE21" s="59" cm="1">
        <f t="array" ref="AE21">IF(INDEX(InputsCapexBuyMonth,$BS$21)=AE$3,INDEX(InputsCapexBuyAmount,$BS$21),0)</f>
        <v>0</v>
      </c>
      <c r="AF21" s="59" cm="1">
        <f t="array" ref="AF21">IF(INDEX(InputsCapexBuyMonth,$BS$21)=AF$3,INDEX(InputsCapexBuyAmount,$BS$21),0)</f>
        <v>0</v>
      </c>
      <c r="AG21" s="59" cm="1">
        <f t="array" ref="AG21">IF(INDEX(InputsCapexBuyMonth,$BS$21)=AG$3,INDEX(InputsCapexBuyAmount,$BS$21),0)</f>
        <v>0</v>
      </c>
      <c r="AH21" s="60" cm="1">
        <f t="array" ref="AH21">IF(INDEX(InputsCapexBuyMonth,$BS$21)=AH$3,INDEX(InputsCapexBuyAmount,$BS$21),0)</f>
        <v>0</v>
      </c>
      <c r="AI21" s="53" cm="1">
        <f t="array" ref="AI21">IF(INDEX(InputsCapexBuyMonth,$BS$21)=AI$3,INDEX(InputsCapexBuyAmount,$BS$21),0)</f>
        <v>0</v>
      </c>
      <c r="AJ21" s="59" cm="1">
        <f t="array" ref="AJ21">IF(INDEX(InputsCapexBuyMonth,$BS$21)=AJ$3,INDEX(InputsCapexBuyAmount,$BS$21),0)</f>
        <v>0</v>
      </c>
      <c r="AK21" s="59" cm="1">
        <f t="array" ref="AK21">IF(INDEX(InputsCapexBuyMonth,$BS$21)=AK$3,INDEX(InputsCapexBuyAmount,$BS$21),0)</f>
        <v>0</v>
      </c>
      <c r="AL21" s="59" cm="1">
        <f t="array" ref="AL21">IF(INDEX(InputsCapexBuyMonth,$BS$21)=AL$3,INDEX(InputsCapexBuyAmount,$BS$21),0)</f>
        <v>0</v>
      </c>
      <c r="AM21" s="59" cm="1">
        <f t="array" ref="AM21">IF(INDEX(InputsCapexBuyMonth,$BS$21)=AM$3,INDEX(InputsCapexBuyAmount,$BS$21),0)</f>
        <v>0</v>
      </c>
      <c r="AN21" s="59" cm="1">
        <f t="array" ref="AN21">IF(INDEX(InputsCapexBuyMonth,$BS$21)=AN$3,INDEX(InputsCapexBuyAmount,$BS$21),0)</f>
        <v>0</v>
      </c>
      <c r="AO21" s="59" cm="1">
        <f t="array" ref="AO21">IF(INDEX(InputsCapexBuyMonth,$BS$21)=AO$3,INDEX(InputsCapexBuyAmount,$BS$21),0)</f>
        <v>0</v>
      </c>
      <c r="AP21" s="59" cm="1">
        <f t="array" ref="AP21">IF(INDEX(InputsCapexBuyMonth,$BS$21)=AP$3,INDEX(InputsCapexBuyAmount,$BS$21),0)</f>
        <v>0</v>
      </c>
      <c r="AQ21" s="59" cm="1">
        <f t="array" ref="AQ21">IF(INDEX(InputsCapexBuyMonth,$BS$21)=AQ$3,INDEX(InputsCapexBuyAmount,$BS$21),0)</f>
        <v>0</v>
      </c>
      <c r="AR21" s="59" cm="1">
        <f t="array" ref="AR21">IF(INDEX(InputsCapexBuyMonth,$BS$21)=AR$3,INDEX(InputsCapexBuyAmount,$BS$21),0)</f>
        <v>0</v>
      </c>
      <c r="AS21" s="59" cm="1">
        <f t="array" ref="AS21">IF(INDEX(InputsCapexBuyMonth,$BS$21)=AS$3,INDEX(InputsCapexBuyAmount,$BS$21),0)</f>
        <v>0</v>
      </c>
      <c r="AT21" s="60" cm="1">
        <f t="array" ref="AT21">IF(INDEX(InputsCapexBuyMonth,$BS$21)=AT$3,INDEX(InputsCapexBuyAmount,$BS$21),0)</f>
        <v>0</v>
      </c>
      <c r="AU21" s="53" cm="1">
        <f t="array" ref="AU21">IF(INDEX(InputsCapexBuyMonth,$BS$21)=AU$3,INDEX(InputsCapexBuyAmount,$BS$21),0)</f>
        <v>0</v>
      </c>
      <c r="AV21" s="59" cm="1">
        <f t="array" ref="AV21">IF(INDEX(InputsCapexBuyMonth,$BS$21)=AV$3,INDEX(InputsCapexBuyAmount,$BS$21),0)</f>
        <v>0</v>
      </c>
      <c r="AW21" s="59" cm="1">
        <f t="array" ref="AW21">IF(INDEX(InputsCapexBuyMonth,$BS$21)=AW$3,INDEX(InputsCapexBuyAmount,$BS$21),0)</f>
        <v>0</v>
      </c>
      <c r="AX21" s="59" cm="1">
        <f t="array" ref="AX21">IF(INDEX(InputsCapexBuyMonth,$BS$21)=AX$3,INDEX(InputsCapexBuyAmount,$BS$21),0)</f>
        <v>0</v>
      </c>
      <c r="AY21" s="59" cm="1">
        <f t="array" ref="AY21">IF(INDEX(InputsCapexBuyMonth,$BS$21)=AY$3,INDEX(InputsCapexBuyAmount,$BS$21),0)</f>
        <v>0</v>
      </c>
      <c r="AZ21" s="59" cm="1">
        <f t="array" ref="AZ21">IF(INDEX(InputsCapexBuyMonth,$BS$21)=AZ$3,INDEX(InputsCapexBuyAmount,$BS$21),0)</f>
        <v>0</v>
      </c>
      <c r="BA21" s="59" cm="1">
        <f t="array" ref="BA21">IF(INDEX(InputsCapexBuyMonth,$BS$21)=BA$3,INDEX(InputsCapexBuyAmount,$BS$21),0)</f>
        <v>0</v>
      </c>
      <c r="BB21" s="59" cm="1">
        <f t="array" ref="BB21">IF(INDEX(InputsCapexBuyMonth,$BS$21)=BB$3,INDEX(InputsCapexBuyAmount,$BS$21),0)</f>
        <v>0</v>
      </c>
      <c r="BC21" s="59" cm="1">
        <f t="array" ref="BC21">IF(INDEX(InputsCapexBuyMonth,$BS$21)=BC$3,INDEX(InputsCapexBuyAmount,$BS$21),0)</f>
        <v>0</v>
      </c>
      <c r="BD21" s="59" cm="1">
        <f t="array" ref="BD21">IF(INDEX(InputsCapexBuyMonth,$BS$21)=BD$3,INDEX(InputsCapexBuyAmount,$BS$21),0)</f>
        <v>0</v>
      </c>
      <c r="BE21" s="59" cm="1">
        <f t="array" ref="BE21">IF(INDEX(InputsCapexBuyMonth,$BS$21)=BE$3,INDEX(InputsCapexBuyAmount,$BS$21),0)</f>
        <v>0</v>
      </c>
      <c r="BF21" s="60" cm="1">
        <f t="array" ref="BF21">IF(INDEX(InputsCapexBuyMonth,$BS$21)=BF$3,INDEX(InputsCapexBuyAmount,$BS$21),0)</f>
        <v>0</v>
      </c>
      <c r="BG21" s="53" cm="1">
        <f t="array" ref="BG21">IF(INDEX(InputsCapexBuyMonth,$BS$21)=BG$3,INDEX(InputsCapexBuyAmount,$BS$21),0)</f>
        <v>0</v>
      </c>
      <c r="BH21" s="59" cm="1">
        <f t="array" ref="BH21">IF(INDEX(InputsCapexBuyMonth,$BS$21)=BH$3,INDEX(InputsCapexBuyAmount,$BS$21),0)</f>
        <v>0</v>
      </c>
      <c r="BI21" s="59" cm="1">
        <f t="array" ref="BI21">IF(INDEX(InputsCapexBuyMonth,$BS$21)=BI$3,INDEX(InputsCapexBuyAmount,$BS$21),0)</f>
        <v>0</v>
      </c>
      <c r="BJ21" s="59" cm="1">
        <f t="array" ref="BJ21">IF(INDEX(InputsCapexBuyMonth,$BS$21)=BJ$3,INDEX(InputsCapexBuyAmount,$BS$21),0)</f>
        <v>0</v>
      </c>
      <c r="BK21" s="59" cm="1">
        <f t="array" ref="BK21">IF(INDEX(InputsCapexBuyMonth,$BS$21)=BK$3,INDEX(InputsCapexBuyAmount,$BS$21),0)</f>
        <v>0</v>
      </c>
      <c r="BL21" s="59" cm="1">
        <f t="array" ref="BL21">IF(INDEX(InputsCapexBuyMonth,$BS$21)=BL$3,INDEX(InputsCapexBuyAmount,$BS$21),0)</f>
        <v>0</v>
      </c>
      <c r="BM21" s="59" cm="1">
        <f t="array" ref="BM21">IF(INDEX(InputsCapexBuyMonth,$BS$21)=BM$3,INDEX(InputsCapexBuyAmount,$BS$21),0)</f>
        <v>0</v>
      </c>
      <c r="BN21" s="59" cm="1">
        <f t="array" ref="BN21">IF(INDEX(InputsCapexBuyMonth,$BS$21)=BN$3,INDEX(InputsCapexBuyAmount,$BS$21),0)</f>
        <v>0</v>
      </c>
      <c r="BO21" s="59" cm="1">
        <f t="array" ref="BO21">IF(INDEX(InputsCapexBuyMonth,$BS$21)=BO$3,INDEX(InputsCapexBuyAmount,$BS$21),0)</f>
        <v>0</v>
      </c>
      <c r="BP21" s="59" cm="1">
        <f t="array" ref="BP21">IF(INDEX(InputsCapexBuyMonth,$BS$21)=BP$3,INDEX(InputsCapexBuyAmount,$BS$21),0)</f>
        <v>0</v>
      </c>
      <c r="BQ21" s="59" cm="1">
        <f t="array" ref="BQ21">IF(INDEX(InputsCapexBuyMonth,$BS$21)=BQ$3,INDEX(InputsCapexBuyAmount,$BS$21),0)</f>
        <v>0</v>
      </c>
      <c r="BR21" s="60" cm="1">
        <f t="array" ref="BR21">IF(INDEX(InputsCapexBuyMonth,$BS$21)=BR$3,INDEX(InputsCapexBuyAmount,$BS$21),0)</f>
        <v>0</v>
      </c>
      <c r="BS21" s="47">
        <v>15</v>
      </c>
    </row>
    <row r="22" spans="1:71" hidden="1" x14ac:dyDescent="0.25">
      <c r="A22" s="47"/>
      <c r="B22" s="141"/>
      <c r="C22" s="128" cm="1">
        <f t="array" ref="C22">INDEX(InputsCapexItem,$BS$22)</f>
        <v>0</v>
      </c>
      <c r="E22" s="60">
        <f t="shared" si="0"/>
        <v>0</v>
      </c>
      <c r="F22" s="60">
        <f t="shared" si="1"/>
        <v>0</v>
      </c>
      <c r="G22" s="60">
        <f t="shared" si="2"/>
        <v>0</v>
      </c>
      <c r="H22" s="60">
        <f t="shared" si="3"/>
        <v>0</v>
      </c>
      <c r="I22" s="60">
        <f t="shared" si="4"/>
        <v>0</v>
      </c>
      <c r="K22" s="53" cm="1">
        <f t="array" ref="K22">IF(INDEX(InputsCapexBuyMonth,$BS$22)=K$3,INDEX(InputsCapexBuyAmount,$BS$22),0)</f>
        <v>0</v>
      </c>
      <c r="L22" s="59" cm="1">
        <f t="array" ref="L22">IF(INDEX(InputsCapexBuyMonth,$BS$22)=L$3,INDEX(InputsCapexBuyAmount,$BS$22),0)</f>
        <v>0</v>
      </c>
      <c r="M22" s="59" cm="1">
        <f t="array" ref="M22">IF(INDEX(InputsCapexBuyMonth,$BS$22)=M$3,INDEX(InputsCapexBuyAmount,$BS$22),0)</f>
        <v>0</v>
      </c>
      <c r="N22" s="59" cm="1">
        <f t="array" ref="N22">IF(INDEX(InputsCapexBuyMonth,$BS$22)=N$3,INDEX(InputsCapexBuyAmount,$BS$22),0)</f>
        <v>0</v>
      </c>
      <c r="O22" s="59" cm="1">
        <f t="array" ref="O22">IF(INDEX(InputsCapexBuyMonth,$BS$22)=O$3,INDEX(InputsCapexBuyAmount,$BS$22),0)</f>
        <v>0</v>
      </c>
      <c r="P22" s="59" cm="1">
        <f t="array" ref="P22">IF(INDEX(InputsCapexBuyMonth,$BS$22)=P$3,INDEX(InputsCapexBuyAmount,$BS$22),0)</f>
        <v>0</v>
      </c>
      <c r="Q22" s="59" cm="1">
        <f t="array" ref="Q22">IF(INDEX(InputsCapexBuyMonth,$BS$22)=Q$3,INDEX(InputsCapexBuyAmount,$BS$22),0)</f>
        <v>0</v>
      </c>
      <c r="R22" s="59" cm="1">
        <f t="array" ref="R22">IF(INDEX(InputsCapexBuyMonth,$BS$22)=R$3,INDEX(InputsCapexBuyAmount,$BS$22),0)</f>
        <v>0</v>
      </c>
      <c r="S22" s="59" cm="1">
        <f t="array" ref="S22">IF(INDEX(InputsCapexBuyMonth,$BS$22)=S$3,INDEX(InputsCapexBuyAmount,$BS$22),0)</f>
        <v>0</v>
      </c>
      <c r="T22" s="59" cm="1">
        <f t="array" ref="T22">IF(INDEX(InputsCapexBuyMonth,$BS$22)=T$3,INDEX(InputsCapexBuyAmount,$BS$22),0)</f>
        <v>0</v>
      </c>
      <c r="U22" s="59" cm="1">
        <f t="array" ref="U22">IF(INDEX(InputsCapexBuyMonth,$BS$22)=U$3,INDEX(InputsCapexBuyAmount,$BS$22),0)</f>
        <v>0</v>
      </c>
      <c r="V22" s="60" cm="1">
        <f t="array" ref="V22">IF(INDEX(InputsCapexBuyMonth,$BS$22)=V$3,INDEX(InputsCapexBuyAmount,$BS$22),0)</f>
        <v>0</v>
      </c>
      <c r="W22" s="53" cm="1">
        <f t="array" ref="W22">IF(INDEX(InputsCapexBuyMonth,$BS$22)=W$3,INDEX(InputsCapexBuyAmount,$BS$22),0)</f>
        <v>0</v>
      </c>
      <c r="X22" s="59" cm="1">
        <f t="array" ref="X22">IF(INDEX(InputsCapexBuyMonth,$BS$22)=X$3,INDEX(InputsCapexBuyAmount,$BS$22),0)</f>
        <v>0</v>
      </c>
      <c r="Y22" s="59" cm="1">
        <f t="array" ref="Y22">IF(INDEX(InputsCapexBuyMonth,$BS$22)=Y$3,INDEX(InputsCapexBuyAmount,$BS$22),0)</f>
        <v>0</v>
      </c>
      <c r="Z22" s="59" cm="1">
        <f t="array" ref="Z22">IF(INDEX(InputsCapexBuyMonth,$BS$22)=Z$3,INDEX(InputsCapexBuyAmount,$BS$22),0)</f>
        <v>0</v>
      </c>
      <c r="AA22" s="59" cm="1">
        <f t="array" ref="AA22">IF(INDEX(InputsCapexBuyMonth,$BS$22)=AA$3,INDEX(InputsCapexBuyAmount,$BS$22),0)</f>
        <v>0</v>
      </c>
      <c r="AB22" s="59" cm="1">
        <f t="array" ref="AB22">IF(INDEX(InputsCapexBuyMonth,$BS$22)=AB$3,INDEX(InputsCapexBuyAmount,$BS$22),0)</f>
        <v>0</v>
      </c>
      <c r="AC22" s="59" cm="1">
        <f t="array" ref="AC22">IF(INDEX(InputsCapexBuyMonth,$BS$22)=AC$3,INDEX(InputsCapexBuyAmount,$BS$22),0)</f>
        <v>0</v>
      </c>
      <c r="AD22" s="59" cm="1">
        <f t="array" ref="AD22">IF(INDEX(InputsCapexBuyMonth,$BS$22)=AD$3,INDEX(InputsCapexBuyAmount,$BS$22),0)</f>
        <v>0</v>
      </c>
      <c r="AE22" s="59" cm="1">
        <f t="array" ref="AE22">IF(INDEX(InputsCapexBuyMonth,$BS$22)=AE$3,INDEX(InputsCapexBuyAmount,$BS$22),0)</f>
        <v>0</v>
      </c>
      <c r="AF22" s="59" cm="1">
        <f t="array" ref="AF22">IF(INDEX(InputsCapexBuyMonth,$BS$22)=AF$3,INDEX(InputsCapexBuyAmount,$BS$22),0)</f>
        <v>0</v>
      </c>
      <c r="AG22" s="59" cm="1">
        <f t="array" ref="AG22">IF(INDEX(InputsCapexBuyMonth,$BS$22)=AG$3,INDEX(InputsCapexBuyAmount,$BS$22),0)</f>
        <v>0</v>
      </c>
      <c r="AH22" s="60" cm="1">
        <f t="array" ref="AH22">IF(INDEX(InputsCapexBuyMonth,$BS$22)=AH$3,INDEX(InputsCapexBuyAmount,$BS$22),0)</f>
        <v>0</v>
      </c>
      <c r="AI22" s="53" cm="1">
        <f t="array" ref="AI22">IF(INDEX(InputsCapexBuyMonth,$BS$22)=AI$3,INDEX(InputsCapexBuyAmount,$BS$22),0)</f>
        <v>0</v>
      </c>
      <c r="AJ22" s="59" cm="1">
        <f t="array" ref="AJ22">IF(INDEX(InputsCapexBuyMonth,$BS$22)=AJ$3,INDEX(InputsCapexBuyAmount,$BS$22),0)</f>
        <v>0</v>
      </c>
      <c r="AK22" s="59" cm="1">
        <f t="array" ref="AK22">IF(INDEX(InputsCapexBuyMonth,$BS$22)=AK$3,INDEX(InputsCapexBuyAmount,$BS$22),0)</f>
        <v>0</v>
      </c>
      <c r="AL22" s="59" cm="1">
        <f t="array" ref="AL22">IF(INDEX(InputsCapexBuyMonth,$BS$22)=AL$3,INDEX(InputsCapexBuyAmount,$BS$22),0)</f>
        <v>0</v>
      </c>
      <c r="AM22" s="59" cm="1">
        <f t="array" ref="AM22">IF(INDEX(InputsCapexBuyMonth,$BS$22)=AM$3,INDEX(InputsCapexBuyAmount,$BS$22),0)</f>
        <v>0</v>
      </c>
      <c r="AN22" s="59" cm="1">
        <f t="array" ref="AN22">IF(INDEX(InputsCapexBuyMonth,$BS$22)=AN$3,INDEX(InputsCapexBuyAmount,$BS$22),0)</f>
        <v>0</v>
      </c>
      <c r="AO22" s="59" cm="1">
        <f t="array" ref="AO22">IF(INDEX(InputsCapexBuyMonth,$BS$22)=AO$3,INDEX(InputsCapexBuyAmount,$BS$22),0)</f>
        <v>0</v>
      </c>
      <c r="AP22" s="59" cm="1">
        <f t="array" ref="AP22">IF(INDEX(InputsCapexBuyMonth,$BS$22)=AP$3,INDEX(InputsCapexBuyAmount,$BS$22),0)</f>
        <v>0</v>
      </c>
      <c r="AQ22" s="59" cm="1">
        <f t="array" ref="AQ22">IF(INDEX(InputsCapexBuyMonth,$BS$22)=AQ$3,INDEX(InputsCapexBuyAmount,$BS$22),0)</f>
        <v>0</v>
      </c>
      <c r="AR22" s="59" cm="1">
        <f t="array" ref="AR22">IF(INDEX(InputsCapexBuyMonth,$BS$22)=AR$3,INDEX(InputsCapexBuyAmount,$BS$22),0)</f>
        <v>0</v>
      </c>
      <c r="AS22" s="59" cm="1">
        <f t="array" ref="AS22">IF(INDEX(InputsCapexBuyMonth,$BS$22)=AS$3,INDEX(InputsCapexBuyAmount,$BS$22),0)</f>
        <v>0</v>
      </c>
      <c r="AT22" s="60" cm="1">
        <f t="array" ref="AT22">IF(INDEX(InputsCapexBuyMonth,$BS$22)=AT$3,INDEX(InputsCapexBuyAmount,$BS$22),0)</f>
        <v>0</v>
      </c>
      <c r="AU22" s="53" cm="1">
        <f t="array" ref="AU22">IF(INDEX(InputsCapexBuyMonth,$BS$22)=AU$3,INDEX(InputsCapexBuyAmount,$BS$22),0)</f>
        <v>0</v>
      </c>
      <c r="AV22" s="59" cm="1">
        <f t="array" ref="AV22">IF(INDEX(InputsCapexBuyMonth,$BS$22)=AV$3,INDEX(InputsCapexBuyAmount,$BS$22),0)</f>
        <v>0</v>
      </c>
      <c r="AW22" s="59" cm="1">
        <f t="array" ref="AW22">IF(INDEX(InputsCapexBuyMonth,$BS$22)=AW$3,INDEX(InputsCapexBuyAmount,$BS$22),0)</f>
        <v>0</v>
      </c>
      <c r="AX22" s="59" cm="1">
        <f t="array" ref="AX22">IF(INDEX(InputsCapexBuyMonth,$BS$22)=AX$3,INDEX(InputsCapexBuyAmount,$BS$22),0)</f>
        <v>0</v>
      </c>
      <c r="AY22" s="59" cm="1">
        <f t="array" ref="AY22">IF(INDEX(InputsCapexBuyMonth,$BS$22)=AY$3,INDEX(InputsCapexBuyAmount,$BS$22),0)</f>
        <v>0</v>
      </c>
      <c r="AZ22" s="59" cm="1">
        <f t="array" ref="AZ22">IF(INDEX(InputsCapexBuyMonth,$BS$22)=AZ$3,INDEX(InputsCapexBuyAmount,$BS$22),0)</f>
        <v>0</v>
      </c>
      <c r="BA22" s="59" cm="1">
        <f t="array" ref="BA22">IF(INDEX(InputsCapexBuyMonth,$BS$22)=BA$3,INDEX(InputsCapexBuyAmount,$BS$22),0)</f>
        <v>0</v>
      </c>
      <c r="BB22" s="59" cm="1">
        <f t="array" ref="BB22">IF(INDEX(InputsCapexBuyMonth,$BS$22)=BB$3,INDEX(InputsCapexBuyAmount,$BS$22),0)</f>
        <v>0</v>
      </c>
      <c r="BC22" s="59" cm="1">
        <f t="array" ref="BC22">IF(INDEX(InputsCapexBuyMonth,$BS$22)=BC$3,INDEX(InputsCapexBuyAmount,$BS$22),0)</f>
        <v>0</v>
      </c>
      <c r="BD22" s="59" cm="1">
        <f t="array" ref="BD22">IF(INDEX(InputsCapexBuyMonth,$BS$22)=BD$3,INDEX(InputsCapexBuyAmount,$BS$22),0)</f>
        <v>0</v>
      </c>
      <c r="BE22" s="59" cm="1">
        <f t="array" ref="BE22">IF(INDEX(InputsCapexBuyMonth,$BS$22)=BE$3,INDEX(InputsCapexBuyAmount,$BS$22),0)</f>
        <v>0</v>
      </c>
      <c r="BF22" s="60" cm="1">
        <f t="array" ref="BF22">IF(INDEX(InputsCapexBuyMonth,$BS$22)=BF$3,INDEX(InputsCapexBuyAmount,$BS$22),0)</f>
        <v>0</v>
      </c>
      <c r="BG22" s="53" cm="1">
        <f t="array" ref="BG22">IF(INDEX(InputsCapexBuyMonth,$BS$22)=BG$3,INDEX(InputsCapexBuyAmount,$BS$22),0)</f>
        <v>0</v>
      </c>
      <c r="BH22" s="59" cm="1">
        <f t="array" ref="BH22">IF(INDEX(InputsCapexBuyMonth,$BS$22)=BH$3,INDEX(InputsCapexBuyAmount,$BS$22),0)</f>
        <v>0</v>
      </c>
      <c r="BI22" s="59" cm="1">
        <f t="array" ref="BI22">IF(INDEX(InputsCapexBuyMonth,$BS$22)=BI$3,INDEX(InputsCapexBuyAmount,$BS$22),0)</f>
        <v>0</v>
      </c>
      <c r="BJ22" s="59" cm="1">
        <f t="array" ref="BJ22">IF(INDEX(InputsCapexBuyMonth,$BS$22)=BJ$3,INDEX(InputsCapexBuyAmount,$BS$22),0)</f>
        <v>0</v>
      </c>
      <c r="BK22" s="59" cm="1">
        <f t="array" ref="BK22">IF(INDEX(InputsCapexBuyMonth,$BS$22)=BK$3,INDEX(InputsCapexBuyAmount,$BS$22),0)</f>
        <v>0</v>
      </c>
      <c r="BL22" s="59" cm="1">
        <f t="array" ref="BL22">IF(INDEX(InputsCapexBuyMonth,$BS$22)=BL$3,INDEX(InputsCapexBuyAmount,$BS$22),0)</f>
        <v>0</v>
      </c>
      <c r="BM22" s="59" cm="1">
        <f t="array" ref="BM22">IF(INDEX(InputsCapexBuyMonth,$BS$22)=BM$3,INDEX(InputsCapexBuyAmount,$BS$22),0)</f>
        <v>0</v>
      </c>
      <c r="BN22" s="59" cm="1">
        <f t="array" ref="BN22">IF(INDEX(InputsCapexBuyMonth,$BS$22)=BN$3,INDEX(InputsCapexBuyAmount,$BS$22),0)</f>
        <v>0</v>
      </c>
      <c r="BO22" s="59" cm="1">
        <f t="array" ref="BO22">IF(INDEX(InputsCapexBuyMonth,$BS$22)=BO$3,INDEX(InputsCapexBuyAmount,$BS$22),0)</f>
        <v>0</v>
      </c>
      <c r="BP22" s="59" cm="1">
        <f t="array" ref="BP22">IF(INDEX(InputsCapexBuyMonth,$BS$22)=BP$3,INDEX(InputsCapexBuyAmount,$BS$22),0)</f>
        <v>0</v>
      </c>
      <c r="BQ22" s="59" cm="1">
        <f t="array" ref="BQ22">IF(INDEX(InputsCapexBuyMonth,$BS$22)=BQ$3,INDEX(InputsCapexBuyAmount,$BS$22),0)</f>
        <v>0</v>
      </c>
      <c r="BR22" s="60" cm="1">
        <f t="array" ref="BR22">IF(INDEX(InputsCapexBuyMonth,$BS$22)=BR$3,INDEX(InputsCapexBuyAmount,$BS$22),0)</f>
        <v>0</v>
      </c>
      <c r="BS22" s="47">
        <v>16</v>
      </c>
    </row>
    <row r="23" spans="1:71" hidden="1" x14ac:dyDescent="0.25">
      <c r="A23" s="47"/>
      <c r="B23" s="141"/>
      <c r="C23" s="128" cm="1">
        <f t="array" ref="C23">INDEX(InputsCapexItem,$BS$23)</f>
        <v>0</v>
      </c>
      <c r="E23" s="60">
        <f t="shared" si="0"/>
        <v>0</v>
      </c>
      <c r="F23" s="60">
        <f t="shared" si="1"/>
        <v>0</v>
      </c>
      <c r="G23" s="60">
        <f t="shared" si="2"/>
        <v>0</v>
      </c>
      <c r="H23" s="60">
        <f t="shared" si="3"/>
        <v>0</v>
      </c>
      <c r="I23" s="60">
        <f t="shared" si="4"/>
        <v>0</v>
      </c>
      <c r="K23" s="53" cm="1">
        <f t="array" ref="K23">IF(INDEX(InputsCapexBuyMonth,$BS$23)=K$3,INDEX(InputsCapexBuyAmount,$BS$23),0)</f>
        <v>0</v>
      </c>
      <c r="L23" s="59" cm="1">
        <f t="array" ref="L23">IF(INDEX(InputsCapexBuyMonth,$BS$23)=L$3,INDEX(InputsCapexBuyAmount,$BS$23),0)</f>
        <v>0</v>
      </c>
      <c r="M23" s="59" cm="1">
        <f t="array" ref="M23">IF(INDEX(InputsCapexBuyMonth,$BS$23)=M$3,INDEX(InputsCapexBuyAmount,$BS$23),0)</f>
        <v>0</v>
      </c>
      <c r="N23" s="59" cm="1">
        <f t="array" ref="N23">IF(INDEX(InputsCapexBuyMonth,$BS$23)=N$3,INDEX(InputsCapexBuyAmount,$BS$23),0)</f>
        <v>0</v>
      </c>
      <c r="O23" s="59" cm="1">
        <f t="array" ref="O23">IF(INDEX(InputsCapexBuyMonth,$BS$23)=O$3,INDEX(InputsCapexBuyAmount,$BS$23),0)</f>
        <v>0</v>
      </c>
      <c r="P23" s="59" cm="1">
        <f t="array" ref="P23">IF(INDEX(InputsCapexBuyMonth,$BS$23)=P$3,INDEX(InputsCapexBuyAmount,$BS$23),0)</f>
        <v>0</v>
      </c>
      <c r="Q23" s="59" cm="1">
        <f t="array" ref="Q23">IF(INDEX(InputsCapexBuyMonth,$BS$23)=Q$3,INDEX(InputsCapexBuyAmount,$BS$23),0)</f>
        <v>0</v>
      </c>
      <c r="R23" s="59" cm="1">
        <f t="array" ref="R23">IF(INDEX(InputsCapexBuyMonth,$BS$23)=R$3,INDEX(InputsCapexBuyAmount,$BS$23),0)</f>
        <v>0</v>
      </c>
      <c r="S23" s="59" cm="1">
        <f t="array" ref="S23">IF(INDEX(InputsCapexBuyMonth,$BS$23)=S$3,INDEX(InputsCapexBuyAmount,$BS$23),0)</f>
        <v>0</v>
      </c>
      <c r="T23" s="59" cm="1">
        <f t="array" ref="T23">IF(INDEX(InputsCapexBuyMonth,$BS$23)=T$3,INDEX(InputsCapexBuyAmount,$BS$23),0)</f>
        <v>0</v>
      </c>
      <c r="U23" s="59" cm="1">
        <f t="array" ref="U23">IF(INDEX(InputsCapexBuyMonth,$BS$23)=U$3,INDEX(InputsCapexBuyAmount,$BS$23),0)</f>
        <v>0</v>
      </c>
      <c r="V23" s="60" cm="1">
        <f t="array" ref="V23">IF(INDEX(InputsCapexBuyMonth,$BS$23)=V$3,INDEX(InputsCapexBuyAmount,$BS$23),0)</f>
        <v>0</v>
      </c>
      <c r="W23" s="53" cm="1">
        <f t="array" ref="W23">IF(INDEX(InputsCapexBuyMonth,$BS$23)=W$3,INDEX(InputsCapexBuyAmount,$BS$23),0)</f>
        <v>0</v>
      </c>
      <c r="X23" s="59" cm="1">
        <f t="array" ref="X23">IF(INDEX(InputsCapexBuyMonth,$BS$23)=X$3,INDEX(InputsCapexBuyAmount,$BS$23),0)</f>
        <v>0</v>
      </c>
      <c r="Y23" s="59" cm="1">
        <f t="array" ref="Y23">IF(INDEX(InputsCapexBuyMonth,$BS$23)=Y$3,INDEX(InputsCapexBuyAmount,$BS$23),0)</f>
        <v>0</v>
      </c>
      <c r="Z23" s="59" cm="1">
        <f t="array" ref="Z23">IF(INDEX(InputsCapexBuyMonth,$BS$23)=Z$3,INDEX(InputsCapexBuyAmount,$BS$23),0)</f>
        <v>0</v>
      </c>
      <c r="AA23" s="59" cm="1">
        <f t="array" ref="AA23">IF(INDEX(InputsCapexBuyMonth,$BS$23)=AA$3,INDEX(InputsCapexBuyAmount,$BS$23),0)</f>
        <v>0</v>
      </c>
      <c r="AB23" s="59" cm="1">
        <f t="array" ref="AB23">IF(INDEX(InputsCapexBuyMonth,$BS$23)=AB$3,INDEX(InputsCapexBuyAmount,$BS$23),0)</f>
        <v>0</v>
      </c>
      <c r="AC23" s="59" cm="1">
        <f t="array" ref="AC23">IF(INDEX(InputsCapexBuyMonth,$BS$23)=AC$3,INDEX(InputsCapexBuyAmount,$BS$23),0)</f>
        <v>0</v>
      </c>
      <c r="AD23" s="59" cm="1">
        <f t="array" ref="AD23">IF(INDEX(InputsCapexBuyMonth,$BS$23)=AD$3,INDEX(InputsCapexBuyAmount,$BS$23),0)</f>
        <v>0</v>
      </c>
      <c r="AE23" s="59" cm="1">
        <f t="array" ref="AE23">IF(INDEX(InputsCapexBuyMonth,$BS$23)=AE$3,INDEX(InputsCapexBuyAmount,$BS$23),0)</f>
        <v>0</v>
      </c>
      <c r="AF23" s="59" cm="1">
        <f t="array" ref="AF23">IF(INDEX(InputsCapexBuyMonth,$BS$23)=AF$3,INDEX(InputsCapexBuyAmount,$BS$23),0)</f>
        <v>0</v>
      </c>
      <c r="AG23" s="59" cm="1">
        <f t="array" ref="AG23">IF(INDEX(InputsCapexBuyMonth,$BS$23)=AG$3,INDEX(InputsCapexBuyAmount,$BS$23),0)</f>
        <v>0</v>
      </c>
      <c r="AH23" s="60" cm="1">
        <f t="array" ref="AH23">IF(INDEX(InputsCapexBuyMonth,$BS$23)=AH$3,INDEX(InputsCapexBuyAmount,$BS$23),0)</f>
        <v>0</v>
      </c>
      <c r="AI23" s="53" cm="1">
        <f t="array" ref="AI23">IF(INDEX(InputsCapexBuyMonth,$BS$23)=AI$3,INDEX(InputsCapexBuyAmount,$BS$23),0)</f>
        <v>0</v>
      </c>
      <c r="AJ23" s="59" cm="1">
        <f t="array" ref="AJ23">IF(INDEX(InputsCapexBuyMonth,$BS$23)=AJ$3,INDEX(InputsCapexBuyAmount,$BS$23),0)</f>
        <v>0</v>
      </c>
      <c r="AK23" s="59" cm="1">
        <f t="array" ref="AK23">IF(INDEX(InputsCapexBuyMonth,$BS$23)=AK$3,INDEX(InputsCapexBuyAmount,$BS$23),0)</f>
        <v>0</v>
      </c>
      <c r="AL23" s="59" cm="1">
        <f t="array" ref="AL23">IF(INDEX(InputsCapexBuyMonth,$BS$23)=AL$3,INDEX(InputsCapexBuyAmount,$BS$23),0)</f>
        <v>0</v>
      </c>
      <c r="AM23" s="59" cm="1">
        <f t="array" ref="AM23">IF(INDEX(InputsCapexBuyMonth,$BS$23)=AM$3,INDEX(InputsCapexBuyAmount,$BS$23),0)</f>
        <v>0</v>
      </c>
      <c r="AN23" s="59" cm="1">
        <f t="array" ref="AN23">IF(INDEX(InputsCapexBuyMonth,$BS$23)=AN$3,INDEX(InputsCapexBuyAmount,$BS$23),0)</f>
        <v>0</v>
      </c>
      <c r="AO23" s="59" cm="1">
        <f t="array" ref="AO23">IF(INDEX(InputsCapexBuyMonth,$BS$23)=AO$3,INDEX(InputsCapexBuyAmount,$BS$23),0)</f>
        <v>0</v>
      </c>
      <c r="AP23" s="59" cm="1">
        <f t="array" ref="AP23">IF(INDEX(InputsCapexBuyMonth,$BS$23)=AP$3,INDEX(InputsCapexBuyAmount,$BS$23),0)</f>
        <v>0</v>
      </c>
      <c r="AQ23" s="59" cm="1">
        <f t="array" ref="AQ23">IF(INDEX(InputsCapexBuyMonth,$BS$23)=AQ$3,INDEX(InputsCapexBuyAmount,$BS$23),0)</f>
        <v>0</v>
      </c>
      <c r="AR23" s="59" cm="1">
        <f t="array" ref="AR23">IF(INDEX(InputsCapexBuyMonth,$BS$23)=AR$3,INDEX(InputsCapexBuyAmount,$BS$23),0)</f>
        <v>0</v>
      </c>
      <c r="AS23" s="59" cm="1">
        <f t="array" ref="AS23">IF(INDEX(InputsCapexBuyMonth,$BS$23)=AS$3,INDEX(InputsCapexBuyAmount,$BS$23),0)</f>
        <v>0</v>
      </c>
      <c r="AT23" s="60" cm="1">
        <f t="array" ref="AT23">IF(INDEX(InputsCapexBuyMonth,$BS$23)=AT$3,INDEX(InputsCapexBuyAmount,$BS$23),0)</f>
        <v>0</v>
      </c>
      <c r="AU23" s="53" cm="1">
        <f t="array" ref="AU23">IF(INDEX(InputsCapexBuyMonth,$BS$23)=AU$3,INDEX(InputsCapexBuyAmount,$BS$23),0)</f>
        <v>0</v>
      </c>
      <c r="AV23" s="59" cm="1">
        <f t="array" ref="AV23">IF(INDEX(InputsCapexBuyMonth,$BS$23)=AV$3,INDEX(InputsCapexBuyAmount,$BS$23),0)</f>
        <v>0</v>
      </c>
      <c r="AW23" s="59" cm="1">
        <f t="array" ref="AW23">IF(INDEX(InputsCapexBuyMonth,$BS$23)=AW$3,INDEX(InputsCapexBuyAmount,$BS$23),0)</f>
        <v>0</v>
      </c>
      <c r="AX23" s="59" cm="1">
        <f t="array" ref="AX23">IF(INDEX(InputsCapexBuyMonth,$BS$23)=AX$3,INDEX(InputsCapexBuyAmount,$BS$23),0)</f>
        <v>0</v>
      </c>
      <c r="AY23" s="59" cm="1">
        <f t="array" ref="AY23">IF(INDEX(InputsCapexBuyMonth,$BS$23)=AY$3,INDEX(InputsCapexBuyAmount,$BS$23),0)</f>
        <v>0</v>
      </c>
      <c r="AZ23" s="59" cm="1">
        <f t="array" ref="AZ23">IF(INDEX(InputsCapexBuyMonth,$BS$23)=AZ$3,INDEX(InputsCapexBuyAmount,$BS$23),0)</f>
        <v>0</v>
      </c>
      <c r="BA23" s="59" cm="1">
        <f t="array" ref="BA23">IF(INDEX(InputsCapexBuyMonth,$BS$23)=BA$3,INDEX(InputsCapexBuyAmount,$BS$23),0)</f>
        <v>0</v>
      </c>
      <c r="BB23" s="59" cm="1">
        <f t="array" ref="BB23">IF(INDEX(InputsCapexBuyMonth,$BS$23)=BB$3,INDEX(InputsCapexBuyAmount,$BS$23),0)</f>
        <v>0</v>
      </c>
      <c r="BC23" s="59" cm="1">
        <f t="array" ref="BC23">IF(INDEX(InputsCapexBuyMonth,$BS$23)=BC$3,INDEX(InputsCapexBuyAmount,$BS$23),0)</f>
        <v>0</v>
      </c>
      <c r="BD23" s="59" cm="1">
        <f t="array" ref="BD23">IF(INDEX(InputsCapexBuyMonth,$BS$23)=BD$3,INDEX(InputsCapexBuyAmount,$BS$23),0)</f>
        <v>0</v>
      </c>
      <c r="BE23" s="59" cm="1">
        <f t="array" ref="BE23">IF(INDEX(InputsCapexBuyMonth,$BS$23)=BE$3,INDEX(InputsCapexBuyAmount,$BS$23),0)</f>
        <v>0</v>
      </c>
      <c r="BF23" s="60" cm="1">
        <f t="array" ref="BF23">IF(INDEX(InputsCapexBuyMonth,$BS$23)=BF$3,INDEX(InputsCapexBuyAmount,$BS$23),0)</f>
        <v>0</v>
      </c>
      <c r="BG23" s="53" cm="1">
        <f t="array" ref="BG23">IF(INDEX(InputsCapexBuyMonth,$BS$23)=BG$3,INDEX(InputsCapexBuyAmount,$BS$23),0)</f>
        <v>0</v>
      </c>
      <c r="BH23" s="59" cm="1">
        <f t="array" ref="BH23">IF(INDEX(InputsCapexBuyMonth,$BS$23)=BH$3,INDEX(InputsCapexBuyAmount,$BS$23),0)</f>
        <v>0</v>
      </c>
      <c r="BI23" s="59" cm="1">
        <f t="array" ref="BI23">IF(INDEX(InputsCapexBuyMonth,$BS$23)=BI$3,INDEX(InputsCapexBuyAmount,$BS$23),0)</f>
        <v>0</v>
      </c>
      <c r="BJ23" s="59" cm="1">
        <f t="array" ref="BJ23">IF(INDEX(InputsCapexBuyMonth,$BS$23)=BJ$3,INDEX(InputsCapexBuyAmount,$BS$23),0)</f>
        <v>0</v>
      </c>
      <c r="BK23" s="59" cm="1">
        <f t="array" ref="BK23">IF(INDEX(InputsCapexBuyMonth,$BS$23)=BK$3,INDEX(InputsCapexBuyAmount,$BS$23),0)</f>
        <v>0</v>
      </c>
      <c r="BL23" s="59" cm="1">
        <f t="array" ref="BL23">IF(INDEX(InputsCapexBuyMonth,$BS$23)=BL$3,INDEX(InputsCapexBuyAmount,$BS$23),0)</f>
        <v>0</v>
      </c>
      <c r="BM23" s="59" cm="1">
        <f t="array" ref="BM23">IF(INDEX(InputsCapexBuyMonth,$BS$23)=BM$3,INDEX(InputsCapexBuyAmount,$BS$23),0)</f>
        <v>0</v>
      </c>
      <c r="BN23" s="59" cm="1">
        <f t="array" ref="BN23">IF(INDEX(InputsCapexBuyMonth,$BS$23)=BN$3,INDEX(InputsCapexBuyAmount,$BS$23),0)</f>
        <v>0</v>
      </c>
      <c r="BO23" s="59" cm="1">
        <f t="array" ref="BO23">IF(INDEX(InputsCapexBuyMonth,$BS$23)=BO$3,INDEX(InputsCapexBuyAmount,$BS$23),0)</f>
        <v>0</v>
      </c>
      <c r="BP23" s="59" cm="1">
        <f t="array" ref="BP23">IF(INDEX(InputsCapexBuyMonth,$BS$23)=BP$3,INDEX(InputsCapexBuyAmount,$BS$23),0)</f>
        <v>0</v>
      </c>
      <c r="BQ23" s="59" cm="1">
        <f t="array" ref="BQ23">IF(INDEX(InputsCapexBuyMonth,$BS$23)=BQ$3,INDEX(InputsCapexBuyAmount,$BS$23),0)</f>
        <v>0</v>
      </c>
      <c r="BR23" s="60" cm="1">
        <f t="array" ref="BR23">IF(INDEX(InputsCapexBuyMonth,$BS$23)=BR$3,INDEX(InputsCapexBuyAmount,$BS$23),0)</f>
        <v>0</v>
      </c>
      <c r="BS23" s="47">
        <v>17</v>
      </c>
    </row>
    <row r="24" spans="1:71" hidden="1" x14ac:dyDescent="0.25">
      <c r="A24" s="47"/>
      <c r="B24" s="141"/>
      <c r="C24" s="128" cm="1">
        <f t="array" ref="C24">INDEX(InputsCapexItem,$BS$24)</f>
        <v>0</v>
      </c>
      <c r="E24" s="60">
        <f t="shared" si="0"/>
        <v>0</v>
      </c>
      <c r="F24" s="60">
        <f t="shared" si="1"/>
        <v>0</v>
      </c>
      <c r="G24" s="60">
        <f t="shared" si="2"/>
        <v>0</v>
      </c>
      <c r="H24" s="60">
        <f t="shared" si="3"/>
        <v>0</v>
      </c>
      <c r="I24" s="60">
        <f t="shared" si="4"/>
        <v>0</v>
      </c>
      <c r="K24" s="53" cm="1">
        <f t="array" ref="K24">IF(INDEX(InputsCapexBuyMonth,$BS$24)=K$3,INDEX(InputsCapexBuyAmount,$BS$24),0)</f>
        <v>0</v>
      </c>
      <c r="L24" s="59" cm="1">
        <f t="array" ref="L24">IF(INDEX(InputsCapexBuyMonth,$BS$24)=L$3,INDEX(InputsCapexBuyAmount,$BS$24),0)</f>
        <v>0</v>
      </c>
      <c r="M24" s="59" cm="1">
        <f t="array" ref="M24">IF(INDEX(InputsCapexBuyMonth,$BS$24)=M$3,INDEX(InputsCapexBuyAmount,$BS$24),0)</f>
        <v>0</v>
      </c>
      <c r="N24" s="59" cm="1">
        <f t="array" ref="N24">IF(INDEX(InputsCapexBuyMonth,$BS$24)=N$3,INDEX(InputsCapexBuyAmount,$BS$24),0)</f>
        <v>0</v>
      </c>
      <c r="O24" s="59" cm="1">
        <f t="array" ref="O24">IF(INDEX(InputsCapexBuyMonth,$BS$24)=O$3,INDEX(InputsCapexBuyAmount,$BS$24),0)</f>
        <v>0</v>
      </c>
      <c r="P24" s="59" cm="1">
        <f t="array" ref="P24">IF(INDEX(InputsCapexBuyMonth,$BS$24)=P$3,INDEX(InputsCapexBuyAmount,$BS$24),0)</f>
        <v>0</v>
      </c>
      <c r="Q24" s="59" cm="1">
        <f t="array" ref="Q24">IF(INDEX(InputsCapexBuyMonth,$BS$24)=Q$3,INDEX(InputsCapexBuyAmount,$BS$24),0)</f>
        <v>0</v>
      </c>
      <c r="R24" s="59" cm="1">
        <f t="array" ref="R24">IF(INDEX(InputsCapexBuyMonth,$BS$24)=R$3,INDEX(InputsCapexBuyAmount,$BS$24),0)</f>
        <v>0</v>
      </c>
      <c r="S24" s="59" cm="1">
        <f t="array" ref="S24">IF(INDEX(InputsCapexBuyMonth,$BS$24)=S$3,INDEX(InputsCapexBuyAmount,$BS$24),0)</f>
        <v>0</v>
      </c>
      <c r="T24" s="59" cm="1">
        <f t="array" ref="T24">IF(INDEX(InputsCapexBuyMonth,$BS$24)=T$3,INDEX(InputsCapexBuyAmount,$BS$24),0)</f>
        <v>0</v>
      </c>
      <c r="U24" s="59" cm="1">
        <f t="array" ref="U24">IF(INDEX(InputsCapexBuyMonth,$BS$24)=U$3,INDEX(InputsCapexBuyAmount,$BS$24),0)</f>
        <v>0</v>
      </c>
      <c r="V24" s="60" cm="1">
        <f t="array" ref="V24">IF(INDEX(InputsCapexBuyMonth,$BS$24)=V$3,INDEX(InputsCapexBuyAmount,$BS$24),0)</f>
        <v>0</v>
      </c>
      <c r="W24" s="53" cm="1">
        <f t="array" ref="W24">IF(INDEX(InputsCapexBuyMonth,$BS$24)=W$3,INDEX(InputsCapexBuyAmount,$BS$24),0)</f>
        <v>0</v>
      </c>
      <c r="X24" s="59" cm="1">
        <f t="array" ref="X24">IF(INDEX(InputsCapexBuyMonth,$BS$24)=X$3,INDEX(InputsCapexBuyAmount,$BS$24),0)</f>
        <v>0</v>
      </c>
      <c r="Y24" s="59" cm="1">
        <f t="array" ref="Y24">IF(INDEX(InputsCapexBuyMonth,$BS$24)=Y$3,INDEX(InputsCapexBuyAmount,$BS$24),0)</f>
        <v>0</v>
      </c>
      <c r="Z24" s="59" cm="1">
        <f t="array" ref="Z24">IF(INDEX(InputsCapexBuyMonth,$BS$24)=Z$3,INDEX(InputsCapexBuyAmount,$BS$24),0)</f>
        <v>0</v>
      </c>
      <c r="AA24" s="59" cm="1">
        <f t="array" ref="AA24">IF(INDEX(InputsCapexBuyMonth,$BS$24)=AA$3,INDEX(InputsCapexBuyAmount,$BS$24),0)</f>
        <v>0</v>
      </c>
      <c r="AB24" s="59" cm="1">
        <f t="array" ref="AB24">IF(INDEX(InputsCapexBuyMonth,$BS$24)=AB$3,INDEX(InputsCapexBuyAmount,$BS$24),0)</f>
        <v>0</v>
      </c>
      <c r="AC24" s="59" cm="1">
        <f t="array" ref="AC24">IF(INDEX(InputsCapexBuyMonth,$BS$24)=AC$3,INDEX(InputsCapexBuyAmount,$BS$24),0)</f>
        <v>0</v>
      </c>
      <c r="AD24" s="59" cm="1">
        <f t="array" ref="AD24">IF(INDEX(InputsCapexBuyMonth,$BS$24)=AD$3,INDEX(InputsCapexBuyAmount,$BS$24),0)</f>
        <v>0</v>
      </c>
      <c r="AE24" s="59" cm="1">
        <f t="array" ref="AE24">IF(INDEX(InputsCapexBuyMonth,$BS$24)=AE$3,INDEX(InputsCapexBuyAmount,$BS$24),0)</f>
        <v>0</v>
      </c>
      <c r="AF24" s="59" cm="1">
        <f t="array" ref="AF24">IF(INDEX(InputsCapexBuyMonth,$BS$24)=AF$3,INDEX(InputsCapexBuyAmount,$BS$24),0)</f>
        <v>0</v>
      </c>
      <c r="AG24" s="59" cm="1">
        <f t="array" ref="AG24">IF(INDEX(InputsCapexBuyMonth,$BS$24)=AG$3,INDEX(InputsCapexBuyAmount,$BS$24),0)</f>
        <v>0</v>
      </c>
      <c r="AH24" s="60" cm="1">
        <f t="array" ref="AH24">IF(INDEX(InputsCapexBuyMonth,$BS$24)=AH$3,INDEX(InputsCapexBuyAmount,$BS$24),0)</f>
        <v>0</v>
      </c>
      <c r="AI24" s="53" cm="1">
        <f t="array" ref="AI24">IF(INDEX(InputsCapexBuyMonth,$BS$24)=AI$3,INDEX(InputsCapexBuyAmount,$BS$24),0)</f>
        <v>0</v>
      </c>
      <c r="AJ24" s="59" cm="1">
        <f t="array" ref="AJ24">IF(INDEX(InputsCapexBuyMonth,$BS$24)=AJ$3,INDEX(InputsCapexBuyAmount,$BS$24),0)</f>
        <v>0</v>
      </c>
      <c r="AK24" s="59" cm="1">
        <f t="array" ref="AK24">IF(INDEX(InputsCapexBuyMonth,$BS$24)=AK$3,INDEX(InputsCapexBuyAmount,$BS$24),0)</f>
        <v>0</v>
      </c>
      <c r="AL24" s="59" cm="1">
        <f t="array" ref="AL24">IF(INDEX(InputsCapexBuyMonth,$BS$24)=AL$3,INDEX(InputsCapexBuyAmount,$BS$24),0)</f>
        <v>0</v>
      </c>
      <c r="AM24" s="59" cm="1">
        <f t="array" ref="AM24">IF(INDEX(InputsCapexBuyMonth,$BS$24)=AM$3,INDEX(InputsCapexBuyAmount,$BS$24),0)</f>
        <v>0</v>
      </c>
      <c r="AN24" s="59" cm="1">
        <f t="array" ref="AN24">IF(INDEX(InputsCapexBuyMonth,$BS$24)=AN$3,INDEX(InputsCapexBuyAmount,$BS$24),0)</f>
        <v>0</v>
      </c>
      <c r="AO24" s="59" cm="1">
        <f t="array" ref="AO24">IF(INDEX(InputsCapexBuyMonth,$BS$24)=AO$3,INDEX(InputsCapexBuyAmount,$BS$24),0)</f>
        <v>0</v>
      </c>
      <c r="AP24" s="59" cm="1">
        <f t="array" ref="AP24">IF(INDEX(InputsCapexBuyMonth,$BS$24)=AP$3,INDEX(InputsCapexBuyAmount,$BS$24),0)</f>
        <v>0</v>
      </c>
      <c r="AQ24" s="59" cm="1">
        <f t="array" ref="AQ24">IF(INDEX(InputsCapexBuyMonth,$BS$24)=AQ$3,INDEX(InputsCapexBuyAmount,$BS$24),0)</f>
        <v>0</v>
      </c>
      <c r="AR24" s="59" cm="1">
        <f t="array" ref="AR24">IF(INDEX(InputsCapexBuyMonth,$BS$24)=AR$3,INDEX(InputsCapexBuyAmount,$BS$24),0)</f>
        <v>0</v>
      </c>
      <c r="AS24" s="59" cm="1">
        <f t="array" ref="AS24">IF(INDEX(InputsCapexBuyMonth,$BS$24)=AS$3,INDEX(InputsCapexBuyAmount,$BS$24),0)</f>
        <v>0</v>
      </c>
      <c r="AT24" s="60" cm="1">
        <f t="array" ref="AT24">IF(INDEX(InputsCapexBuyMonth,$BS$24)=AT$3,INDEX(InputsCapexBuyAmount,$BS$24),0)</f>
        <v>0</v>
      </c>
      <c r="AU24" s="53" cm="1">
        <f t="array" ref="AU24">IF(INDEX(InputsCapexBuyMonth,$BS$24)=AU$3,INDEX(InputsCapexBuyAmount,$BS$24),0)</f>
        <v>0</v>
      </c>
      <c r="AV24" s="59" cm="1">
        <f t="array" ref="AV24">IF(INDEX(InputsCapexBuyMonth,$BS$24)=AV$3,INDEX(InputsCapexBuyAmount,$BS$24),0)</f>
        <v>0</v>
      </c>
      <c r="AW24" s="59" cm="1">
        <f t="array" ref="AW24">IF(INDEX(InputsCapexBuyMonth,$BS$24)=AW$3,INDEX(InputsCapexBuyAmount,$BS$24),0)</f>
        <v>0</v>
      </c>
      <c r="AX24" s="59" cm="1">
        <f t="array" ref="AX24">IF(INDEX(InputsCapexBuyMonth,$BS$24)=AX$3,INDEX(InputsCapexBuyAmount,$BS$24),0)</f>
        <v>0</v>
      </c>
      <c r="AY24" s="59" cm="1">
        <f t="array" ref="AY24">IF(INDEX(InputsCapexBuyMonth,$BS$24)=AY$3,INDEX(InputsCapexBuyAmount,$BS$24),0)</f>
        <v>0</v>
      </c>
      <c r="AZ24" s="59" cm="1">
        <f t="array" ref="AZ24">IF(INDEX(InputsCapexBuyMonth,$BS$24)=AZ$3,INDEX(InputsCapexBuyAmount,$BS$24),0)</f>
        <v>0</v>
      </c>
      <c r="BA24" s="59" cm="1">
        <f t="array" ref="BA24">IF(INDEX(InputsCapexBuyMonth,$BS$24)=BA$3,INDEX(InputsCapexBuyAmount,$BS$24),0)</f>
        <v>0</v>
      </c>
      <c r="BB24" s="59" cm="1">
        <f t="array" ref="BB24">IF(INDEX(InputsCapexBuyMonth,$BS$24)=BB$3,INDEX(InputsCapexBuyAmount,$BS$24),0)</f>
        <v>0</v>
      </c>
      <c r="BC24" s="59" cm="1">
        <f t="array" ref="BC24">IF(INDEX(InputsCapexBuyMonth,$BS$24)=BC$3,INDEX(InputsCapexBuyAmount,$BS$24),0)</f>
        <v>0</v>
      </c>
      <c r="BD24" s="59" cm="1">
        <f t="array" ref="BD24">IF(INDEX(InputsCapexBuyMonth,$BS$24)=BD$3,INDEX(InputsCapexBuyAmount,$BS$24),0)</f>
        <v>0</v>
      </c>
      <c r="BE24" s="59" cm="1">
        <f t="array" ref="BE24">IF(INDEX(InputsCapexBuyMonth,$BS$24)=BE$3,INDEX(InputsCapexBuyAmount,$BS$24),0)</f>
        <v>0</v>
      </c>
      <c r="BF24" s="60" cm="1">
        <f t="array" ref="BF24">IF(INDEX(InputsCapexBuyMonth,$BS$24)=BF$3,INDEX(InputsCapexBuyAmount,$BS$24),0)</f>
        <v>0</v>
      </c>
      <c r="BG24" s="53" cm="1">
        <f t="array" ref="BG24">IF(INDEX(InputsCapexBuyMonth,$BS$24)=BG$3,INDEX(InputsCapexBuyAmount,$BS$24),0)</f>
        <v>0</v>
      </c>
      <c r="BH24" s="59" cm="1">
        <f t="array" ref="BH24">IF(INDEX(InputsCapexBuyMonth,$BS$24)=BH$3,INDEX(InputsCapexBuyAmount,$BS$24),0)</f>
        <v>0</v>
      </c>
      <c r="BI24" s="59" cm="1">
        <f t="array" ref="BI24">IF(INDEX(InputsCapexBuyMonth,$BS$24)=BI$3,INDEX(InputsCapexBuyAmount,$BS$24),0)</f>
        <v>0</v>
      </c>
      <c r="BJ24" s="59" cm="1">
        <f t="array" ref="BJ24">IF(INDEX(InputsCapexBuyMonth,$BS$24)=BJ$3,INDEX(InputsCapexBuyAmount,$BS$24),0)</f>
        <v>0</v>
      </c>
      <c r="BK24" s="59" cm="1">
        <f t="array" ref="BK24">IF(INDEX(InputsCapexBuyMonth,$BS$24)=BK$3,INDEX(InputsCapexBuyAmount,$BS$24),0)</f>
        <v>0</v>
      </c>
      <c r="BL24" s="59" cm="1">
        <f t="array" ref="BL24">IF(INDEX(InputsCapexBuyMonth,$BS$24)=BL$3,INDEX(InputsCapexBuyAmount,$BS$24),0)</f>
        <v>0</v>
      </c>
      <c r="BM24" s="59" cm="1">
        <f t="array" ref="BM24">IF(INDEX(InputsCapexBuyMonth,$BS$24)=BM$3,INDEX(InputsCapexBuyAmount,$BS$24),0)</f>
        <v>0</v>
      </c>
      <c r="BN24" s="59" cm="1">
        <f t="array" ref="BN24">IF(INDEX(InputsCapexBuyMonth,$BS$24)=BN$3,INDEX(InputsCapexBuyAmount,$BS$24),0)</f>
        <v>0</v>
      </c>
      <c r="BO24" s="59" cm="1">
        <f t="array" ref="BO24">IF(INDEX(InputsCapexBuyMonth,$BS$24)=BO$3,INDEX(InputsCapexBuyAmount,$BS$24),0)</f>
        <v>0</v>
      </c>
      <c r="BP24" s="59" cm="1">
        <f t="array" ref="BP24">IF(INDEX(InputsCapexBuyMonth,$BS$24)=BP$3,INDEX(InputsCapexBuyAmount,$BS$24),0)</f>
        <v>0</v>
      </c>
      <c r="BQ24" s="59" cm="1">
        <f t="array" ref="BQ24">IF(INDEX(InputsCapexBuyMonth,$BS$24)=BQ$3,INDEX(InputsCapexBuyAmount,$BS$24),0)</f>
        <v>0</v>
      </c>
      <c r="BR24" s="60" cm="1">
        <f t="array" ref="BR24">IF(INDEX(InputsCapexBuyMonth,$BS$24)=BR$3,INDEX(InputsCapexBuyAmount,$BS$24),0)</f>
        <v>0</v>
      </c>
      <c r="BS24" s="47">
        <v>18</v>
      </c>
    </row>
    <row r="25" spans="1:71" hidden="1" x14ac:dyDescent="0.25">
      <c r="A25" s="47"/>
      <c r="B25" s="141"/>
      <c r="C25" s="128" cm="1">
        <f t="array" ref="C25">INDEX(InputsCapexItem,$BS$25)</f>
        <v>0</v>
      </c>
      <c r="E25" s="60">
        <f t="shared" ref="E25" si="5">SUM(K25:V25)</f>
        <v>0</v>
      </c>
      <c r="F25" s="60">
        <f t="shared" ref="F25" si="6">SUM(W25:AH25)</f>
        <v>0</v>
      </c>
      <c r="G25" s="60">
        <f t="shared" ref="G25" si="7">SUM(AI25:AT25)</f>
        <v>0</v>
      </c>
      <c r="H25" s="60">
        <f t="shared" ref="H25" si="8">SUM(AU25:BF25)</f>
        <v>0</v>
      </c>
      <c r="I25" s="60">
        <f t="shared" ref="I25" si="9">SUM(BG25:BR25)</f>
        <v>0</v>
      </c>
      <c r="K25" s="53" cm="1">
        <f t="array" ref="K25">IF(INDEX(InputsCapexBuyMonth,$BS$25)=K$3,INDEX(InputsCapexBuyAmount,$BS$25),0)</f>
        <v>0</v>
      </c>
      <c r="L25" s="59" cm="1">
        <f t="array" ref="L25">IF(INDEX(InputsCapexBuyMonth,$BS$25)=L$3,INDEX(InputsCapexBuyAmount,$BS$25),0)</f>
        <v>0</v>
      </c>
      <c r="M25" s="59" cm="1">
        <f t="array" ref="M25">IF(INDEX(InputsCapexBuyMonth,$BS$25)=M$3,INDEX(InputsCapexBuyAmount,$BS$25),0)</f>
        <v>0</v>
      </c>
      <c r="N25" s="59" cm="1">
        <f t="array" ref="N25">IF(INDEX(InputsCapexBuyMonth,$BS$25)=N$3,INDEX(InputsCapexBuyAmount,$BS$25),0)</f>
        <v>0</v>
      </c>
      <c r="O25" s="59" cm="1">
        <f t="array" ref="O25">IF(INDEX(InputsCapexBuyMonth,$BS$25)=O$3,INDEX(InputsCapexBuyAmount,$BS$25),0)</f>
        <v>0</v>
      </c>
      <c r="P25" s="59" cm="1">
        <f t="array" ref="P25">IF(INDEX(InputsCapexBuyMonth,$BS$25)=P$3,INDEX(InputsCapexBuyAmount,$BS$25),0)</f>
        <v>0</v>
      </c>
      <c r="Q25" s="59" cm="1">
        <f t="array" ref="Q25">IF(INDEX(InputsCapexBuyMonth,$BS$25)=Q$3,INDEX(InputsCapexBuyAmount,$BS$25),0)</f>
        <v>0</v>
      </c>
      <c r="R25" s="59" cm="1">
        <f t="array" ref="R25">IF(INDEX(InputsCapexBuyMonth,$BS$25)=R$3,INDEX(InputsCapexBuyAmount,$BS$25),0)</f>
        <v>0</v>
      </c>
      <c r="S25" s="59" cm="1">
        <f t="array" ref="S25">IF(INDEX(InputsCapexBuyMonth,$BS$25)=S$3,INDEX(InputsCapexBuyAmount,$BS$25),0)</f>
        <v>0</v>
      </c>
      <c r="T25" s="59" cm="1">
        <f t="array" ref="T25">IF(INDEX(InputsCapexBuyMonth,$BS$25)=T$3,INDEX(InputsCapexBuyAmount,$BS$25),0)</f>
        <v>0</v>
      </c>
      <c r="U25" s="59" cm="1">
        <f t="array" ref="U25">IF(INDEX(InputsCapexBuyMonth,$BS$25)=U$3,INDEX(InputsCapexBuyAmount,$BS$25),0)</f>
        <v>0</v>
      </c>
      <c r="V25" s="60" cm="1">
        <f t="array" ref="V25">IF(INDEX(InputsCapexBuyMonth,$BS$25)=V$3,INDEX(InputsCapexBuyAmount,$BS$25),0)</f>
        <v>0</v>
      </c>
      <c r="W25" s="53" cm="1">
        <f t="array" ref="W25">IF(INDEX(InputsCapexBuyMonth,$BS$25)=W$3,INDEX(InputsCapexBuyAmount,$BS$25),0)</f>
        <v>0</v>
      </c>
      <c r="X25" s="59" cm="1">
        <f t="array" ref="X25">IF(INDEX(InputsCapexBuyMonth,$BS$25)=X$3,INDEX(InputsCapexBuyAmount,$BS$25),0)</f>
        <v>0</v>
      </c>
      <c r="Y25" s="59" cm="1">
        <f t="array" ref="Y25">IF(INDEX(InputsCapexBuyMonth,$BS$25)=Y$3,INDEX(InputsCapexBuyAmount,$BS$25),0)</f>
        <v>0</v>
      </c>
      <c r="Z25" s="59" cm="1">
        <f t="array" ref="Z25">IF(INDEX(InputsCapexBuyMonth,$BS$25)=Z$3,INDEX(InputsCapexBuyAmount,$BS$25),0)</f>
        <v>0</v>
      </c>
      <c r="AA25" s="59" cm="1">
        <f t="array" ref="AA25">IF(INDEX(InputsCapexBuyMonth,$BS$25)=AA$3,INDEX(InputsCapexBuyAmount,$BS$25),0)</f>
        <v>0</v>
      </c>
      <c r="AB25" s="59" cm="1">
        <f t="array" ref="AB25">IF(INDEX(InputsCapexBuyMonth,$BS$25)=AB$3,INDEX(InputsCapexBuyAmount,$BS$25),0)</f>
        <v>0</v>
      </c>
      <c r="AC25" s="59" cm="1">
        <f t="array" ref="AC25">IF(INDEX(InputsCapexBuyMonth,$BS$25)=AC$3,INDEX(InputsCapexBuyAmount,$BS$25),0)</f>
        <v>0</v>
      </c>
      <c r="AD25" s="59" cm="1">
        <f t="array" ref="AD25">IF(INDEX(InputsCapexBuyMonth,$BS$25)=AD$3,INDEX(InputsCapexBuyAmount,$BS$25),0)</f>
        <v>0</v>
      </c>
      <c r="AE25" s="59" cm="1">
        <f t="array" ref="AE25">IF(INDEX(InputsCapexBuyMonth,$BS$25)=AE$3,INDEX(InputsCapexBuyAmount,$BS$25),0)</f>
        <v>0</v>
      </c>
      <c r="AF25" s="59" cm="1">
        <f t="array" ref="AF25">IF(INDEX(InputsCapexBuyMonth,$BS$25)=AF$3,INDEX(InputsCapexBuyAmount,$BS$25),0)</f>
        <v>0</v>
      </c>
      <c r="AG25" s="59" cm="1">
        <f t="array" ref="AG25">IF(INDEX(InputsCapexBuyMonth,$BS$25)=AG$3,INDEX(InputsCapexBuyAmount,$BS$25),0)</f>
        <v>0</v>
      </c>
      <c r="AH25" s="60" cm="1">
        <f t="array" ref="AH25">IF(INDEX(InputsCapexBuyMonth,$BS$25)=AH$3,INDEX(InputsCapexBuyAmount,$BS$25),0)</f>
        <v>0</v>
      </c>
      <c r="AI25" s="53" cm="1">
        <f t="array" ref="AI25">IF(INDEX(InputsCapexBuyMonth,$BS$25)=AI$3,INDEX(InputsCapexBuyAmount,$BS$25),0)</f>
        <v>0</v>
      </c>
      <c r="AJ25" s="59" cm="1">
        <f t="array" ref="AJ25">IF(INDEX(InputsCapexBuyMonth,$BS$25)=AJ$3,INDEX(InputsCapexBuyAmount,$BS$25),0)</f>
        <v>0</v>
      </c>
      <c r="AK25" s="59" cm="1">
        <f t="array" ref="AK25">IF(INDEX(InputsCapexBuyMonth,$BS$25)=AK$3,INDEX(InputsCapexBuyAmount,$BS$25),0)</f>
        <v>0</v>
      </c>
      <c r="AL25" s="59" cm="1">
        <f t="array" ref="AL25">IF(INDEX(InputsCapexBuyMonth,$BS$25)=AL$3,INDEX(InputsCapexBuyAmount,$BS$25),0)</f>
        <v>0</v>
      </c>
      <c r="AM25" s="59" cm="1">
        <f t="array" ref="AM25">IF(INDEX(InputsCapexBuyMonth,$BS$25)=AM$3,INDEX(InputsCapexBuyAmount,$BS$25),0)</f>
        <v>0</v>
      </c>
      <c r="AN25" s="59" cm="1">
        <f t="array" ref="AN25">IF(INDEX(InputsCapexBuyMonth,$BS$25)=AN$3,INDEX(InputsCapexBuyAmount,$BS$25),0)</f>
        <v>0</v>
      </c>
      <c r="AO25" s="59" cm="1">
        <f t="array" ref="AO25">IF(INDEX(InputsCapexBuyMonth,$BS$25)=AO$3,INDEX(InputsCapexBuyAmount,$BS$25),0)</f>
        <v>0</v>
      </c>
      <c r="AP25" s="59" cm="1">
        <f t="array" ref="AP25">IF(INDEX(InputsCapexBuyMonth,$BS$25)=AP$3,INDEX(InputsCapexBuyAmount,$BS$25),0)</f>
        <v>0</v>
      </c>
      <c r="AQ25" s="59" cm="1">
        <f t="array" ref="AQ25">IF(INDEX(InputsCapexBuyMonth,$BS$25)=AQ$3,INDEX(InputsCapexBuyAmount,$BS$25),0)</f>
        <v>0</v>
      </c>
      <c r="AR25" s="59" cm="1">
        <f t="array" ref="AR25">IF(INDEX(InputsCapexBuyMonth,$BS$25)=AR$3,INDEX(InputsCapexBuyAmount,$BS$25),0)</f>
        <v>0</v>
      </c>
      <c r="AS25" s="59" cm="1">
        <f t="array" ref="AS25">IF(INDEX(InputsCapexBuyMonth,$BS$25)=AS$3,INDEX(InputsCapexBuyAmount,$BS$25),0)</f>
        <v>0</v>
      </c>
      <c r="AT25" s="60" cm="1">
        <f t="array" ref="AT25">IF(INDEX(InputsCapexBuyMonth,$BS$25)=AT$3,INDEX(InputsCapexBuyAmount,$BS$25),0)</f>
        <v>0</v>
      </c>
      <c r="AU25" s="53" cm="1">
        <f t="array" ref="AU25">IF(INDEX(InputsCapexBuyMonth,$BS$25)=AU$3,INDEX(InputsCapexBuyAmount,$BS$25),0)</f>
        <v>0</v>
      </c>
      <c r="AV25" s="59" cm="1">
        <f t="array" ref="AV25">IF(INDEX(InputsCapexBuyMonth,$BS$25)=AV$3,INDEX(InputsCapexBuyAmount,$BS$25),0)</f>
        <v>0</v>
      </c>
      <c r="AW25" s="59" cm="1">
        <f t="array" ref="AW25">IF(INDEX(InputsCapexBuyMonth,$BS$25)=AW$3,INDEX(InputsCapexBuyAmount,$BS$25),0)</f>
        <v>0</v>
      </c>
      <c r="AX25" s="59" cm="1">
        <f t="array" ref="AX25">IF(INDEX(InputsCapexBuyMonth,$BS$25)=AX$3,INDEX(InputsCapexBuyAmount,$BS$25),0)</f>
        <v>0</v>
      </c>
      <c r="AY25" s="59" cm="1">
        <f t="array" ref="AY25">IF(INDEX(InputsCapexBuyMonth,$BS$25)=AY$3,INDEX(InputsCapexBuyAmount,$BS$25),0)</f>
        <v>0</v>
      </c>
      <c r="AZ25" s="59" cm="1">
        <f t="array" ref="AZ25">IF(INDEX(InputsCapexBuyMonth,$BS$25)=AZ$3,INDEX(InputsCapexBuyAmount,$BS$25),0)</f>
        <v>0</v>
      </c>
      <c r="BA25" s="59" cm="1">
        <f t="array" ref="BA25">IF(INDEX(InputsCapexBuyMonth,$BS$25)=BA$3,INDEX(InputsCapexBuyAmount,$BS$25),0)</f>
        <v>0</v>
      </c>
      <c r="BB25" s="59" cm="1">
        <f t="array" ref="BB25">IF(INDEX(InputsCapexBuyMonth,$BS$25)=BB$3,INDEX(InputsCapexBuyAmount,$BS$25),0)</f>
        <v>0</v>
      </c>
      <c r="BC25" s="59" cm="1">
        <f t="array" ref="BC25">IF(INDEX(InputsCapexBuyMonth,$BS$25)=BC$3,INDEX(InputsCapexBuyAmount,$BS$25),0)</f>
        <v>0</v>
      </c>
      <c r="BD25" s="59" cm="1">
        <f t="array" ref="BD25">IF(INDEX(InputsCapexBuyMonth,$BS$25)=BD$3,INDEX(InputsCapexBuyAmount,$BS$25),0)</f>
        <v>0</v>
      </c>
      <c r="BE25" s="59" cm="1">
        <f t="array" ref="BE25">IF(INDEX(InputsCapexBuyMonth,$BS$25)=BE$3,INDEX(InputsCapexBuyAmount,$BS$25),0)</f>
        <v>0</v>
      </c>
      <c r="BF25" s="60" cm="1">
        <f t="array" ref="BF25">IF(INDEX(InputsCapexBuyMonth,$BS$25)=BF$3,INDEX(InputsCapexBuyAmount,$BS$25),0)</f>
        <v>0</v>
      </c>
      <c r="BG25" s="53" cm="1">
        <f t="array" ref="BG25">IF(INDEX(InputsCapexBuyMonth,$BS$25)=BG$3,INDEX(InputsCapexBuyAmount,$BS$25),0)</f>
        <v>0</v>
      </c>
      <c r="BH25" s="59" cm="1">
        <f t="array" ref="BH25">IF(INDEX(InputsCapexBuyMonth,$BS$25)=BH$3,INDEX(InputsCapexBuyAmount,$BS$25),0)</f>
        <v>0</v>
      </c>
      <c r="BI25" s="59" cm="1">
        <f t="array" ref="BI25">IF(INDEX(InputsCapexBuyMonth,$BS$25)=BI$3,INDEX(InputsCapexBuyAmount,$BS$25),0)</f>
        <v>0</v>
      </c>
      <c r="BJ25" s="59" cm="1">
        <f t="array" ref="BJ25">IF(INDEX(InputsCapexBuyMonth,$BS$25)=BJ$3,INDEX(InputsCapexBuyAmount,$BS$25),0)</f>
        <v>0</v>
      </c>
      <c r="BK25" s="59" cm="1">
        <f t="array" ref="BK25">IF(INDEX(InputsCapexBuyMonth,$BS$25)=BK$3,INDEX(InputsCapexBuyAmount,$BS$25),0)</f>
        <v>0</v>
      </c>
      <c r="BL25" s="59" cm="1">
        <f t="array" ref="BL25">IF(INDEX(InputsCapexBuyMonth,$BS$25)=BL$3,INDEX(InputsCapexBuyAmount,$BS$25),0)</f>
        <v>0</v>
      </c>
      <c r="BM25" s="59" cm="1">
        <f t="array" ref="BM25">IF(INDEX(InputsCapexBuyMonth,$BS$25)=BM$3,INDEX(InputsCapexBuyAmount,$BS$25),0)</f>
        <v>0</v>
      </c>
      <c r="BN25" s="59" cm="1">
        <f t="array" ref="BN25">IF(INDEX(InputsCapexBuyMonth,$BS$25)=BN$3,INDEX(InputsCapexBuyAmount,$BS$25),0)</f>
        <v>0</v>
      </c>
      <c r="BO25" s="59" cm="1">
        <f t="array" ref="BO25">IF(INDEX(InputsCapexBuyMonth,$BS$25)=BO$3,INDEX(InputsCapexBuyAmount,$BS$25),0)</f>
        <v>0</v>
      </c>
      <c r="BP25" s="59" cm="1">
        <f t="array" ref="BP25">IF(INDEX(InputsCapexBuyMonth,$BS$25)=BP$3,INDEX(InputsCapexBuyAmount,$BS$25),0)</f>
        <v>0</v>
      </c>
      <c r="BQ25" s="59" cm="1">
        <f t="array" ref="BQ25">IF(INDEX(InputsCapexBuyMonth,$BS$25)=BQ$3,INDEX(InputsCapexBuyAmount,$BS$25),0)</f>
        <v>0</v>
      </c>
      <c r="BR25" s="60" cm="1">
        <f t="array" ref="BR25">IF(INDEX(InputsCapexBuyMonth,$BS$25)=BR$3,INDEX(InputsCapexBuyAmount,$BS$25),0)</f>
        <v>0</v>
      </c>
      <c r="BS25" s="47">
        <v>19</v>
      </c>
    </row>
    <row r="26" spans="1:71" hidden="1" x14ac:dyDescent="0.25">
      <c r="A26" s="47"/>
      <c r="B26" s="141"/>
      <c r="C26" s="128" cm="1">
        <f t="array" ref="C26">INDEX(InputsCapexItem,$BS$26)</f>
        <v>0</v>
      </c>
      <c r="E26" s="60">
        <f t="shared" si="0"/>
        <v>0</v>
      </c>
      <c r="F26" s="60">
        <f t="shared" si="1"/>
        <v>0</v>
      </c>
      <c r="G26" s="60">
        <f t="shared" si="2"/>
        <v>0</v>
      </c>
      <c r="H26" s="60">
        <f t="shared" si="3"/>
        <v>0</v>
      </c>
      <c r="I26" s="60">
        <f t="shared" si="4"/>
        <v>0</v>
      </c>
      <c r="K26" s="53" cm="1">
        <f t="array" ref="K26">IF(INDEX(InputsCapexBuyMonth,$BS$26)=K$3,INDEX(InputsCapexBuyAmount,$BS$26),0)</f>
        <v>0</v>
      </c>
      <c r="L26" s="59" cm="1">
        <f t="array" ref="L26">IF(INDEX(InputsCapexBuyMonth,$BS$26)=L$3,INDEX(InputsCapexBuyAmount,$BS$26),0)</f>
        <v>0</v>
      </c>
      <c r="M26" s="59" cm="1">
        <f t="array" ref="M26">IF(INDEX(InputsCapexBuyMonth,$BS$26)=M$3,INDEX(InputsCapexBuyAmount,$BS$26),0)</f>
        <v>0</v>
      </c>
      <c r="N26" s="59" cm="1">
        <f t="array" ref="N26">IF(INDEX(InputsCapexBuyMonth,$BS$26)=N$3,INDEX(InputsCapexBuyAmount,$BS$26),0)</f>
        <v>0</v>
      </c>
      <c r="O26" s="59" cm="1">
        <f t="array" ref="O26">IF(INDEX(InputsCapexBuyMonth,$BS$26)=O$3,INDEX(InputsCapexBuyAmount,$BS$26),0)</f>
        <v>0</v>
      </c>
      <c r="P26" s="59" cm="1">
        <f t="array" ref="P26">IF(INDEX(InputsCapexBuyMonth,$BS$26)=P$3,INDEX(InputsCapexBuyAmount,$BS$26),0)</f>
        <v>0</v>
      </c>
      <c r="Q26" s="59" cm="1">
        <f t="array" ref="Q26">IF(INDEX(InputsCapexBuyMonth,$BS$26)=Q$3,INDEX(InputsCapexBuyAmount,$BS$26),0)</f>
        <v>0</v>
      </c>
      <c r="R26" s="59" cm="1">
        <f t="array" ref="R26">IF(INDEX(InputsCapexBuyMonth,$BS$26)=R$3,INDEX(InputsCapexBuyAmount,$BS$26),0)</f>
        <v>0</v>
      </c>
      <c r="S26" s="59" cm="1">
        <f t="array" ref="S26">IF(INDEX(InputsCapexBuyMonth,$BS$26)=S$3,INDEX(InputsCapexBuyAmount,$BS$26),0)</f>
        <v>0</v>
      </c>
      <c r="T26" s="59" cm="1">
        <f t="array" ref="T26">IF(INDEX(InputsCapexBuyMonth,$BS$26)=T$3,INDEX(InputsCapexBuyAmount,$BS$26),0)</f>
        <v>0</v>
      </c>
      <c r="U26" s="59" cm="1">
        <f t="array" ref="U26">IF(INDEX(InputsCapexBuyMonth,$BS$26)=U$3,INDEX(InputsCapexBuyAmount,$BS$26),0)</f>
        <v>0</v>
      </c>
      <c r="V26" s="60" cm="1">
        <f t="array" ref="V26">IF(INDEX(InputsCapexBuyMonth,$BS$26)=V$3,INDEX(InputsCapexBuyAmount,$BS$26),0)</f>
        <v>0</v>
      </c>
      <c r="W26" s="53" cm="1">
        <f t="array" ref="W26">IF(INDEX(InputsCapexBuyMonth,$BS$26)=W$3,INDEX(InputsCapexBuyAmount,$BS$26),0)</f>
        <v>0</v>
      </c>
      <c r="X26" s="59" cm="1">
        <f t="array" ref="X26">IF(INDEX(InputsCapexBuyMonth,$BS$26)=X$3,INDEX(InputsCapexBuyAmount,$BS$26),0)</f>
        <v>0</v>
      </c>
      <c r="Y26" s="59" cm="1">
        <f t="array" ref="Y26">IF(INDEX(InputsCapexBuyMonth,$BS$26)=Y$3,INDEX(InputsCapexBuyAmount,$BS$26),0)</f>
        <v>0</v>
      </c>
      <c r="Z26" s="59" cm="1">
        <f t="array" ref="Z26">IF(INDEX(InputsCapexBuyMonth,$BS$26)=Z$3,INDEX(InputsCapexBuyAmount,$BS$26),0)</f>
        <v>0</v>
      </c>
      <c r="AA26" s="59" cm="1">
        <f t="array" ref="AA26">IF(INDEX(InputsCapexBuyMonth,$BS$26)=AA$3,INDEX(InputsCapexBuyAmount,$BS$26),0)</f>
        <v>0</v>
      </c>
      <c r="AB26" s="59" cm="1">
        <f t="array" ref="AB26">IF(INDEX(InputsCapexBuyMonth,$BS$26)=AB$3,INDEX(InputsCapexBuyAmount,$BS$26),0)</f>
        <v>0</v>
      </c>
      <c r="AC26" s="59" cm="1">
        <f t="array" ref="AC26">IF(INDEX(InputsCapexBuyMonth,$BS$26)=AC$3,INDEX(InputsCapexBuyAmount,$BS$26),0)</f>
        <v>0</v>
      </c>
      <c r="AD26" s="59" cm="1">
        <f t="array" ref="AD26">IF(INDEX(InputsCapexBuyMonth,$BS$26)=AD$3,INDEX(InputsCapexBuyAmount,$BS$26),0)</f>
        <v>0</v>
      </c>
      <c r="AE26" s="59" cm="1">
        <f t="array" ref="AE26">IF(INDEX(InputsCapexBuyMonth,$BS$26)=AE$3,INDEX(InputsCapexBuyAmount,$BS$26),0)</f>
        <v>0</v>
      </c>
      <c r="AF26" s="59" cm="1">
        <f t="array" ref="AF26">IF(INDEX(InputsCapexBuyMonth,$BS$26)=AF$3,INDEX(InputsCapexBuyAmount,$BS$26),0)</f>
        <v>0</v>
      </c>
      <c r="AG26" s="59" cm="1">
        <f t="array" ref="AG26">IF(INDEX(InputsCapexBuyMonth,$BS$26)=AG$3,INDEX(InputsCapexBuyAmount,$BS$26),0)</f>
        <v>0</v>
      </c>
      <c r="AH26" s="60" cm="1">
        <f t="array" ref="AH26">IF(INDEX(InputsCapexBuyMonth,$BS$26)=AH$3,INDEX(InputsCapexBuyAmount,$BS$26),0)</f>
        <v>0</v>
      </c>
      <c r="AI26" s="53" cm="1">
        <f t="array" ref="AI26">IF(INDEX(InputsCapexBuyMonth,$BS$26)=AI$3,INDEX(InputsCapexBuyAmount,$BS$26),0)</f>
        <v>0</v>
      </c>
      <c r="AJ26" s="59" cm="1">
        <f t="array" ref="AJ26">IF(INDEX(InputsCapexBuyMonth,$BS$26)=AJ$3,INDEX(InputsCapexBuyAmount,$BS$26),0)</f>
        <v>0</v>
      </c>
      <c r="AK26" s="59" cm="1">
        <f t="array" ref="AK26">IF(INDEX(InputsCapexBuyMonth,$BS$26)=AK$3,INDEX(InputsCapexBuyAmount,$BS$26),0)</f>
        <v>0</v>
      </c>
      <c r="AL26" s="59" cm="1">
        <f t="array" ref="AL26">IF(INDEX(InputsCapexBuyMonth,$BS$26)=AL$3,INDEX(InputsCapexBuyAmount,$BS$26),0)</f>
        <v>0</v>
      </c>
      <c r="AM26" s="59" cm="1">
        <f t="array" ref="AM26">IF(INDEX(InputsCapexBuyMonth,$BS$26)=AM$3,INDEX(InputsCapexBuyAmount,$BS$26),0)</f>
        <v>0</v>
      </c>
      <c r="AN26" s="59" cm="1">
        <f t="array" ref="AN26">IF(INDEX(InputsCapexBuyMonth,$BS$26)=AN$3,INDEX(InputsCapexBuyAmount,$BS$26),0)</f>
        <v>0</v>
      </c>
      <c r="AO26" s="59" cm="1">
        <f t="array" ref="AO26">IF(INDEX(InputsCapexBuyMonth,$BS$26)=AO$3,INDEX(InputsCapexBuyAmount,$BS$26),0)</f>
        <v>0</v>
      </c>
      <c r="AP26" s="59" cm="1">
        <f t="array" ref="AP26">IF(INDEX(InputsCapexBuyMonth,$BS$26)=AP$3,INDEX(InputsCapexBuyAmount,$BS$26),0)</f>
        <v>0</v>
      </c>
      <c r="AQ26" s="59" cm="1">
        <f t="array" ref="AQ26">IF(INDEX(InputsCapexBuyMonth,$BS$26)=AQ$3,INDEX(InputsCapexBuyAmount,$BS$26),0)</f>
        <v>0</v>
      </c>
      <c r="AR26" s="59" cm="1">
        <f t="array" ref="AR26">IF(INDEX(InputsCapexBuyMonth,$BS$26)=AR$3,INDEX(InputsCapexBuyAmount,$BS$26),0)</f>
        <v>0</v>
      </c>
      <c r="AS26" s="59" cm="1">
        <f t="array" ref="AS26">IF(INDEX(InputsCapexBuyMonth,$BS$26)=AS$3,INDEX(InputsCapexBuyAmount,$BS$26),0)</f>
        <v>0</v>
      </c>
      <c r="AT26" s="60" cm="1">
        <f t="array" ref="AT26">IF(INDEX(InputsCapexBuyMonth,$BS$26)=AT$3,INDEX(InputsCapexBuyAmount,$BS$26),0)</f>
        <v>0</v>
      </c>
      <c r="AU26" s="53" cm="1">
        <f t="array" ref="AU26">IF(INDEX(InputsCapexBuyMonth,$BS$26)=AU$3,INDEX(InputsCapexBuyAmount,$BS$26),0)</f>
        <v>0</v>
      </c>
      <c r="AV26" s="59" cm="1">
        <f t="array" ref="AV26">IF(INDEX(InputsCapexBuyMonth,$BS$26)=AV$3,INDEX(InputsCapexBuyAmount,$BS$26),0)</f>
        <v>0</v>
      </c>
      <c r="AW26" s="59" cm="1">
        <f t="array" ref="AW26">IF(INDEX(InputsCapexBuyMonth,$BS$26)=AW$3,INDEX(InputsCapexBuyAmount,$BS$26),0)</f>
        <v>0</v>
      </c>
      <c r="AX26" s="59" cm="1">
        <f t="array" ref="AX26">IF(INDEX(InputsCapexBuyMonth,$BS$26)=AX$3,INDEX(InputsCapexBuyAmount,$BS$26),0)</f>
        <v>0</v>
      </c>
      <c r="AY26" s="59" cm="1">
        <f t="array" ref="AY26">IF(INDEX(InputsCapexBuyMonth,$BS$26)=AY$3,INDEX(InputsCapexBuyAmount,$BS$26),0)</f>
        <v>0</v>
      </c>
      <c r="AZ26" s="59" cm="1">
        <f t="array" ref="AZ26">IF(INDEX(InputsCapexBuyMonth,$BS$26)=AZ$3,INDEX(InputsCapexBuyAmount,$BS$26),0)</f>
        <v>0</v>
      </c>
      <c r="BA26" s="59" cm="1">
        <f t="array" ref="BA26">IF(INDEX(InputsCapexBuyMonth,$BS$26)=BA$3,INDEX(InputsCapexBuyAmount,$BS$26),0)</f>
        <v>0</v>
      </c>
      <c r="BB26" s="59" cm="1">
        <f t="array" ref="BB26">IF(INDEX(InputsCapexBuyMonth,$BS$26)=BB$3,INDEX(InputsCapexBuyAmount,$BS$26),0)</f>
        <v>0</v>
      </c>
      <c r="BC26" s="59" cm="1">
        <f t="array" ref="BC26">IF(INDEX(InputsCapexBuyMonth,$BS$26)=BC$3,INDEX(InputsCapexBuyAmount,$BS$26),0)</f>
        <v>0</v>
      </c>
      <c r="BD26" s="59" cm="1">
        <f t="array" ref="BD26">IF(INDEX(InputsCapexBuyMonth,$BS$26)=BD$3,INDEX(InputsCapexBuyAmount,$BS$26),0)</f>
        <v>0</v>
      </c>
      <c r="BE26" s="59" cm="1">
        <f t="array" ref="BE26">IF(INDEX(InputsCapexBuyMonth,$BS$26)=BE$3,INDEX(InputsCapexBuyAmount,$BS$26),0)</f>
        <v>0</v>
      </c>
      <c r="BF26" s="60" cm="1">
        <f t="array" ref="BF26">IF(INDEX(InputsCapexBuyMonth,$BS$26)=BF$3,INDEX(InputsCapexBuyAmount,$BS$26),0)</f>
        <v>0</v>
      </c>
      <c r="BG26" s="53" cm="1">
        <f t="array" ref="BG26">IF(INDEX(InputsCapexBuyMonth,$BS$26)=BG$3,INDEX(InputsCapexBuyAmount,$BS$26),0)</f>
        <v>0</v>
      </c>
      <c r="BH26" s="59" cm="1">
        <f t="array" ref="BH26">IF(INDEX(InputsCapexBuyMonth,$BS$26)=BH$3,INDEX(InputsCapexBuyAmount,$BS$26),0)</f>
        <v>0</v>
      </c>
      <c r="BI26" s="59" cm="1">
        <f t="array" ref="BI26">IF(INDEX(InputsCapexBuyMonth,$BS$26)=BI$3,INDEX(InputsCapexBuyAmount,$BS$26),0)</f>
        <v>0</v>
      </c>
      <c r="BJ26" s="59" cm="1">
        <f t="array" ref="BJ26">IF(INDEX(InputsCapexBuyMonth,$BS$26)=BJ$3,INDEX(InputsCapexBuyAmount,$BS$26),0)</f>
        <v>0</v>
      </c>
      <c r="BK26" s="59" cm="1">
        <f t="array" ref="BK26">IF(INDEX(InputsCapexBuyMonth,$BS$26)=BK$3,INDEX(InputsCapexBuyAmount,$BS$26),0)</f>
        <v>0</v>
      </c>
      <c r="BL26" s="59" cm="1">
        <f t="array" ref="BL26">IF(INDEX(InputsCapexBuyMonth,$BS$26)=BL$3,INDEX(InputsCapexBuyAmount,$BS$26),0)</f>
        <v>0</v>
      </c>
      <c r="BM26" s="59" cm="1">
        <f t="array" ref="BM26">IF(INDEX(InputsCapexBuyMonth,$BS$26)=BM$3,INDEX(InputsCapexBuyAmount,$BS$26),0)</f>
        <v>0</v>
      </c>
      <c r="BN26" s="59" cm="1">
        <f t="array" ref="BN26">IF(INDEX(InputsCapexBuyMonth,$BS$26)=BN$3,INDEX(InputsCapexBuyAmount,$BS$26),0)</f>
        <v>0</v>
      </c>
      <c r="BO26" s="59" cm="1">
        <f t="array" ref="BO26">IF(INDEX(InputsCapexBuyMonth,$BS$26)=BO$3,INDEX(InputsCapexBuyAmount,$BS$26),0)</f>
        <v>0</v>
      </c>
      <c r="BP26" s="59" cm="1">
        <f t="array" ref="BP26">IF(INDEX(InputsCapexBuyMonth,$BS$26)=BP$3,INDEX(InputsCapexBuyAmount,$BS$26),0)</f>
        <v>0</v>
      </c>
      <c r="BQ26" s="59" cm="1">
        <f t="array" ref="BQ26">IF(INDEX(InputsCapexBuyMonth,$BS$26)=BQ$3,INDEX(InputsCapexBuyAmount,$BS$26),0)</f>
        <v>0</v>
      </c>
      <c r="BR26" s="60" cm="1">
        <f t="array" ref="BR26">IF(INDEX(InputsCapexBuyMonth,$BS$26)=BR$3,INDEX(InputsCapexBuyAmount,$BS$26),0)</f>
        <v>0</v>
      </c>
      <c r="BS26" s="47">
        <v>20</v>
      </c>
    </row>
    <row r="27" spans="1:71" hidden="1" x14ac:dyDescent="0.25">
      <c r="A27" s="47"/>
      <c r="B27" s="141"/>
      <c r="C27" s="128" cm="1">
        <f t="array" ref="C27">INDEX(InputsCapexItem,$BS$27)</f>
        <v>0</v>
      </c>
      <c r="E27" s="60">
        <f t="shared" ref="E27" si="10">SUM(K27:V27)</f>
        <v>0</v>
      </c>
      <c r="F27" s="60">
        <f t="shared" ref="F27" si="11">SUM(W27:AH27)</f>
        <v>0</v>
      </c>
      <c r="G27" s="60">
        <f t="shared" ref="G27" si="12">SUM(AI27:AT27)</f>
        <v>0</v>
      </c>
      <c r="H27" s="60">
        <f t="shared" ref="H27" si="13">SUM(AU27:BF27)</f>
        <v>0</v>
      </c>
      <c r="I27" s="60">
        <f t="shared" ref="I27" si="14">SUM(BG27:BR27)</f>
        <v>0</v>
      </c>
      <c r="K27" s="53" cm="1">
        <f t="array" ref="K27">IF(INDEX(InputsCapexBuyMonth,$BS$27)=K$3,INDEX(InputsCapexBuyAmount,$BS$27),0)</f>
        <v>0</v>
      </c>
      <c r="L27" s="59" cm="1">
        <f t="array" ref="L27">IF(INDEX(InputsCapexBuyMonth,$BS$27)=L$3,INDEX(InputsCapexBuyAmount,$BS$27),0)</f>
        <v>0</v>
      </c>
      <c r="M27" s="59" cm="1">
        <f t="array" ref="M27">IF(INDEX(InputsCapexBuyMonth,$BS$27)=M$3,INDEX(InputsCapexBuyAmount,$BS$27),0)</f>
        <v>0</v>
      </c>
      <c r="N27" s="59" cm="1">
        <f t="array" ref="N27">IF(INDEX(InputsCapexBuyMonth,$BS$27)=N$3,INDEX(InputsCapexBuyAmount,$BS$27),0)</f>
        <v>0</v>
      </c>
      <c r="O27" s="59" cm="1">
        <f t="array" ref="O27">IF(INDEX(InputsCapexBuyMonth,$BS$27)=O$3,INDEX(InputsCapexBuyAmount,$BS$27),0)</f>
        <v>0</v>
      </c>
      <c r="P27" s="59" cm="1">
        <f t="array" ref="P27">IF(INDEX(InputsCapexBuyMonth,$BS$27)=P$3,INDEX(InputsCapexBuyAmount,$BS$27),0)</f>
        <v>0</v>
      </c>
      <c r="Q27" s="59" cm="1">
        <f t="array" ref="Q27">IF(INDEX(InputsCapexBuyMonth,$BS$27)=Q$3,INDEX(InputsCapexBuyAmount,$BS$27),0)</f>
        <v>0</v>
      </c>
      <c r="R27" s="59" cm="1">
        <f t="array" ref="R27">IF(INDEX(InputsCapexBuyMonth,$BS$27)=R$3,INDEX(InputsCapexBuyAmount,$BS$27),0)</f>
        <v>0</v>
      </c>
      <c r="S27" s="59" cm="1">
        <f t="array" ref="S27">IF(INDEX(InputsCapexBuyMonth,$BS$27)=S$3,INDEX(InputsCapexBuyAmount,$BS$27),0)</f>
        <v>0</v>
      </c>
      <c r="T27" s="59" cm="1">
        <f t="array" ref="T27">IF(INDEX(InputsCapexBuyMonth,$BS$27)=T$3,INDEX(InputsCapexBuyAmount,$BS$27),0)</f>
        <v>0</v>
      </c>
      <c r="U27" s="59" cm="1">
        <f t="array" ref="U27">IF(INDEX(InputsCapexBuyMonth,$BS$27)=U$3,INDEX(InputsCapexBuyAmount,$BS$27),0)</f>
        <v>0</v>
      </c>
      <c r="V27" s="60" cm="1">
        <f t="array" ref="V27">IF(INDEX(InputsCapexBuyMonth,$BS$27)=V$3,INDEX(InputsCapexBuyAmount,$BS$27),0)</f>
        <v>0</v>
      </c>
      <c r="W27" s="53" cm="1">
        <f t="array" ref="W27">IF(INDEX(InputsCapexBuyMonth,$BS$27)=W$3,INDEX(InputsCapexBuyAmount,$BS$27),0)</f>
        <v>0</v>
      </c>
      <c r="X27" s="59" cm="1">
        <f t="array" ref="X27">IF(INDEX(InputsCapexBuyMonth,$BS$27)=X$3,INDEX(InputsCapexBuyAmount,$BS$27),0)</f>
        <v>0</v>
      </c>
      <c r="Y27" s="59" cm="1">
        <f t="array" ref="Y27">IF(INDEX(InputsCapexBuyMonth,$BS$27)=Y$3,INDEX(InputsCapexBuyAmount,$BS$27),0)</f>
        <v>0</v>
      </c>
      <c r="Z27" s="59" cm="1">
        <f t="array" ref="Z27">IF(INDEX(InputsCapexBuyMonth,$BS$27)=Z$3,INDEX(InputsCapexBuyAmount,$BS$27),0)</f>
        <v>0</v>
      </c>
      <c r="AA27" s="59" cm="1">
        <f t="array" ref="AA27">IF(INDEX(InputsCapexBuyMonth,$BS$27)=AA$3,INDEX(InputsCapexBuyAmount,$BS$27),0)</f>
        <v>0</v>
      </c>
      <c r="AB27" s="59" cm="1">
        <f t="array" ref="AB27">IF(INDEX(InputsCapexBuyMonth,$BS$27)=AB$3,INDEX(InputsCapexBuyAmount,$BS$27),0)</f>
        <v>0</v>
      </c>
      <c r="AC27" s="59" cm="1">
        <f t="array" ref="AC27">IF(INDEX(InputsCapexBuyMonth,$BS$27)=AC$3,INDEX(InputsCapexBuyAmount,$BS$27),0)</f>
        <v>0</v>
      </c>
      <c r="AD27" s="59" cm="1">
        <f t="array" ref="AD27">IF(INDEX(InputsCapexBuyMonth,$BS$27)=AD$3,INDEX(InputsCapexBuyAmount,$BS$27),0)</f>
        <v>0</v>
      </c>
      <c r="AE27" s="59" cm="1">
        <f t="array" ref="AE27">IF(INDEX(InputsCapexBuyMonth,$BS$27)=AE$3,INDEX(InputsCapexBuyAmount,$BS$27),0)</f>
        <v>0</v>
      </c>
      <c r="AF27" s="59" cm="1">
        <f t="array" ref="AF27">IF(INDEX(InputsCapexBuyMonth,$BS$27)=AF$3,INDEX(InputsCapexBuyAmount,$BS$27),0)</f>
        <v>0</v>
      </c>
      <c r="AG27" s="59" cm="1">
        <f t="array" ref="AG27">IF(INDEX(InputsCapexBuyMonth,$BS$27)=AG$3,INDEX(InputsCapexBuyAmount,$BS$27),0)</f>
        <v>0</v>
      </c>
      <c r="AH27" s="60" cm="1">
        <f t="array" ref="AH27">IF(INDEX(InputsCapexBuyMonth,$BS$27)=AH$3,INDEX(InputsCapexBuyAmount,$BS$27),0)</f>
        <v>0</v>
      </c>
      <c r="AI27" s="53" cm="1">
        <f t="array" ref="AI27">IF(INDEX(InputsCapexBuyMonth,$BS$27)=AI$3,INDEX(InputsCapexBuyAmount,$BS$27),0)</f>
        <v>0</v>
      </c>
      <c r="AJ27" s="59" cm="1">
        <f t="array" ref="AJ27">IF(INDEX(InputsCapexBuyMonth,$BS$27)=AJ$3,INDEX(InputsCapexBuyAmount,$BS$27),0)</f>
        <v>0</v>
      </c>
      <c r="AK27" s="59" cm="1">
        <f t="array" ref="AK27">IF(INDEX(InputsCapexBuyMonth,$BS$27)=AK$3,INDEX(InputsCapexBuyAmount,$BS$27),0)</f>
        <v>0</v>
      </c>
      <c r="AL27" s="59" cm="1">
        <f t="array" ref="AL27">IF(INDEX(InputsCapexBuyMonth,$BS$27)=AL$3,INDEX(InputsCapexBuyAmount,$BS$27),0)</f>
        <v>0</v>
      </c>
      <c r="AM27" s="59" cm="1">
        <f t="array" ref="AM27">IF(INDEX(InputsCapexBuyMonth,$BS$27)=AM$3,INDEX(InputsCapexBuyAmount,$BS$27),0)</f>
        <v>0</v>
      </c>
      <c r="AN27" s="59" cm="1">
        <f t="array" ref="AN27">IF(INDEX(InputsCapexBuyMonth,$BS$27)=AN$3,INDEX(InputsCapexBuyAmount,$BS$27),0)</f>
        <v>0</v>
      </c>
      <c r="AO27" s="59" cm="1">
        <f t="array" ref="AO27">IF(INDEX(InputsCapexBuyMonth,$BS$27)=AO$3,INDEX(InputsCapexBuyAmount,$BS$27),0)</f>
        <v>0</v>
      </c>
      <c r="AP27" s="59" cm="1">
        <f t="array" ref="AP27">IF(INDEX(InputsCapexBuyMonth,$BS$27)=AP$3,INDEX(InputsCapexBuyAmount,$BS$27),0)</f>
        <v>0</v>
      </c>
      <c r="AQ27" s="59" cm="1">
        <f t="array" ref="AQ27">IF(INDEX(InputsCapexBuyMonth,$BS$27)=AQ$3,INDEX(InputsCapexBuyAmount,$BS$27),0)</f>
        <v>0</v>
      </c>
      <c r="AR27" s="59" cm="1">
        <f t="array" ref="AR27">IF(INDEX(InputsCapexBuyMonth,$BS$27)=AR$3,INDEX(InputsCapexBuyAmount,$BS$27),0)</f>
        <v>0</v>
      </c>
      <c r="AS27" s="59" cm="1">
        <f t="array" ref="AS27">IF(INDEX(InputsCapexBuyMonth,$BS$27)=AS$3,INDEX(InputsCapexBuyAmount,$BS$27),0)</f>
        <v>0</v>
      </c>
      <c r="AT27" s="60" cm="1">
        <f t="array" ref="AT27">IF(INDEX(InputsCapexBuyMonth,$BS$27)=AT$3,INDEX(InputsCapexBuyAmount,$BS$27),0)</f>
        <v>0</v>
      </c>
      <c r="AU27" s="53" cm="1">
        <f t="array" ref="AU27">IF(INDEX(InputsCapexBuyMonth,$BS$27)=AU$3,INDEX(InputsCapexBuyAmount,$BS$27),0)</f>
        <v>0</v>
      </c>
      <c r="AV27" s="59" cm="1">
        <f t="array" ref="AV27">IF(INDEX(InputsCapexBuyMonth,$BS$27)=AV$3,INDEX(InputsCapexBuyAmount,$BS$27),0)</f>
        <v>0</v>
      </c>
      <c r="AW27" s="59" cm="1">
        <f t="array" ref="AW27">IF(INDEX(InputsCapexBuyMonth,$BS$27)=AW$3,INDEX(InputsCapexBuyAmount,$BS$27),0)</f>
        <v>0</v>
      </c>
      <c r="AX27" s="59" cm="1">
        <f t="array" ref="AX27">IF(INDEX(InputsCapexBuyMonth,$BS$27)=AX$3,INDEX(InputsCapexBuyAmount,$BS$27),0)</f>
        <v>0</v>
      </c>
      <c r="AY27" s="59" cm="1">
        <f t="array" ref="AY27">IF(INDEX(InputsCapexBuyMonth,$BS$27)=AY$3,INDEX(InputsCapexBuyAmount,$BS$27),0)</f>
        <v>0</v>
      </c>
      <c r="AZ27" s="59" cm="1">
        <f t="array" ref="AZ27">IF(INDEX(InputsCapexBuyMonth,$BS$27)=AZ$3,INDEX(InputsCapexBuyAmount,$BS$27),0)</f>
        <v>0</v>
      </c>
      <c r="BA27" s="59" cm="1">
        <f t="array" ref="BA27">IF(INDEX(InputsCapexBuyMonth,$BS$27)=BA$3,INDEX(InputsCapexBuyAmount,$BS$27),0)</f>
        <v>0</v>
      </c>
      <c r="BB27" s="59" cm="1">
        <f t="array" ref="BB27">IF(INDEX(InputsCapexBuyMonth,$BS$27)=BB$3,INDEX(InputsCapexBuyAmount,$BS$27),0)</f>
        <v>0</v>
      </c>
      <c r="BC27" s="59" cm="1">
        <f t="array" ref="BC27">IF(INDEX(InputsCapexBuyMonth,$BS$27)=BC$3,INDEX(InputsCapexBuyAmount,$BS$27),0)</f>
        <v>0</v>
      </c>
      <c r="BD27" s="59" cm="1">
        <f t="array" ref="BD27">IF(INDEX(InputsCapexBuyMonth,$BS$27)=BD$3,INDEX(InputsCapexBuyAmount,$BS$27),0)</f>
        <v>0</v>
      </c>
      <c r="BE27" s="59" cm="1">
        <f t="array" ref="BE27">IF(INDEX(InputsCapexBuyMonth,$BS$27)=BE$3,INDEX(InputsCapexBuyAmount,$BS$27),0)</f>
        <v>0</v>
      </c>
      <c r="BF27" s="60" cm="1">
        <f t="array" ref="BF27">IF(INDEX(InputsCapexBuyMonth,$BS$27)=BF$3,INDEX(InputsCapexBuyAmount,$BS$27),0)</f>
        <v>0</v>
      </c>
      <c r="BG27" s="53" cm="1">
        <f t="array" ref="BG27">IF(INDEX(InputsCapexBuyMonth,$BS$27)=BG$3,INDEX(InputsCapexBuyAmount,$BS$27),0)</f>
        <v>0</v>
      </c>
      <c r="BH27" s="59" cm="1">
        <f t="array" ref="BH27">IF(INDEX(InputsCapexBuyMonth,$BS$27)=BH$3,INDEX(InputsCapexBuyAmount,$BS$27),0)</f>
        <v>0</v>
      </c>
      <c r="BI27" s="59" cm="1">
        <f t="array" ref="BI27">IF(INDEX(InputsCapexBuyMonth,$BS$27)=BI$3,INDEX(InputsCapexBuyAmount,$BS$27),0)</f>
        <v>0</v>
      </c>
      <c r="BJ27" s="59" cm="1">
        <f t="array" ref="BJ27">IF(INDEX(InputsCapexBuyMonth,$BS$27)=BJ$3,INDEX(InputsCapexBuyAmount,$BS$27),0)</f>
        <v>0</v>
      </c>
      <c r="BK27" s="59" cm="1">
        <f t="array" ref="BK27">IF(INDEX(InputsCapexBuyMonth,$BS$27)=BK$3,INDEX(InputsCapexBuyAmount,$BS$27),0)</f>
        <v>0</v>
      </c>
      <c r="BL27" s="59" cm="1">
        <f t="array" ref="BL27">IF(INDEX(InputsCapexBuyMonth,$BS$27)=BL$3,INDEX(InputsCapexBuyAmount,$BS$27),0)</f>
        <v>0</v>
      </c>
      <c r="BM27" s="59" cm="1">
        <f t="array" ref="BM27">IF(INDEX(InputsCapexBuyMonth,$BS$27)=BM$3,INDEX(InputsCapexBuyAmount,$BS$27),0)</f>
        <v>0</v>
      </c>
      <c r="BN27" s="59" cm="1">
        <f t="array" ref="BN27">IF(INDEX(InputsCapexBuyMonth,$BS$27)=BN$3,INDEX(InputsCapexBuyAmount,$BS$27),0)</f>
        <v>0</v>
      </c>
      <c r="BO27" s="59" cm="1">
        <f t="array" ref="BO27">IF(INDEX(InputsCapexBuyMonth,$BS$27)=BO$3,INDEX(InputsCapexBuyAmount,$BS$27),0)</f>
        <v>0</v>
      </c>
      <c r="BP27" s="59" cm="1">
        <f t="array" ref="BP27">IF(INDEX(InputsCapexBuyMonth,$BS$27)=BP$3,INDEX(InputsCapexBuyAmount,$BS$27),0)</f>
        <v>0</v>
      </c>
      <c r="BQ27" s="59" cm="1">
        <f t="array" ref="BQ27">IF(INDEX(InputsCapexBuyMonth,$BS$27)=BQ$3,INDEX(InputsCapexBuyAmount,$BS$27),0)</f>
        <v>0</v>
      </c>
      <c r="BR27" s="60" cm="1">
        <f t="array" ref="BR27">IF(INDEX(InputsCapexBuyMonth,$BS$27)=BR$3,INDEX(InputsCapexBuyAmount,$BS$27),0)</f>
        <v>0</v>
      </c>
      <c r="BS27" s="47">
        <v>21</v>
      </c>
    </row>
    <row r="28" spans="1:71" hidden="1" x14ac:dyDescent="0.25">
      <c r="A28" s="47"/>
      <c r="B28" s="141"/>
      <c r="C28" s="128" cm="1">
        <f t="array" ref="C28">INDEX(InputsCapexItem,$BS$28)</f>
        <v>0</v>
      </c>
      <c r="E28" s="60">
        <f t="shared" si="0"/>
        <v>0</v>
      </c>
      <c r="F28" s="60">
        <f t="shared" si="1"/>
        <v>0</v>
      </c>
      <c r="G28" s="60">
        <f t="shared" si="2"/>
        <v>0</v>
      </c>
      <c r="H28" s="60">
        <f t="shared" si="3"/>
        <v>0</v>
      </c>
      <c r="I28" s="60">
        <f t="shared" si="4"/>
        <v>0</v>
      </c>
      <c r="K28" s="53" cm="1">
        <f t="array" ref="K28">IF(INDEX(InputsCapexBuyMonth,$BS$28)=K$3,INDEX(InputsCapexBuyAmount,$BS$28),0)</f>
        <v>0</v>
      </c>
      <c r="L28" s="59" cm="1">
        <f t="array" ref="L28">IF(INDEX(InputsCapexBuyMonth,$BS$28)=L$3,INDEX(InputsCapexBuyAmount,$BS$28),0)</f>
        <v>0</v>
      </c>
      <c r="M28" s="59" cm="1">
        <f t="array" ref="M28">IF(INDEX(InputsCapexBuyMonth,$BS$28)=M$3,INDEX(InputsCapexBuyAmount,$BS$28),0)</f>
        <v>0</v>
      </c>
      <c r="N28" s="59" cm="1">
        <f t="array" ref="N28">IF(INDEX(InputsCapexBuyMonth,$BS$28)=N$3,INDEX(InputsCapexBuyAmount,$BS$28),0)</f>
        <v>0</v>
      </c>
      <c r="O28" s="59" cm="1">
        <f t="array" ref="O28">IF(INDEX(InputsCapexBuyMonth,$BS$28)=O$3,INDEX(InputsCapexBuyAmount,$BS$28),0)</f>
        <v>0</v>
      </c>
      <c r="P28" s="59" cm="1">
        <f t="array" ref="P28">IF(INDEX(InputsCapexBuyMonth,$BS$28)=P$3,INDEX(InputsCapexBuyAmount,$BS$28),0)</f>
        <v>0</v>
      </c>
      <c r="Q28" s="59" cm="1">
        <f t="array" ref="Q28">IF(INDEX(InputsCapexBuyMonth,$BS$28)=Q$3,INDEX(InputsCapexBuyAmount,$BS$28),0)</f>
        <v>0</v>
      </c>
      <c r="R28" s="59" cm="1">
        <f t="array" ref="R28">IF(INDEX(InputsCapexBuyMonth,$BS$28)=R$3,INDEX(InputsCapexBuyAmount,$BS$28),0)</f>
        <v>0</v>
      </c>
      <c r="S28" s="59" cm="1">
        <f t="array" ref="S28">IF(INDEX(InputsCapexBuyMonth,$BS$28)=S$3,INDEX(InputsCapexBuyAmount,$BS$28),0)</f>
        <v>0</v>
      </c>
      <c r="T28" s="59" cm="1">
        <f t="array" ref="T28">IF(INDEX(InputsCapexBuyMonth,$BS$28)=T$3,INDEX(InputsCapexBuyAmount,$BS$28),0)</f>
        <v>0</v>
      </c>
      <c r="U28" s="59" cm="1">
        <f t="array" ref="U28">IF(INDEX(InputsCapexBuyMonth,$BS$28)=U$3,INDEX(InputsCapexBuyAmount,$BS$28),0)</f>
        <v>0</v>
      </c>
      <c r="V28" s="60" cm="1">
        <f t="array" ref="V28">IF(INDEX(InputsCapexBuyMonth,$BS$28)=V$3,INDEX(InputsCapexBuyAmount,$BS$28),0)</f>
        <v>0</v>
      </c>
      <c r="W28" s="53" cm="1">
        <f t="array" ref="W28">IF(INDEX(InputsCapexBuyMonth,$BS$28)=W$3,INDEX(InputsCapexBuyAmount,$BS$28),0)</f>
        <v>0</v>
      </c>
      <c r="X28" s="59" cm="1">
        <f t="array" ref="X28">IF(INDEX(InputsCapexBuyMonth,$BS$28)=X$3,INDEX(InputsCapexBuyAmount,$BS$28),0)</f>
        <v>0</v>
      </c>
      <c r="Y28" s="59" cm="1">
        <f t="array" ref="Y28">IF(INDEX(InputsCapexBuyMonth,$BS$28)=Y$3,INDEX(InputsCapexBuyAmount,$BS$28),0)</f>
        <v>0</v>
      </c>
      <c r="Z28" s="59" cm="1">
        <f t="array" ref="Z28">IF(INDEX(InputsCapexBuyMonth,$BS$28)=Z$3,INDEX(InputsCapexBuyAmount,$BS$28),0)</f>
        <v>0</v>
      </c>
      <c r="AA28" s="59" cm="1">
        <f t="array" ref="AA28">IF(INDEX(InputsCapexBuyMonth,$BS$28)=AA$3,INDEX(InputsCapexBuyAmount,$BS$28),0)</f>
        <v>0</v>
      </c>
      <c r="AB28" s="59" cm="1">
        <f t="array" ref="AB28">IF(INDEX(InputsCapexBuyMonth,$BS$28)=AB$3,INDEX(InputsCapexBuyAmount,$BS$28),0)</f>
        <v>0</v>
      </c>
      <c r="AC28" s="59" cm="1">
        <f t="array" ref="AC28">IF(INDEX(InputsCapexBuyMonth,$BS$28)=AC$3,INDEX(InputsCapexBuyAmount,$BS$28),0)</f>
        <v>0</v>
      </c>
      <c r="AD28" s="59" cm="1">
        <f t="array" ref="AD28">IF(INDEX(InputsCapexBuyMonth,$BS$28)=AD$3,INDEX(InputsCapexBuyAmount,$BS$28),0)</f>
        <v>0</v>
      </c>
      <c r="AE28" s="59" cm="1">
        <f t="array" ref="AE28">IF(INDEX(InputsCapexBuyMonth,$BS$28)=AE$3,INDEX(InputsCapexBuyAmount,$BS$28),0)</f>
        <v>0</v>
      </c>
      <c r="AF28" s="59" cm="1">
        <f t="array" ref="AF28">IF(INDEX(InputsCapexBuyMonth,$BS$28)=AF$3,INDEX(InputsCapexBuyAmount,$BS$28),0)</f>
        <v>0</v>
      </c>
      <c r="AG28" s="59" cm="1">
        <f t="array" ref="AG28">IF(INDEX(InputsCapexBuyMonth,$BS$28)=AG$3,INDEX(InputsCapexBuyAmount,$BS$28),0)</f>
        <v>0</v>
      </c>
      <c r="AH28" s="60" cm="1">
        <f t="array" ref="AH28">IF(INDEX(InputsCapexBuyMonth,$BS$28)=AH$3,INDEX(InputsCapexBuyAmount,$BS$28),0)</f>
        <v>0</v>
      </c>
      <c r="AI28" s="53" cm="1">
        <f t="array" ref="AI28">IF(INDEX(InputsCapexBuyMonth,$BS$28)=AI$3,INDEX(InputsCapexBuyAmount,$BS$28),0)</f>
        <v>0</v>
      </c>
      <c r="AJ28" s="59" cm="1">
        <f t="array" ref="AJ28">IF(INDEX(InputsCapexBuyMonth,$BS$28)=AJ$3,INDEX(InputsCapexBuyAmount,$BS$28),0)</f>
        <v>0</v>
      </c>
      <c r="AK28" s="59" cm="1">
        <f t="array" ref="AK28">IF(INDEX(InputsCapexBuyMonth,$BS$28)=AK$3,INDEX(InputsCapexBuyAmount,$BS$28),0)</f>
        <v>0</v>
      </c>
      <c r="AL28" s="59" cm="1">
        <f t="array" ref="AL28">IF(INDEX(InputsCapexBuyMonth,$BS$28)=AL$3,INDEX(InputsCapexBuyAmount,$BS$28),0)</f>
        <v>0</v>
      </c>
      <c r="AM28" s="59" cm="1">
        <f t="array" ref="AM28">IF(INDEX(InputsCapexBuyMonth,$BS$28)=AM$3,INDEX(InputsCapexBuyAmount,$BS$28),0)</f>
        <v>0</v>
      </c>
      <c r="AN28" s="59" cm="1">
        <f t="array" ref="AN28">IF(INDEX(InputsCapexBuyMonth,$BS$28)=AN$3,INDEX(InputsCapexBuyAmount,$BS$28),0)</f>
        <v>0</v>
      </c>
      <c r="AO28" s="59" cm="1">
        <f t="array" ref="AO28">IF(INDEX(InputsCapexBuyMonth,$BS$28)=AO$3,INDEX(InputsCapexBuyAmount,$BS$28),0)</f>
        <v>0</v>
      </c>
      <c r="AP28" s="59" cm="1">
        <f t="array" ref="AP28">IF(INDEX(InputsCapexBuyMonth,$BS$28)=AP$3,INDEX(InputsCapexBuyAmount,$BS$28),0)</f>
        <v>0</v>
      </c>
      <c r="AQ28" s="59" cm="1">
        <f t="array" ref="AQ28">IF(INDEX(InputsCapexBuyMonth,$BS$28)=AQ$3,INDEX(InputsCapexBuyAmount,$BS$28),0)</f>
        <v>0</v>
      </c>
      <c r="AR28" s="59" cm="1">
        <f t="array" ref="AR28">IF(INDEX(InputsCapexBuyMonth,$BS$28)=AR$3,INDEX(InputsCapexBuyAmount,$BS$28),0)</f>
        <v>0</v>
      </c>
      <c r="AS28" s="59" cm="1">
        <f t="array" ref="AS28">IF(INDEX(InputsCapexBuyMonth,$BS$28)=AS$3,INDEX(InputsCapexBuyAmount,$BS$28),0)</f>
        <v>0</v>
      </c>
      <c r="AT28" s="60" cm="1">
        <f t="array" ref="AT28">IF(INDEX(InputsCapexBuyMonth,$BS$28)=AT$3,INDEX(InputsCapexBuyAmount,$BS$28),0)</f>
        <v>0</v>
      </c>
      <c r="AU28" s="53" cm="1">
        <f t="array" ref="AU28">IF(INDEX(InputsCapexBuyMonth,$BS$28)=AU$3,INDEX(InputsCapexBuyAmount,$BS$28),0)</f>
        <v>0</v>
      </c>
      <c r="AV28" s="59" cm="1">
        <f t="array" ref="AV28">IF(INDEX(InputsCapexBuyMonth,$BS$28)=AV$3,INDEX(InputsCapexBuyAmount,$BS$28),0)</f>
        <v>0</v>
      </c>
      <c r="AW28" s="59" cm="1">
        <f t="array" ref="AW28">IF(INDEX(InputsCapexBuyMonth,$BS$28)=AW$3,INDEX(InputsCapexBuyAmount,$BS$28),0)</f>
        <v>0</v>
      </c>
      <c r="AX28" s="59" cm="1">
        <f t="array" ref="AX28">IF(INDEX(InputsCapexBuyMonth,$BS$28)=AX$3,INDEX(InputsCapexBuyAmount,$BS$28),0)</f>
        <v>0</v>
      </c>
      <c r="AY28" s="59" cm="1">
        <f t="array" ref="AY28">IF(INDEX(InputsCapexBuyMonth,$BS$28)=AY$3,INDEX(InputsCapexBuyAmount,$BS$28),0)</f>
        <v>0</v>
      </c>
      <c r="AZ28" s="59" cm="1">
        <f t="array" ref="AZ28">IF(INDEX(InputsCapexBuyMonth,$BS$28)=AZ$3,INDEX(InputsCapexBuyAmount,$BS$28),0)</f>
        <v>0</v>
      </c>
      <c r="BA28" s="59" cm="1">
        <f t="array" ref="BA28">IF(INDEX(InputsCapexBuyMonth,$BS$28)=BA$3,INDEX(InputsCapexBuyAmount,$BS$28),0)</f>
        <v>0</v>
      </c>
      <c r="BB28" s="59" cm="1">
        <f t="array" ref="BB28">IF(INDEX(InputsCapexBuyMonth,$BS$28)=BB$3,INDEX(InputsCapexBuyAmount,$BS$28),0)</f>
        <v>0</v>
      </c>
      <c r="BC28" s="59" cm="1">
        <f t="array" ref="BC28">IF(INDEX(InputsCapexBuyMonth,$BS$28)=BC$3,INDEX(InputsCapexBuyAmount,$BS$28),0)</f>
        <v>0</v>
      </c>
      <c r="BD28" s="59" cm="1">
        <f t="array" ref="BD28">IF(INDEX(InputsCapexBuyMonth,$BS$28)=BD$3,INDEX(InputsCapexBuyAmount,$BS$28),0)</f>
        <v>0</v>
      </c>
      <c r="BE28" s="59" cm="1">
        <f t="array" ref="BE28">IF(INDEX(InputsCapexBuyMonth,$BS$28)=BE$3,INDEX(InputsCapexBuyAmount,$BS$28),0)</f>
        <v>0</v>
      </c>
      <c r="BF28" s="60" cm="1">
        <f t="array" ref="BF28">IF(INDEX(InputsCapexBuyMonth,$BS$28)=BF$3,INDEX(InputsCapexBuyAmount,$BS$28),0)</f>
        <v>0</v>
      </c>
      <c r="BG28" s="53" cm="1">
        <f t="array" ref="BG28">IF(INDEX(InputsCapexBuyMonth,$BS$28)=BG$3,INDEX(InputsCapexBuyAmount,$BS$28),0)</f>
        <v>0</v>
      </c>
      <c r="BH28" s="59" cm="1">
        <f t="array" ref="BH28">IF(INDEX(InputsCapexBuyMonth,$BS$28)=BH$3,INDEX(InputsCapexBuyAmount,$BS$28),0)</f>
        <v>0</v>
      </c>
      <c r="BI28" s="59" cm="1">
        <f t="array" ref="BI28">IF(INDEX(InputsCapexBuyMonth,$BS$28)=BI$3,INDEX(InputsCapexBuyAmount,$BS$28),0)</f>
        <v>0</v>
      </c>
      <c r="BJ28" s="59" cm="1">
        <f t="array" ref="BJ28">IF(INDEX(InputsCapexBuyMonth,$BS$28)=BJ$3,INDEX(InputsCapexBuyAmount,$BS$28),0)</f>
        <v>0</v>
      </c>
      <c r="BK28" s="59" cm="1">
        <f t="array" ref="BK28">IF(INDEX(InputsCapexBuyMonth,$BS$28)=BK$3,INDEX(InputsCapexBuyAmount,$BS$28),0)</f>
        <v>0</v>
      </c>
      <c r="BL28" s="59" cm="1">
        <f t="array" ref="BL28">IF(INDEX(InputsCapexBuyMonth,$BS$28)=BL$3,INDEX(InputsCapexBuyAmount,$BS$28),0)</f>
        <v>0</v>
      </c>
      <c r="BM28" s="59" cm="1">
        <f t="array" ref="BM28">IF(INDEX(InputsCapexBuyMonth,$BS$28)=BM$3,INDEX(InputsCapexBuyAmount,$BS$28),0)</f>
        <v>0</v>
      </c>
      <c r="BN28" s="59" cm="1">
        <f t="array" ref="BN28">IF(INDEX(InputsCapexBuyMonth,$BS$28)=BN$3,INDEX(InputsCapexBuyAmount,$BS$28),0)</f>
        <v>0</v>
      </c>
      <c r="BO28" s="59" cm="1">
        <f t="array" ref="BO28">IF(INDEX(InputsCapexBuyMonth,$BS$28)=BO$3,INDEX(InputsCapexBuyAmount,$BS$28),0)</f>
        <v>0</v>
      </c>
      <c r="BP28" s="59" cm="1">
        <f t="array" ref="BP28">IF(INDEX(InputsCapexBuyMonth,$BS$28)=BP$3,INDEX(InputsCapexBuyAmount,$BS$28),0)</f>
        <v>0</v>
      </c>
      <c r="BQ28" s="59" cm="1">
        <f t="array" ref="BQ28">IF(INDEX(InputsCapexBuyMonth,$BS$28)=BQ$3,INDEX(InputsCapexBuyAmount,$BS$28),0)</f>
        <v>0</v>
      </c>
      <c r="BR28" s="60" cm="1">
        <f t="array" ref="BR28">IF(INDEX(InputsCapexBuyMonth,$BS$28)=BR$3,INDEX(InputsCapexBuyAmount,$BS$28),0)</f>
        <v>0</v>
      </c>
      <c r="BS28" s="47">
        <v>22</v>
      </c>
    </row>
    <row r="29" spans="1:71" hidden="1" x14ac:dyDescent="0.25">
      <c r="A29" s="47"/>
      <c r="B29" s="141"/>
      <c r="C29" s="128" cm="1">
        <f t="array" ref="C29">INDEX(InputsCapexItem,$BS$29)</f>
        <v>0</v>
      </c>
      <c r="E29" s="60">
        <f t="shared" si="0"/>
        <v>0</v>
      </c>
      <c r="F29" s="60">
        <f t="shared" si="1"/>
        <v>0</v>
      </c>
      <c r="G29" s="60">
        <f t="shared" si="2"/>
        <v>0</v>
      </c>
      <c r="H29" s="60">
        <f t="shared" si="3"/>
        <v>0</v>
      </c>
      <c r="I29" s="60">
        <f t="shared" si="4"/>
        <v>0</v>
      </c>
      <c r="K29" s="53" cm="1">
        <f t="array" ref="K29">IF(INDEX(InputsCapexBuyMonth,$BS$29)=K$3,INDEX(InputsCapexBuyAmount,$BS$29),0)</f>
        <v>0</v>
      </c>
      <c r="L29" s="59" cm="1">
        <f t="array" ref="L29">IF(INDEX(InputsCapexBuyMonth,$BS$29)=L$3,INDEX(InputsCapexBuyAmount,$BS$29),0)</f>
        <v>0</v>
      </c>
      <c r="M29" s="59" cm="1">
        <f t="array" ref="M29">IF(INDEX(InputsCapexBuyMonth,$BS$29)=M$3,INDEX(InputsCapexBuyAmount,$BS$29),0)</f>
        <v>0</v>
      </c>
      <c r="N29" s="59" cm="1">
        <f t="array" ref="N29">IF(INDEX(InputsCapexBuyMonth,$BS$29)=N$3,INDEX(InputsCapexBuyAmount,$BS$29),0)</f>
        <v>0</v>
      </c>
      <c r="O29" s="59" cm="1">
        <f t="array" ref="O29">IF(INDEX(InputsCapexBuyMonth,$BS$29)=O$3,INDEX(InputsCapexBuyAmount,$BS$29),0)</f>
        <v>0</v>
      </c>
      <c r="P29" s="59" cm="1">
        <f t="array" ref="P29">IF(INDEX(InputsCapexBuyMonth,$BS$29)=P$3,INDEX(InputsCapexBuyAmount,$BS$29),0)</f>
        <v>0</v>
      </c>
      <c r="Q29" s="59" cm="1">
        <f t="array" ref="Q29">IF(INDEX(InputsCapexBuyMonth,$BS$29)=Q$3,INDEX(InputsCapexBuyAmount,$BS$29),0)</f>
        <v>0</v>
      </c>
      <c r="R29" s="59" cm="1">
        <f t="array" ref="R29">IF(INDEX(InputsCapexBuyMonth,$BS$29)=R$3,INDEX(InputsCapexBuyAmount,$BS$29),0)</f>
        <v>0</v>
      </c>
      <c r="S29" s="59" cm="1">
        <f t="array" ref="S29">IF(INDEX(InputsCapexBuyMonth,$BS$29)=S$3,INDEX(InputsCapexBuyAmount,$BS$29),0)</f>
        <v>0</v>
      </c>
      <c r="T29" s="59" cm="1">
        <f t="array" ref="T29">IF(INDEX(InputsCapexBuyMonth,$BS$29)=T$3,INDEX(InputsCapexBuyAmount,$BS$29),0)</f>
        <v>0</v>
      </c>
      <c r="U29" s="59" cm="1">
        <f t="array" ref="U29">IF(INDEX(InputsCapexBuyMonth,$BS$29)=U$3,INDEX(InputsCapexBuyAmount,$BS$29),0)</f>
        <v>0</v>
      </c>
      <c r="V29" s="60" cm="1">
        <f t="array" ref="V29">IF(INDEX(InputsCapexBuyMonth,$BS$29)=V$3,INDEX(InputsCapexBuyAmount,$BS$29),0)</f>
        <v>0</v>
      </c>
      <c r="W29" s="53" cm="1">
        <f t="array" ref="W29">IF(INDEX(InputsCapexBuyMonth,$BS$29)=W$3,INDEX(InputsCapexBuyAmount,$BS$29),0)</f>
        <v>0</v>
      </c>
      <c r="X29" s="59" cm="1">
        <f t="array" ref="X29">IF(INDEX(InputsCapexBuyMonth,$BS$29)=X$3,INDEX(InputsCapexBuyAmount,$BS$29),0)</f>
        <v>0</v>
      </c>
      <c r="Y29" s="59" cm="1">
        <f t="array" ref="Y29">IF(INDEX(InputsCapexBuyMonth,$BS$29)=Y$3,INDEX(InputsCapexBuyAmount,$BS$29),0)</f>
        <v>0</v>
      </c>
      <c r="Z29" s="59" cm="1">
        <f t="array" ref="Z29">IF(INDEX(InputsCapexBuyMonth,$BS$29)=Z$3,INDEX(InputsCapexBuyAmount,$BS$29),0)</f>
        <v>0</v>
      </c>
      <c r="AA29" s="59" cm="1">
        <f t="array" ref="AA29">IF(INDEX(InputsCapexBuyMonth,$BS$29)=AA$3,INDEX(InputsCapexBuyAmount,$BS$29),0)</f>
        <v>0</v>
      </c>
      <c r="AB29" s="59" cm="1">
        <f t="array" ref="AB29">IF(INDEX(InputsCapexBuyMonth,$BS$29)=AB$3,INDEX(InputsCapexBuyAmount,$BS$29),0)</f>
        <v>0</v>
      </c>
      <c r="AC29" s="59" cm="1">
        <f t="array" ref="AC29">IF(INDEX(InputsCapexBuyMonth,$BS$29)=AC$3,INDEX(InputsCapexBuyAmount,$BS$29),0)</f>
        <v>0</v>
      </c>
      <c r="AD29" s="59" cm="1">
        <f t="array" ref="AD29">IF(INDEX(InputsCapexBuyMonth,$BS$29)=AD$3,INDEX(InputsCapexBuyAmount,$BS$29),0)</f>
        <v>0</v>
      </c>
      <c r="AE29" s="59" cm="1">
        <f t="array" ref="AE29">IF(INDEX(InputsCapexBuyMonth,$BS$29)=AE$3,INDEX(InputsCapexBuyAmount,$BS$29),0)</f>
        <v>0</v>
      </c>
      <c r="AF29" s="59" cm="1">
        <f t="array" ref="AF29">IF(INDEX(InputsCapexBuyMonth,$BS$29)=AF$3,INDEX(InputsCapexBuyAmount,$BS$29),0)</f>
        <v>0</v>
      </c>
      <c r="AG29" s="59" cm="1">
        <f t="array" ref="AG29">IF(INDEX(InputsCapexBuyMonth,$BS$29)=AG$3,INDEX(InputsCapexBuyAmount,$BS$29),0)</f>
        <v>0</v>
      </c>
      <c r="AH29" s="60" cm="1">
        <f t="array" ref="AH29">IF(INDEX(InputsCapexBuyMonth,$BS$29)=AH$3,INDEX(InputsCapexBuyAmount,$BS$29),0)</f>
        <v>0</v>
      </c>
      <c r="AI29" s="53" cm="1">
        <f t="array" ref="AI29">IF(INDEX(InputsCapexBuyMonth,$BS$29)=AI$3,INDEX(InputsCapexBuyAmount,$BS$29),0)</f>
        <v>0</v>
      </c>
      <c r="AJ29" s="59" cm="1">
        <f t="array" ref="AJ29">IF(INDEX(InputsCapexBuyMonth,$BS$29)=AJ$3,INDEX(InputsCapexBuyAmount,$BS$29),0)</f>
        <v>0</v>
      </c>
      <c r="AK29" s="59" cm="1">
        <f t="array" ref="AK29">IF(INDEX(InputsCapexBuyMonth,$BS$29)=AK$3,INDEX(InputsCapexBuyAmount,$BS$29),0)</f>
        <v>0</v>
      </c>
      <c r="AL29" s="59" cm="1">
        <f t="array" ref="AL29">IF(INDEX(InputsCapexBuyMonth,$BS$29)=AL$3,INDEX(InputsCapexBuyAmount,$BS$29),0)</f>
        <v>0</v>
      </c>
      <c r="AM29" s="59" cm="1">
        <f t="array" ref="AM29">IF(INDEX(InputsCapexBuyMonth,$BS$29)=AM$3,INDEX(InputsCapexBuyAmount,$BS$29),0)</f>
        <v>0</v>
      </c>
      <c r="AN29" s="59" cm="1">
        <f t="array" ref="AN29">IF(INDEX(InputsCapexBuyMonth,$BS$29)=AN$3,INDEX(InputsCapexBuyAmount,$BS$29),0)</f>
        <v>0</v>
      </c>
      <c r="AO29" s="59" cm="1">
        <f t="array" ref="AO29">IF(INDEX(InputsCapexBuyMonth,$BS$29)=AO$3,INDEX(InputsCapexBuyAmount,$BS$29),0)</f>
        <v>0</v>
      </c>
      <c r="AP29" s="59" cm="1">
        <f t="array" ref="AP29">IF(INDEX(InputsCapexBuyMonth,$BS$29)=AP$3,INDEX(InputsCapexBuyAmount,$BS$29),0)</f>
        <v>0</v>
      </c>
      <c r="AQ29" s="59" cm="1">
        <f t="array" ref="AQ29">IF(INDEX(InputsCapexBuyMonth,$BS$29)=AQ$3,INDEX(InputsCapexBuyAmount,$BS$29),0)</f>
        <v>0</v>
      </c>
      <c r="AR29" s="59" cm="1">
        <f t="array" ref="AR29">IF(INDEX(InputsCapexBuyMonth,$BS$29)=AR$3,INDEX(InputsCapexBuyAmount,$BS$29),0)</f>
        <v>0</v>
      </c>
      <c r="AS29" s="59" cm="1">
        <f t="array" ref="AS29">IF(INDEX(InputsCapexBuyMonth,$BS$29)=AS$3,INDEX(InputsCapexBuyAmount,$BS$29),0)</f>
        <v>0</v>
      </c>
      <c r="AT29" s="60" cm="1">
        <f t="array" ref="AT29">IF(INDEX(InputsCapexBuyMonth,$BS$29)=AT$3,INDEX(InputsCapexBuyAmount,$BS$29),0)</f>
        <v>0</v>
      </c>
      <c r="AU29" s="53" cm="1">
        <f t="array" ref="AU29">IF(INDEX(InputsCapexBuyMonth,$BS$29)=AU$3,INDEX(InputsCapexBuyAmount,$BS$29),0)</f>
        <v>0</v>
      </c>
      <c r="AV29" s="59" cm="1">
        <f t="array" ref="AV29">IF(INDEX(InputsCapexBuyMonth,$BS$29)=AV$3,INDEX(InputsCapexBuyAmount,$BS$29),0)</f>
        <v>0</v>
      </c>
      <c r="AW29" s="59" cm="1">
        <f t="array" ref="AW29">IF(INDEX(InputsCapexBuyMonth,$BS$29)=AW$3,INDEX(InputsCapexBuyAmount,$BS$29),0)</f>
        <v>0</v>
      </c>
      <c r="AX29" s="59" cm="1">
        <f t="array" ref="AX29">IF(INDEX(InputsCapexBuyMonth,$BS$29)=AX$3,INDEX(InputsCapexBuyAmount,$BS$29),0)</f>
        <v>0</v>
      </c>
      <c r="AY29" s="59" cm="1">
        <f t="array" ref="AY29">IF(INDEX(InputsCapexBuyMonth,$BS$29)=AY$3,INDEX(InputsCapexBuyAmount,$BS$29),0)</f>
        <v>0</v>
      </c>
      <c r="AZ29" s="59" cm="1">
        <f t="array" ref="AZ29">IF(INDEX(InputsCapexBuyMonth,$BS$29)=AZ$3,INDEX(InputsCapexBuyAmount,$BS$29),0)</f>
        <v>0</v>
      </c>
      <c r="BA29" s="59" cm="1">
        <f t="array" ref="BA29">IF(INDEX(InputsCapexBuyMonth,$BS$29)=BA$3,INDEX(InputsCapexBuyAmount,$BS$29),0)</f>
        <v>0</v>
      </c>
      <c r="BB29" s="59" cm="1">
        <f t="array" ref="BB29">IF(INDEX(InputsCapexBuyMonth,$BS$29)=BB$3,INDEX(InputsCapexBuyAmount,$BS$29),0)</f>
        <v>0</v>
      </c>
      <c r="BC29" s="59" cm="1">
        <f t="array" ref="BC29">IF(INDEX(InputsCapexBuyMonth,$BS$29)=BC$3,INDEX(InputsCapexBuyAmount,$BS$29),0)</f>
        <v>0</v>
      </c>
      <c r="BD29" s="59" cm="1">
        <f t="array" ref="BD29">IF(INDEX(InputsCapexBuyMonth,$BS$29)=BD$3,INDEX(InputsCapexBuyAmount,$BS$29),0)</f>
        <v>0</v>
      </c>
      <c r="BE29" s="59" cm="1">
        <f t="array" ref="BE29">IF(INDEX(InputsCapexBuyMonth,$BS$29)=BE$3,INDEX(InputsCapexBuyAmount,$BS$29),0)</f>
        <v>0</v>
      </c>
      <c r="BF29" s="60" cm="1">
        <f t="array" ref="BF29">IF(INDEX(InputsCapexBuyMonth,$BS$29)=BF$3,INDEX(InputsCapexBuyAmount,$BS$29),0)</f>
        <v>0</v>
      </c>
      <c r="BG29" s="53" cm="1">
        <f t="array" ref="BG29">IF(INDEX(InputsCapexBuyMonth,$BS$29)=BG$3,INDEX(InputsCapexBuyAmount,$BS$29),0)</f>
        <v>0</v>
      </c>
      <c r="BH29" s="59" cm="1">
        <f t="array" ref="BH29">IF(INDEX(InputsCapexBuyMonth,$BS$29)=BH$3,INDEX(InputsCapexBuyAmount,$BS$29),0)</f>
        <v>0</v>
      </c>
      <c r="BI29" s="59" cm="1">
        <f t="array" ref="BI29">IF(INDEX(InputsCapexBuyMonth,$BS$29)=BI$3,INDEX(InputsCapexBuyAmount,$BS$29),0)</f>
        <v>0</v>
      </c>
      <c r="BJ29" s="59" cm="1">
        <f t="array" ref="BJ29">IF(INDEX(InputsCapexBuyMonth,$BS$29)=BJ$3,INDEX(InputsCapexBuyAmount,$BS$29),0)</f>
        <v>0</v>
      </c>
      <c r="BK29" s="59" cm="1">
        <f t="array" ref="BK29">IF(INDEX(InputsCapexBuyMonth,$BS$29)=BK$3,INDEX(InputsCapexBuyAmount,$BS$29),0)</f>
        <v>0</v>
      </c>
      <c r="BL29" s="59" cm="1">
        <f t="array" ref="BL29">IF(INDEX(InputsCapexBuyMonth,$BS$29)=BL$3,INDEX(InputsCapexBuyAmount,$BS$29),0)</f>
        <v>0</v>
      </c>
      <c r="BM29" s="59" cm="1">
        <f t="array" ref="BM29">IF(INDEX(InputsCapexBuyMonth,$BS$29)=BM$3,INDEX(InputsCapexBuyAmount,$BS$29),0)</f>
        <v>0</v>
      </c>
      <c r="BN29" s="59" cm="1">
        <f t="array" ref="BN29">IF(INDEX(InputsCapexBuyMonth,$BS$29)=BN$3,INDEX(InputsCapexBuyAmount,$BS$29),0)</f>
        <v>0</v>
      </c>
      <c r="BO29" s="59" cm="1">
        <f t="array" ref="BO29">IF(INDEX(InputsCapexBuyMonth,$BS$29)=BO$3,INDEX(InputsCapexBuyAmount,$BS$29),0)</f>
        <v>0</v>
      </c>
      <c r="BP29" s="59" cm="1">
        <f t="array" ref="BP29">IF(INDEX(InputsCapexBuyMonth,$BS$29)=BP$3,INDEX(InputsCapexBuyAmount,$BS$29),0)</f>
        <v>0</v>
      </c>
      <c r="BQ29" s="59" cm="1">
        <f t="array" ref="BQ29">IF(INDEX(InputsCapexBuyMonth,$BS$29)=BQ$3,INDEX(InputsCapexBuyAmount,$BS$29),0)</f>
        <v>0</v>
      </c>
      <c r="BR29" s="60" cm="1">
        <f t="array" ref="BR29">IF(INDEX(InputsCapexBuyMonth,$BS$29)=BR$3,INDEX(InputsCapexBuyAmount,$BS$29),0)</f>
        <v>0</v>
      </c>
      <c r="BS29" s="47">
        <v>23</v>
      </c>
    </row>
    <row r="30" spans="1:71" hidden="1" x14ac:dyDescent="0.25">
      <c r="A30" s="47"/>
      <c r="B30" s="141"/>
      <c r="C30" s="128" cm="1">
        <f t="array" ref="C30">INDEX(InputsCapexItem,$BS$30)</f>
        <v>0</v>
      </c>
      <c r="E30" s="60">
        <f t="shared" si="0"/>
        <v>0</v>
      </c>
      <c r="F30" s="60">
        <f t="shared" si="1"/>
        <v>0</v>
      </c>
      <c r="G30" s="60">
        <f t="shared" si="2"/>
        <v>0</v>
      </c>
      <c r="H30" s="60">
        <f t="shared" si="3"/>
        <v>0</v>
      </c>
      <c r="I30" s="60">
        <f t="shared" si="4"/>
        <v>0</v>
      </c>
      <c r="K30" s="53" cm="1">
        <f t="array" ref="K30">IF(INDEX(InputsCapexBuyMonth,$BS$30)=K$3,INDEX(InputsCapexBuyAmount,$BS$30),0)</f>
        <v>0</v>
      </c>
      <c r="L30" s="59" cm="1">
        <f t="array" ref="L30">IF(INDEX(InputsCapexBuyMonth,$BS$30)=L$3,INDEX(InputsCapexBuyAmount,$BS$30),0)</f>
        <v>0</v>
      </c>
      <c r="M30" s="59" cm="1">
        <f t="array" ref="M30">IF(INDEX(InputsCapexBuyMonth,$BS$30)=M$3,INDEX(InputsCapexBuyAmount,$BS$30),0)</f>
        <v>0</v>
      </c>
      <c r="N30" s="59" cm="1">
        <f t="array" ref="N30">IF(INDEX(InputsCapexBuyMonth,$BS$30)=N$3,INDEX(InputsCapexBuyAmount,$BS$30),0)</f>
        <v>0</v>
      </c>
      <c r="O30" s="59" cm="1">
        <f t="array" ref="O30">IF(INDEX(InputsCapexBuyMonth,$BS$30)=O$3,INDEX(InputsCapexBuyAmount,$BS$30),0)</f>
        <v>0</v>
      </c>
      <c r="P30" s="59" cm="1">
        <f t="array" ref="P30">IF(INDEX(InputsCapexBuyMonth,$BS$30)=P$3,INDEX(InputsCapexBuyAmount,$BS$30),0)</f>
        <v>0</v>
      </c>
      <c r="Q30" s="59" cm="1">
        <f t="array" ref="Q30">IF(INDEX(InputsCapexBuyMonth,$BS$30)=Q$3,INDEX(InputsCapexBuyAmount,$BS$30),0)</f>
        <v>0</v>
      </c>
      <c r="R30" s="59" cm="1">
        <f t="array" ref="R30">IF(INDEX(InputsCapexBuyMonth,$BS$30)=R$3,INDEX(InputsCapexBuyAmount,$BS$30),0)</f>
        <v>0</v>
      </c>
      <c r="S30" s="59" cm="1">
        <f t="array" ref="S30">IF(INDEX(InputsCapexBuyMonth,$BS$30)=S$3,INDEX(InputsCapexBuyAmount,$BS$30),0)</f>
        <v>0</v>
      </c>
      <c r="T30" s="59" cm="1">
        <f t="array" ref="T30">IF(INDEX(InputsCapexBuyMonth,$BS$30)=T$3,INDEX(InputsCapexBuyAmount,$BS$30),0)</f>
        <v>0</v>
      </c>
      <c r="U30" s="59" cm="1">
        <f t="array" ref="U30">IF(INDEX(InputsCapexBuyMonth,$BS$30)=U$3,INDEX(InputsCapexBuyAmount,$BS$30),0)</f>
        <v>0</v>
      </c>
      <c r="V30" s="60" cm="1">
        <f t="array" ref="V30">IF(INDEX(InputsCapexBuyMonth,$BS$30)=V$3,INDEX(InputsCapexBuyAmount,$BS$30),0)</f>
        <v>0</v>
      </c>
      <c r="W30" s="53" cm="1">
        <f t="array" ref="W30">IF(INDEX(InputsCapexBuyMonth,$BS$30)=W$3,INDEX(InputsCapexBuyAmount,$BS$30),0)</f>
        <v>0</v>
      </c>
      <c r="X30" s="59" cm="1">
        <f t="array" ref="X30">IF(INDEX(InputsCapexBuyMonth,$BS$30)=X$3,INDEX(InputsCapexBuyAmount,$BS$30),0)</f>
        <v>0</v>
      </c>
      <c r="Y30" s="59" cm="1">
        <f t="array" ref="Y30">IF(INDEX(InputsCapexBuyMonth,$BS$30)=Y$3,INDEX(InputsCapexBuyAmount,$BS$30),0)</f>
        <v>0</v>
      </c>
      <c r="Z30" s="59" cm="1">
        <f t="array" ref="Z30">IF(INDEX(InputsCapexBuyMonth,$BS$30)=Z$3,INDEX(InputsCapexBuyAmount,$BS$30),0)</f>
        <v>0</v>
      </c>
      <c r="AA30" s="59" cm="1">
        <f t="array" ref="AA30">IF(INDEX(InputsCapexBuyMonth,$BS$30)=AA$3,INDEX(InputsCapexBuyAmount,$BS$30),0)</f>
        <v>0</v>
      </c>
      <c r="AB30" s="59" cm="1">
        <f t="array" ref="AB30">IF(INDEX(InputsCapexBuyMonth,$BS$30)=AB$3,INDEX(InputsCapexBuyAmount,$BS$30),0)</f>
        <v>0</v>
      </c>
      <c r="AC30" s="59" cm="1">
        <f t="array" ref="AC30">IF(INDEX(InputsCapexBuyMonth,$BS$30)=AC$3,INDEX(InputsCapexBuyAmount,$BS$30),0)</f>
        <v>0</v>
      </c>
      <c r="AD30" s="59" cm="1">
        <f t="array" ref="AD30">IF(INDEX(InputsCapexBuyMonth,$BS$30)=AD$3,INDEX(InputsCapexBuyAmount,$BS$30),0)</f>
        <v>0</v>
      </c>
      <c r="AE30" s="59" cm="1">
        <f t="array" ref="AE30">IF(INDEX(InputsCapexBuyMonth,$BS$30)=AE$3,INDEX(InputsCapexBuyAmount,$BS$30),0)</f>
        <v>0</v>
      </c>
      <c r="AF30" s="59" cm="1">
        <f t="array" ref="AF30">IF(INDEX(InputsCapexBuyMonth,$BS$30)=AF$3,INDEX(InputsCapexBuyAmount,$BS$30),0)</f>
        <v>0</v>
      </c>
      <c r="AG30" s="59" cm="1">
        <f t="array" ref="AG30">IF(INDEX(InputsCapexBuyMonth,$BS$30)=AG$3,INDEX(InputsCapexBuyAmount,$BS$30),0)</f>
        <v>0</v>
      </c>
      <c r="AH30" s="60" cm="1">
        <f t="array" ref="AH30">IF(INDEX(InputsCapexBuyMonth,$BS$30)=AH$3,INDEX(InputsCapexBuyAmount,$BS$30),0)</f>
        <v>0</v>
      </c>
      <c r="AI30" s="53" cm="1">
        <f t="array" ref="AI30">IF(INDEX(InputsCapexBuyMonth,$BS$30)=AI$3,INDEX(InputsCapexBuyAmount,$BS$30),0)</f>
        <v>0</v>
      </c>
      <c r="AJ30" s="59" cm="1">
        <f t="array" ref="AJ30">IF(INDEX(InputsCapexBuyMonth,$BS$30)=AJ$3,INDEX(InputsCapexBuyAmount,$BS$30),0)</f>
        <v>0</v>
      </c>
      <c r="AK30" s="59" cm="1">
        <f t="array" ref="AK30">IF(INDEX(InputsCapexBuyMonth,$BS$30)=AK$3,INDEX(InputsCapexBuyAmount,$BS$30),0)</f>
        <v>0</v>
      </c>
      <c r="AL30" s="59" cm="1">
        <f t="array" ref="AL30">IF(INDEX(InputsCapexBuyMonth,$BS$30)=AL$3,INDEX(InputsCapexBuyAmount,$BS$30),0)</f>
        <v>0</v>
      </c>
      <c r="AM30" s="59" cm="1">
        <f t="array" ref="AM30">IF(INDEX(InputsCapexBuyMonth,$BS$30)=AM$3,INDEX(InputsCapexBuyAmount,$BS$30),0)</f>
        <v>0</v>
      </c>
      <c r="AN30" s="59" cm="1">
        <f t="array" ref="AN30">IF(INDEX(InputsCapexBuyMonth,$BS$30)=AN$3,INDEX(InputsCapexBuyAmount,$BS$30),0)</f>
        <v>0</v>
      </c>
      <c r="AO30" s="59" cm="1">
        <f t="array" ref="AO30">IF(INDEX(InputsCapexBuyMonth,$BS$30)=AO$3,INDEX(InputsCapexBuyAmount,$BS$30),0)</f>
        <v>0</v>
      </c>
      <c r="AP30" s="59" cm="1">
        <f t="array" ref="AP30">IF(INDEX(InputsCapexBuyMonth,$BS$30)=AP$3,INDEX(InputsCapexBuyAmount,$BS$30),0)</f>
        <v>0</v>
      </c>
      <c r="AQ30" s="59" cm="1">
        <f t="array" ref="AQ30">IF(INDEX(InputsCapexBuyMonth,$BS$30)=AQ$3,INDEX(InputsCapexBuyAmount,$BS$30),0)</f>
        <v>0</v>
      </c>
      <c r="AR30" s="59" cm="1">
        <f t="array" ref="AR30">IF(INDEX(InputsCapexBuyMonth,$BS$30)=AR$3,INDEX(InputsCapexBuyAmount,$BS$30),0)</f>
        <v>0</v>
      </c>
      <c r="AS30" s="59" cm="1">
        <f t="array" ref="AS30">IF(INDEX(InputsCapexBuyMonth,$BS$30)=AS$3,INDEX(InputsCapexBuyAmount,$BS$30),0)</f>
        <v>0</v>
      </c>
      <c r="AT30" s="60" cm="1">
        <f t="array" ref="AT30">IF(INDEX(InputsCapexBuyMonth,$BS$30)=AT$3,INDEX(InputsCapexBuyAmount,$BS$30),0)</f>
        <v>0</v>
      </c>
      <c r="AU30" s="53" cm="1">
        <f t="array" ref="AU30">IF(INDEX(InputsCapexBuyMonth,$BS$30)=AU$3,INDEX(InputsCapexBuyAmount,$BS$30),0)</f>
        <v>0</v>
      </c>
      <c r="AV30" s="59" cm="1">
        <f t="array" ref="AV30">IF(INDEX(InputsCapexBuyMonth,$BS$30)=AV$3,INDEX(InputsCapexBuyAmount,$BS$30),0)</f>
        <v>0</v>
      </c>
      <c r="AW30" s="59" cm="1">
        <f t="array" ref="AW30">IF(INDEX(InputsCapexBuyMonth,$BS$30)=AW$3,INDEX(InputsCapexBuyAmount,$BS$30),0)</f>
        <v>0</v>
      </c>
      <c r="AX30" s="59" cm="1">
        <f t="array" ref="AX30">IF(INDEX(InputsCapexBuyMonth,$BS$30)=AX$3,INDEX(InputsCapexBuyAmount,$BS$30),0)</f>
        <v>0</v>
      </c>
      <c r="AY30" s="59" cm="1">
        <f t="array" ref="AY30">IF(INDEX(InputsCapexBuyMonth,$BS$30)=AY$3,INDEX(InputsCapexBuyAmount,$BS$30),0)</f>
        <v>0</v>
      </c>
      <c r="AZ30" s="59" cm="1">
        <f t="array" ref="AZ30">IF(INDEX(InputsCapexBuyMonth,$BS$30)=AZ$3,INDEX(InputsCapexBuyAmount,$BS$30),0)</f>
        <v>0</v>
      </c>
      <c r="BA30" s="59" cm="1">
        <f t="array" ref="BA30">IF(INDEX(InputsCapexBuyMonth,$BS$30)=BA$3,INDEX(InputsCapexBuyAmount,$BS$30),0)</f>
        <v>0</v>
      </c>
      <c r="BB30" s="59" cm="1">
        <f t="array" ref="BB30">IF(INDEX(InputsCapexBuyMonth,$BS$30)=BB$3,INDEX(InputsCapexBuyAmount,$BS$30),0)</f>
        <v>0</v>
      </c>
      <c r="BC30" s="59" cm="1">
        <f t="array" ref="BC30">IF(INDEX(InputsCapexBuyMonth,$BS$30)=BC$3,INDEX(InputsCapexBuyAmount,$BS$30),0)</f>
        <v>0</v>
      </c>
      <c r="BD30" s="59" cm="1">
        <f t="array" ref="BD30">IF(INDEX(InputsCapexBuyMonth,$BS$30)=BD$3,INDEX(InputsCapexBuyAmount,$BS$30),0)</f>
        <v>0</v>
      </c>
      <c r="BE30" s="59" cm="1">
        <f t="array" ref="BE30">IF(INDEX(InputsCapexBuyMonth,$BS$30)=BE$3,INDEX(InputsCapexBuyAmount,$BS$30),0)</f>
        <v>0</v>
      </c>
      <c r="BF30" s="60" cm="1">
        <f t="array" ref="BF30">IF(INDEX(InputsCapexBuyMonth,$BS$30)=BF$3,INDEX(InputsCapexBuyAmount,$BS$30),0)</f>
        <v>0</v>
      </c>
      <c r="BG30" s="53" cm="1">
        <f t="array" ref="BG30">IF(INDEX(InputsCapexBuyMonth,$BS$30)=BG$3,INDEX(InputsCapexBuyAmount,$BS$30),0)</f>
        <v>0</v>
      </c>
      <c r="BH30" s="59" cm="1">
        <f t="array" ref="BH30">IF(INDEX(InputsCapexBuyMonth,$BS$30)=BH$3,INDEX(InputsCapexBuyAmount,$BS$30),0)</f>
        <v>0</v>
      </c>
      <c r="BI30" s="59" cm="1">
        <f t="array" ref="BI30">IF(INDEX(InputsCapexBuyMonth,$BS$30)=BI$3,INDEX(InputsCapexBuyAmount,$BS$30),0)</f>
        <v>0</v>
      </c>
      <c r="BJ30" s="59" cm="1">
        <f t="array" ref="BJ30">IF(INDEX(InputsCapexBuyMonth,$BS$30)=BJ$3,INDEX(InputsCapexBuyAmount,$BS$30),0)</f>
        <v>0</v>
      </c>
      <c r="BK30" s="59" cm="1">
        <f t="array" ref="BK30">IF(INDEX(InputsCapexBuyMonth,$BS$30)=BK$3,INDEX(InputsCapexBuyAmount,$BS$30),0)</f>
        <v>0</v>
      </c>
      <c r="BL30" s="59" cm="1">
        <f t="array" ref="BL30">IF(INDEX(InputsCapexBuyMonth,$BS$30)=BL$3,INDEX(InputsCapexBuyAmount,$BS$30),0)</f>
        <v>0</v>
      </c>
      <c r="BM30" s="59" cm="1">
        <f t="array" ref="BM30">IF(INDEX(InputsCapexBuyMonth,$BS$30)=BM$3,INDEX(InputsCapexBuyAmount,$BS$30),0)</f>
        <v>0</v>
      </c>
      <c r="BN30" s="59" cm="1">
        <f t="array" ref="BN30">IF(INDEX(InputsCapexBuyMonth,$BS$30)=BN$3,INDEX(InputsCapexBuyAmount,$BS$30),0)</f>
        <v>0</v>
      </c>
      <c r="BO30" s="59" cm="1">
        <f t="array" ref="BO30">IF(INDEX(InputsCapexBuyMonth,$BS$30)=BO$3,INDEX(InputsCapexBuyAmount,$BS$30),0)</f>
        <v>0</v>
      </c>
      <c r="BP30" s="59" cm="1">
        <f t="array" ref="BP30">IF(INDEX(InputsCapexBuyMonth,$BS$30)=BP$3,INDEX(InputsCapexBuyAmount,$BS$30),0)</f>
        <v>0</v>
      </c>
      <c r="BQ30" s="59" cm="1">
        <f t="array" ref="BQ30">IF(INDEX(InputsCapexBuyMonth,$BS$30)=BQ$3,INDEX(InputsCapexBuyAmount,$BS$30),0)</f>
        <v>0</v>
      </c>
      <c r="BR30" s="60" cm="1">
        <f t="array" ref="BR30">IF(INDEX(InputsCapexBuyMonth,$BS$30)=BR$3,INDEX(InputsCapexBuyAmount,$BS$30),0)</f>
        <v>0</v>
      </c>
      <c r="BS30" s="47">
        <v>24</v>
      </c>
    </row>
    <row r="31" spans="1:71" s="53" customFormat="1" hidden="1" x14ac:dyDescent="0.25">
      <c r="A31" s="291"/>
      <c r="B31" s="291"/>
      <c r="C31" s="311" t="s">
        <v>113</v>
      </c>
      <c r="D31" s="47"/>
      <c r="E31" s="65"/>
      <c r="F31" s="65"/>
      <c r="G31" s="65"/>
      <c r="H31" s="65"/>
      <c r="I31" s="65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65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65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65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65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65"/>
      <c r="BS31" s="47"/>
    </row>
    <row r="32" spans="1:71" x14ac:dyDescent="0.25">
      <c r="A32" s="47"/>
      <c r="B32" s="53"/>
      <c r="C32" s="128" t="s">
        <v>106</v>
      </c>
      <c r="E32" s="60">
        <f t="shared" ref="E32:E37" si="15">SUM(K32:V32)</f>
        <v>0</v>
      </c>
      <c r="F32" s="60">
        <f t="shared" ref="F32:F37" si="16">SUM(W32:AH32)</f>
        <v>0</v>
      </c>
      <c r="G32" s="60">
        <f t="shared" ref="G32:G37" si="17">SUM(AI32:AT32)</f>
        <v>0</v>
      </c>
      <c r="H32" s="60">
        <f t="shared" ref="H32:H37" si="18">SUM(AU32:BF32)</f>
        <v>0</v>
      </c>
      <c r="I32" s="60">
        <f t="shared" ref="I32:I37" si="19">SUM(BG32:BR32)</f>
        <v>0</v>
      </c>
      <c r="K32" s="53">
        <f t="shared" ref="K32:T36" si="20">SUMIF(InputsCapexCategory,$C32,K$7:K$30)</f>
        <v>0</v>
      </c>
      <c r="L32" s="59">
        <f t="shared" si="20"/>
        <v>0</v>
      </c>
      <c r="M32" s="59">
        <f t="shared" si="20"/>
        <v>0</v>
      </c>
      <c r="N32" s="59">
        <f t="shared" si="20"/>
        <v>0</v>
      </c>
      <c r="O32" s="59">
        <f t="shared" si="20"/>
        <v>0</v>
      </c>
      <c r="P32" s="59">
        <f t="shared" si="20"/>
        <v>0</v>
      </c>
      <c r="Q32" s="59">
        <f t="shared" si="20"/>
        <v>0</v>
      </c>
      <c r="R32" s="59">
        <f t="shared" si="20"/>
        <v>0</v>
      </c>
      <c r="S32" s="59">
        <f t="shared" si="20"/>
        <v>0</v>
      </c>
      <c r="T32" s="59">
        <f t="shared" si="20"/>
        <v>0</v>
      </c>
      <c r="U32" s="59">
        <f t="shared" ref="U32:AD36" si="21">SUMIF(InputsCapexCategory,$C32,U$7:U$30)</f>
        <v>0</v>
      </c>
      <c r="V32" s="60">
        <f t="shared" si="21"/>
        <v>0</v>
      </c>
      <c r="W32" s="53">
        <f t="shared" si="21"/>
        <v>0</v>
      </c>
      <c r="X32" s="59">
        <f t="shared" si="21"/>
        <v>0</v>
      </c>
      <c r="Y32" s="59">
        <f t="shared" si="21"/>
        <v>0</v>
      </c>
      <c r="Z32" s="59">
        <f t="shared" si="21"/>
        <v>0</v>
      </c>
      <c r="AA32" s="59">
        <f t="shared" si="21"/>
        <v>0</v>
      </c>
      <c r="AB32" s="59">
        <f t="shared" si="21"/>
        <v>0</v>
      </c>
      <c r="AC32" s="59">
        <f t="shared" si="21"/>
        <v>0</v>
      </c>
      <c r="AD32" s="59">
        <f t="shared" si="21"/>
        <v>0</v>
      </c>
      <c r="AE32" s="59">
        <f t="shared" ref="AE32:AN36" si="22">SUMIF(InputsCapexCategory,$C32,AE$7:AE$30)</f>
        <v>0</v>
      </c>
      <c r="AF32" s="59">
        <f t="shared" si="22"/>
        <v>0</v>
      </c>
      <c r="AG32" s="59">
        <f t="shared" si="22"/>
        <v>0</v>
      </c>
      <c r="AH32" s="60">
        <f t="shared" si="22"/>
        <v>0</v>
      </c>
      <c r="AI32" s="53">
        <f t="shared" si="22"/>
        <v>0</v>
      </c>
      <c r="AJ32" s="59">
        <f t="shared" si="22"/>
        <v>0</v>
      </c>
      <c r="AK32" s="59">
        <f t="shared" si="22"/>
        <v>0</v>
      </c>
      <c r="AL32" s="59">
        <f t="shared" si="22"/>
        <v>0</v>
      </c>
      <c r="AM32" s="59">
        <f t="shared" si="22"/>
        <v>0</v>
      </c>
      <c r="AN32" s="59">
        <f t="shared" si="22"/>
        <v>0</v>
      </c>
      <c r="AO32" s="59">
        <f t="shared" ref="AO32:AX36" si="23">SUMIF(InputsCapexCategory,$C32,AO$7:AO$30)</f>
        <v>0</v>
      </c>
      <c r="AP32" s="59">
        <f t="shared" si="23"/>
        <v>0</v>
      </c>
      <c r="AQ32" s="59">
        <f t="shared" si="23"/>
        <v>0</v>
      </c>
      <c r="AR32" s="59">
        <f t="shared" si="23"/>
        <v>0</v>
      </c>
      <c r="AS32" s="59">
        <f t="shared" si="23"/>
        <v>0</v>
      </c>
      <c r="AT32" s="60">
        <f t="shared" si="23"/>
        <v>0</v>
      </c>
      <c r="AU32" s="53">
        <f t="shared" si="23"/>
        <v>0</v>
      </c>
      <c r="AV32" s="59">
        <f t="shared" si="23"/>
        <v>0</v>
      </c>
      <c r="AW32" s="59">
        <f t="shared" si="23"/>
        <v>0</v>
      </c>
      <c r="AX32" s="59">
        <f t="shared" si="23"/>
        <v>0</v>
      </c>
      <c r="AY32" s="59">
        <f t="shared" ref="AY32:BH36" si="24">SUMIF(InputsCapexCategory,$C32,AY$7:AY$30)</f>
        <v>0</v>
      </c>
      <c r="AZ32" s="59">
        <f t="shared" si="24"/>
        <v>0</v>
      </c>
      <c r="BA32" s="59">
        <f t="shared" si="24"/>
        <v>0</v>
      </c>
      <c r="BB32" s="59">
        <f t="shared" si="24"/>
        <v>0</v>
      </c>
      <c r="BC32" s="59">
        <f t="shared" si="24"/>
        <v>0</v>
      </c>
      <c r="BD32" s="59">
        <f t="shared" si="24"/>
        <v>0</v>
      </c>
      <c r="BE32" s="59">
        <f t="shared" si="24"/>
        <v>0</v>
      </c>
      <c r="BF32" s="60">
        <f t="shared" si="24"/>
        <v>0</v>
      </c>
      <c r="BG32" s="53">
        <f t="shared" si="24"/>
        <v>0</v>
      </c>
      <c r="BH32" s="59">
        <f t="shared" si="24"/>
        <v>0</v>
      </c>
      <c r="BI32" s="59">
        <f t="shared" ref="BI32:BR36" si="25">SUMIF(InputsCapexCategory,$C32,BI$7:BI$30)</f>
        <v>0</v>
      </c>
      <c r="BJ32" s="59">
        <f t="shared" si="25"/>
        <v>0</v>
      </c>
      <c r="BK32" s="59">
        <f t="shared" si="25"/>
        <v>0</v>
      </c>
      <c r="BL32" s="59">
        <f t="shared" si="25"/>
        <v>0</v>
      </c>
      <c r="BM32" s="59">
        <f t="shared" si="25"/>
        <v>0</v>
      </c>
      <c r="BN32" s="59">
        <f t="shared" si="25"/>
        <v>0</v>
      </c>
      <c r="BO32" s="59">
        <f t="shared" si="25"/>
        <v>0</v>
      </c>
      <c r="BP32" s="59">
        <f t="shared" si="25"/>
        <v>0</v>
      </c>
      <c r="BQ32" s="59">
        <f t="shared" si="25"/>
        <v>0</v>
      </c>
      <c r="BR32" s="60">
        <f t="shared" si="25"/>
        <v>0</v>
      </c>
    </row>
    <row r="33" spans="1:73" x14ac:dyDescent="0.25">
      <c r="A33" s="47"/>
      <c r="B33" s="141"/>
      <c r="C33" s="128" t="s">
        <v>105</v>
      </c>
      <c r="E33" s="60">
        <f t="shared" si="15"/>
        <v>500</v>
      </c>
      <c r="F33" s="60">
        <f t="shared" si="16"/>
        <v>0</v>
      </c>
      <c r="G33" s="60">
        <f t="shared" si="17"/>
        <v>0</v>
      </c>
      <c r="H33" s="60">
        <f t="shared" si="18"/>
        <v>0</v>
      </c>
      <c r="I33" s="60">
        <f t="shared" si="19"/>
        <v>0</v>
      </c>
      <c r="K33" s="53">
        <f t="shared" si="20"/>
        <v>0</v>
      </c>
      <c r="L33" s="59">
        <f t="shared" si="20"/>
        <v>0</v>
      </c>
      <c r="M33" s="59">
        <f t="shared" si="20"/>
        <v>0</v>
      </c>
      <c r="N33" s="59">
        <f t="shared" si="20"/>
        <v>0</v>
      </c>
      <c r="O33" s="59">
        <f t="shared" si="20"/>
        <v>0</v>
      </c>
      <c r="P33" s="59">
        <f t="shared" si="20"/>
        <v>0</v>
      </c>
      <c r="Q33" s="59">
        <f t="shared" si="20"/>
        <v>0</v>
      </c>
      <c r="R33" s="59">
        <f t="shared" si="20"/>
        <v>0</v>
      </c>
      <c r="S33" s="59">
        <f t="shared" si="20"/>
        <v>500</v>
      </c>
      <c r="T33" s="59">
        <f t="shared" si="20"/>
        <v>0</v>
      </c>
      <c r="U33" s="59">
        <f t="shared" si="21"/>
        <v>0</v>
      </c>
      <c r="V33" s="60">
        <f t="shared" si="21"/>
        <v>0</v>
      </c>
      <c r="W33" s="53">
        <f t="shared" si="21"/>
        <v>0</v>
      </c>
      <c r="X33" s="59">
        <f t="shared" si="21"/>
        <v>0</v>
      </c>
      <c r="Y33" s="59">
        <f t="shared" si="21"/>
        <v>0</v>
      </c>
      <c r="Z33" s="59">
        <f t="shared" si="21"/>
        <v>0</v>
      </c>
      <c r="AA33" s="59">
        <f t="shared" si="21"/>
        <v>0</v>
      </c>
      <c r="AB33" s="59">
        <f t="shared" si="21"/>
        <v>0</v>
      </c>
      <c r="AC33" s="59">
        <f t="shared" si="21"/>
        <v>0</v>
      </c>
      <c r="AD33" s="59">
        <f t="shared" si="21"/>
        <v>0</v>
      </c>
      <c r="AE33" s="59">
        <f t="shared" si="22"/>
        <v>0</v>
      </c>
      <c r="AF33" s="59">
        <f t="shared" si="22"/>
        <v>0</v>
      </c>
      <c r="AG33" s="59">
        <f t="shared" si="22"/>
        <v>0</v>
      </c>
      <c r="AH33" s="60">
        <f t="shared" si="22"/>
        <v>0</v>
      </c>
      <c r="AI33" s="53">
        <f t="shared" si="22"/>
        <v>0</v>
      </c>
      <c r="AJ33" s="59">
        <f t="shared" si="22"/>
        <v>0</v>
      </c>
      <c r="AK33" s="59">
        <f t="shared" si="22"/>
        <v>0</v>
      </c>
      <c r="AL33" s="59">
        <f t="shared" si="22"/>
        <v>0</v>
      </c>
      <c r="AM33" s="59">
        <f t="shared" si="22"/>
        <v>0</v>
      </c>
      <c r="AN33" s="59">
        <f t="shared" si="22"/>
        <v>0</v>
      </c>
      <c r="AO33" s="59">
        <f t="shared" si="23"/>
        <v>0</v>
      </c>
      <c r="AP33" s="59">
        <f t="shared" si="23"/>
        <v>0</v>
      </c>
      <c r="AQ33" s="59">
        <f t="shared" si="23"/>
        <v>0</v>
      </c>
      <c r="AR33" s="59">
        <f t="shared" si="23"/>
        <v>0</v>
      </c>
      <c r="AS33" s="59">
        <f t="shared" si="23"/>
        <v>0</v>
      </c>
      <c r="AT33" s="60">
        <f t="shared" si="23"/>
        <v>0</v>
      </c>
      <c r="AU33" s="53">
        <f t="shared" si="23"/>
        <v>0</v>
      </c>
      <c r="AV33" s="59">
        <f t="shared" si="23"/>
        <v>0</v>
      </c>
      <c r="AW33" s="59">
        <f t="shared" si="23"/>
        <v>0</v>
      </c>
      <c r="AX33" s="59">
        <f t="shared" si="23"/>
        <v>0</v>
      </c>
      <c r="AY33" s="59">
        <f t="shared" si="24"/>
        <v>0</v>
      </c>
      <c r="AZ33" s="59">
        <f t="shared" si="24"/>
        <v>0</v>
      </c>
      <c r="BA33" s="59">
        <f t="shared" si="24"/>
        <v>0</v>
      </c>
      <c r="BB33" s="59">
        <f t="shared" si="24"/>
        <v>0</v>
      </c>
      <c r="BC33" s="59">
        <f t="shared" si="24"/>
        <v>0</v>
      </c>
      <c r="BD33" s="59">
        <f t="shared" si="24"/>
        <v>0</v>
      </c>
      <c r="BE33" s="59">
        <f t="shared" si="24"/>
        <v>0</v>
      </c>
      <c r="BF33" s="60">
        <f t="shared" si="24"/>
        <v>0</v>
      </c>
      <c r="BG33" s="53">
        <f t="shared" si="24"/>
        <v>0</v>
      </c>
      <c r="BH33" s="59">
        <f t="shared" si="24"/>
        <v>0</v>
      </c>
      <c r="BI33" s="59">
        <f t="shared" si="25"/>
        <v>0</v>
      </c>
      <c r="BJ33" s="59">
        <f t="shared" si="25"/>
        <v>0</v>
      </c>
      <c r="BK33" s="59">
        <f t="shared" si="25"/>
        <v>0</v>
      </c>
      <c r="BL33" s="59">
        <f t="shared" si="25"/>
        <v>0</v>
      </c>
      <c r="BM33" s="59">
        <f t="shared" si="25"/>
        <v>0</v>
      </c>
      <c r="BN33" s="59">
        <f t="shared" si="25"/>
        <v>0</v>
      </c>
      <c r="BO33" s="59">
        <f t="shared" si="25"/>
        <v>0</v>
      </c>
      <c r="BP33" s="59">
        <f t="shared" si="25"/>
        <v>0</v>
      </c>
      <c r="BQ33" s="59">
        <f t="shared" si="25"/>
        <v>0</v>
      </c>
      <c r="BR33" s="60">
        <f t="shared" si="25"/>
        <v>0</v>
      </c>
    </row>
    <row r="34" spans="1:73" x14ac:dyDescent="0.25">
      <c r="A34" s="47"/>
      <c r="B34" s="141"/>
      <c r="C34" s="128" t="s">
        <v>112</v>
      </c>
      <c r="E34" s="60">
        <f t="shared" si="15"/>
        <v>0</v>
      </c>
      <c r="F34" s="60">
        <f t="shared" si="16"/>
        <v>0</v>
      </c>
      <c r="G34" s="60">
        <f t="shared" si="17"/>
        <v>55</v>
      </c>
      <c r="H34" s="60">
        <f t="shared" si="18"/>
        <v>0</v>
      </c>
      <c r="I34" s="60">
        <f t="shared" si="19"/>
        <v>0</v>
      </c>
      <c r="K34" s="53">
        <f t="shared" si="20"/>
        <v>0</v>
      </c>
      <c r="L34" s="59">
        <f t="shared" si="20"/>
        <v>0</v>
      </c>
      <c r="M34" s="59">
        <f t="shared" si="20"/>
        <v>0</v>
      </c>
      <c r="N34" s="59">
        <f t="shared" si="20"/>
        <v>0</v>
      </c>
      <c r="O34" s="59">
        <f t="shared" si="20"/>
        <v>0</v>
      </c>
      <c r="P34" s="59">
        <f t="shared" si="20"/>
        <v>0</v>
      </c>
      <c r="Q34" s="59">
        <f t="shared" si="20"/>
        <v>0</v>
      </c>
      <c r="R34" s="59">
        <f t="shared" si="20"/>
        <v>0</v>
      </c>
      <c r="S34" s="59">
        <f t="shared" si="20"/>
        <v>0</v>
      </c>
      <c r="T34" s="59">
        <f t="shared" si="20"/>
        <v>0</v>
      </c>
      <c r="U34" s="59">
        <f t="shared" si="21"/>
        <v>0</v>
      </c>
      <c r="V34" s="60">
        <f t="shared" si="21"/>
        <v>0</v>
      </c>
      <c r="W34" s="53">
        <f t="shared" si="21"/>
        <v>0</v>
      </c>
      <c r="X34" s="59">
        <f t="shared" si="21"/>
        <v>0</v>
      </c>
      <c r="Y34" s="59">
        <f t="shared" si="21"/>
        <v>0</v>
      </c>
      <c r="Z34" s="59">
        <f t="shared" si="21"/>
        <v>0</v>
      </c>
      <c r="AA34" s="59">
        <f t="shared" si="21"/>
        <v>0</v>
      </c>
      <c r="AB34" s="59">
        <f t="shared" si="21"/>
        <v>0</v>
      </c>
      <c r="AC34" s="59">
        <f t="shared" si="21"/>
        <v>0</v>
      </c>
      <c r="AD34" s="59">
        <f t="shared" si="21"/>
        <v>0</v>
      </c>
      <c r="AE34" s="59">
        <f t="shared" si="22"/>
        <v>0</v>
      </c>
      <c r="AF34" s="59">
        <f t="shared" si="22"/>
        <v>0</v>
      </c>
      <c r="AG34" s="59">
        <f t="shared" si="22"/>
        <v>0</v>
      </c>
      <c r="AH34" s="60">
        <f t="shared" si="22"/>
        <v>0</v>
      </c>
      <c r="AI34" s="53">
        <f t="shared" si="22"/>
        <v>55</v>
      </c>
      <c r="AJ34" s="59">
        <f t="shared" si="22"/>
        <v>0</v>
      </c>
      <c r="AK34" s="59">
        <f t="shared" si="22"/>
        <v>0</v>
      </c>
      <c r="AL34" s="59">
        <f t="shared" si="22"/>
        <v>0</v>
      </c>
      <c r="AM34" s="59">
        <f t="shared" si="22"/>
        <v>0</v>
      </c>
      <c r="AN34" s="59">
        <f t="shared" si="22"/>
        <v>0</v>
      </c>
      <c r="AO34" s="59">
        <f t="shared" si="23"/>
        <v>0</v>
      </c>
      <c r="AP34" s="59">
        <f t="shared" si="23"/>
        <v>0</v>
      </c>
      <c r="AQ34" s="59">
        <f t="shared" si="23"/>
        <v>0</v>
      </c>
      <c r="AR34" s="59">
        <f t="shared" si="23"/>
        <v>0</v>
      </c>
      <c r="AS34" s="59">
        <f t="shared" si="23"/>
        <v>0</v>
      </c>
      <c r="AT34" s="60">
        <f t="shared" si="23"/>
        <v>0</v>
      </c>
      <c r="AU34" s="53">
        <f t="shared" si="23"/>
        <v>0</v>
      </c>
      <c r="AV34" s="59">
        <f t="shared" si="23"/>
        <v>0</v>
      </c>
      <c r="AW34" s="59">
        <f t="shared" si="23"/>
        <v>0</v>
      </c>
      <c r="AX34" s="59">
        <f t="shared" si="23"/>
        <v>0</v>
      </c>
      <c r="AY34" s="59">
        <f t="shared" si="24"/>
        <v>0</v>
      </c>
      <c r="AZ34" s="59">
        <f t="shared" si="24"/>
        <v>0</v>
      </c>
      <c r="BA34" s="59">
        <f t="shared" si="24"/>
        <v>0</v>
      </c>
      <c r="BB34" s="59">
        <f t="shared" si="24"/>
        <v>0</v>
      </c>
      <c r="BC34" s="59">
        <f t="shared" si="24"/>
        <v>0</v>
      </c>
      <c r="BD34" s="59">
        <f t="shared" si="24"/>
        <v>0</v>
      </c>
      <c r="BE34" s="59">
        <f t="shared" si="24"/>
        <v>0</v>
      </c>
      <c r="BF34" s="60">
        <f t="shared" si="24"/>
        <v>0</v>
      </c>
      <c r="BG34" s="53">
        <f t="shared" si="24"/>
        <v>0</v>
      </c>
      <c r="BH34" s="59">
        <f t="shared" si="24"/>
        <v>0</v>
      </c>
      <c r="BI34" s="59">
        <f t="shared" si="25"/>
        <v>0</v>
      </c>
      <c r="BJ34" s="59">
        <f t="shared" si="25"/>
        <v>0</v>
      </c>
      <c r="BK34" s="59">
        <f t="shared" si="25"/>
        <v>0</v>
      </c>
      <c r="BL34" s="59">
        <f t="shared" si="25"/>
        <v>0</v>
      </c>
      <c r="BM34" s="59">
        <f t="shared" si="25"/>
        <v>0</v>
      </c>
      <c r="BN34" s="59">
        <f t="shared" si="25"/>
        <v>0</v>
      </c>
      <c r="BO34" s="59">
        <f t="shared" si="25"/>
        <v>0</v>
      </c>
      <c r="BP34" s="59">
        <f t="shared" si="25"/>
        <v>0</v>
      </c>
      <c r="BQ34" s="59">
        <f t="shared" si="25"/>
        <v>0</v>
      </c>
      <c r="BR34" s="60">
        <f t="shared" si="25"/>
        <v>0</v>
      </c>
    </row>
    <row r="35" spans="1:73" x14ac:dyDescent="0.25">
      <c r="A35" s="47"/>
      <c r="B35" s="141"/>
      <c r="C35" s="128" t="s">
        <v>111</v>
      </c>
      <c r="E35" s="60">
        <f t="shared" si="15"/>
        <v>0</v>
      </c>
      <c r="F35" s="60">
        <f t="shared" si="16"/>
        <v>0</v>
      </c>
      <c r="G35" s="60">
        <f t="shared" si="17"/>
        <v>0</v>
      </c>
      <c r="H35" s="60">
        <f t="shared" si="18"/>
        <v>0</v>
      </c>
      <c r="I35" s="60">
        <f t="shared" si="19"/>
        <v>0</v>
      </c>
      <c r="K35" s="53">
        <f t="shared" si="20"/>
        <v>0</v>
      </c>
      <c r="L35" s="59">
        <f t="shared" si="20"/>
        <v>0</v>
      </c>
      <c r="M35" s="59">
        <f t="shared" si="20"/>
        <v>0</v>
      </c>
      <c r="N35" s="59">
        <f t="shared" si="20"/>
        <v>0</v>
      </c>
      <c r="O35" s="59">
        <f t="shared" si="20"/>
        <v>0</v>
      </c>
      <c r="P35" s="59">
        <f t="shared" si="20"/>
        <v>0</v>
      </c>
      <c r="Q35" s="59">
        <f t="shared" si="20"/>
        <v>0</v>
      </c>
      <c r="R35" s="59">
        <f t="shared" si="20"/>
        <v>0</v>
      </c>
      <c r="S35" s="59">
        <f t="shared" si="20"/>
        <v>0</v>
      </c>
      <c r="T35" s="59">
        <f t="shared" si="20"/>
        <v>0</v>
      </c>
      <c r="U35" s="59">
        <f t="shared" si="21"/>
        <v>0</v>
      </c>
      <c r="V35" s="60">
        <f t="shared" si="21"/>
        <v>0</v>
      </c>
      <c r="W35" s="53">
        <f t="shared" si="21"/>
        <v>0</v>
      </c>
      <c r="X35" s="59">
        <f t="shared" si="21"/>
        <v>0</v>
      </c>
      <c r="Y35" s="59">
        <f t="shared" si="21"/>
        <v>0</v>
      </c>
      <c r="Z35" s="59">
        <f t="shared" si="21"/>
        <v>0</v>
      </c>
      <c r="AA35" s="59">
        <f t="shared" si="21"/>
        <v>0</v>
      </c>
      <c r="AB35" s="59">
        <f t="shared" si="21"/>
        <v>0</v>
      </c>
      <c r="AC35" s="59">
        <f t="shared" si="21"/>
        <v>0</v>
      </c>
      <c r="AD35" s="59">
        <f t="shared" si="21"/>
        <v>0</v>
      </c>
      <c r="AE35" s="59">
        <f t="shared" si="22"/>
        <v>0</v>
      </c>
      <c r="AF35" s="59">
        <f t="shared" si="22"/>
        <v>0</v>
      </c>
      <c r="AG35" s="59">
        <f t="shared" si="22"/>
        <v>0</v>
      </c>
      <c r="AH35" s="60">
        <f t="shared" si="22"/>
        <v>0</v>
      </c>
      <c r="AI35" s="53">
        <f t="shared" si="22"/>
        <v>0</v>
      </c>
      <c r="AJ35" s="59">
        <f t="shared" si="22"/>
        <v>0</v>
      </c>
      <c r="AK35" s="59">
        <f t="shared" si="22"/>
        <v>0</v>
      </c>
      <c r="AL35" s="59">
        <f t="shared" si="22"/>
        <v>0</v>
      </c>
      <c r="AM35" s="59">
        <f t="shared" si="22"/>
        <v>0</v>
      </c>
      <c r="AN35" s="59">
        <f t="shared" si="22"/>
        <v>0</v>
      </c>
      <c r="AO35" s="59">
        <f t="shared" si="23"/>
        <v>0</v>
      </c>
      <c r="AP35" s="59">
        <f t="shared" si="23"/>
        <v>0</v>
      </c>
      <c r="AQ35" s="59">
        <f t="shared" si="23"/>
        <v>0</v>
      </c>
      <c r="AR35" s="59">
        <f t="shared" si="23"/>
        <v>0</v>
      </c>
      <c r="AS35" s="59">
        <f t="shared" si="23"/>
        <v>0</v>
      </c>
      <c r="AT35" s="60">
        <f t="shared" si="23"/>
        <v>0</v>
      </c>
      <c r="AU35" s="53">
        <f t="shared" si="23"/>
        <v>0</v>
      </c>
      <c r="AV35" s="59">
        <f t="shared" si="23"/>
        <v>0</v>
      </c>
      <c r="AW35" s="59">
        <f t="shared" si="23"/>
        <v>0</v>
      </c>
      <c r="AX35" s="59">
        <f t="shared" si="23"/>
        <v>0</v>
      </c>
      <c r="AY35" s="59">
        <f t="shared" si="24"/>
        <v>0</v>
      </c>
      <c r="AZ35" s="59">
        <f t="shared" si="24"/>
        <v>0</v>
      </c>
      <c r="BA35" s="59">
        <f t="shared" si="24"/>
        <v>0</v>
      </c>
      <c r="BB35" s="59">
        <f t="shared" si="24"/>
        <v>0</v>
      </c>
      <c r="BC35" s="59">
        <f t="shared" si="24"/>
        <v>0</v>
      </c>
      <c r="BD35" s="59">
        <f t="shared" si="24"/>
        <v>0</v>
      </c>
      <c r="BE35" s="59">
        <f t="shared" si="24"/>
        <v>0</v>
      </c>
      <c r="BF35" s="60">
        <f t="shared" si="24"/>
        <v>0</v>
      </c>
      <c r="BG35" s="53">
        <f t="shared" si="24"/>
        <v>0</v>
      </c>
      <c r="BH35" s="59">
        <f t="shared" si="24"/>
        <v>0</v>
      </c>
      <c r="BI35" s="59">
        <f t="shared" si="25"/>
        <v>0</v>
      </c>
      <c r="BJ35" s="59">
        <f t="shared" si="25"/>
        <v>0</v>
      </c>
      <c r="BK35" s="59">
        <f t="shared" si="25"/>
        <v>0</v>
      </c>
      <c r="BL35" s="59">
        <f t="shared" si="25"/>
        <v>0</v>
      </c>
      <c r="BM35" s="59">
        <f t="shared" si="25"/>
        <v>0</v>
      </c>
      <c r="BN35" s="59">
        <f t="shared" si="25"/>
        <v>0</v>
      </c>
      <c r="BO35" s="59">
        <f t="shared" si="25"/>
        <v>0</v>
      </c>
      <c r="BP35" s="59">
        <f t="shared" si="25"/>
        <v>0</v>
      </c>
      <c r="BQ35" s="59">
        <f t="shared" si="25"/>
        <v>0</v>
      </c>
      <c r="BR35" s="60">
        <f t="shared" si="25"/>
        <v>0</v>
      </c>
    </row>
    <row r="36" spans="1:73" x14ac:dyDescent="0.25">
      <c r="A36" s="47"/>
      <c r="B36" s="53"/>
      <c r="C36" s="128" t="s">
        <v>30</v>
      </c>
      <c r="E36" s="60">
        <f t="shared" si="15"/>
        <v>750</v>
      </c>
      <c r="F36" s="60">
        <f t="shared" si="16"/>
        <v>0</v>
      </c>
      <c r="G36" s="60">
        <f t="shared" si="17"/>
        <v>0</v>
      </c>
      <c r="H36" s="60">
        <f t="shared" si="18"/>
        <v>0</v>
      </c>
      <c r="I36" s="60">
        <f t="shared" si="19"/>
        <v>0</v>
      </c>
      <c r="K36" s="53">
        <f t="shared" si="20"/>
        <v>750</v>
      </c>
      <c r="L36" s="59">
        <f t="shared" si="20"/>
        <v>0</v>
      </c>
      <c r="M36" s="59">
        <f t="shared" si="20"/>
        <v>0</v>
      </c>
      <c r="N36" s="59">
        <f t="shared" si="20"/>
        <v>0</v>
      </c>
      <c r="O36" s="59">
        <f t="shared" si="20"/>
        <v>0</v>
      </c>
      <c r="P36" s="59">
        <f t="shared" si="20"/>
        <v>0</v>
      </c>
      <c r="Q36" s="59">
        <f t="shared" si="20"/>
        <v>0</v>
      </c>
      <c r="R36" s="59">
        <f t="shared" si="20"/>
        <v>0</v>
      </c>
      <c r="S36" s="59">
        <f t="shared" si="20"/>
        <v>0</v>
      </c>
      <c r="T36" s="59">
        <f t="shared" si="20"/>
        <v>0</v>
      </c>
      <c r="U36" s="59">
        <f t="shared" si="21"/>
        <v>0</v>
      </c>
      <c r="V36" s="60">
        <f t="shared" si="21"/>
        <v>0</v>
      </c>
      <c r="W36" s="53">
        <f t="shared" si="21"/>
        <v>0</v>
      </c>
      <c r="X36" s="59">
        <f t="shared" si="21"/>
        <v>0</v>
      </c>
      <c r="Y36" s="59">
        <f t="shared" si="21"/>
        <v>0</v>
      </c>
      <c r="Z36" s="59">
        <f t="shared" si="21"/>
        <v>0</v>
      </c>
      <c r="AA36" s="59">
        <f t="shared" si="21"/>
        <v>0</v>
      </c>
      <c r="AB36" s="59">
        <f t="shared" si="21"/>
        <v>0</v>
      </c>
      <c r="AC36" s="59">
        <f t="shared" si="21"/>
        <v>0</v>
      </c>
      <c r="AD36" s="59">
        <f t="shared" si="21"/>
        <v>0</v>
      </c>
      <c r="AE36" s="59">
        <f t="shared" si="22"/>
        <v>0</v>
      </c>
      <c r="AF36" s="59">
        <f t="shared" si="22"/>
        <v>0</v>
      </c>
      <c r="AG36" s="59">
        <f t="shared" si="22"/>
        <v>0</v>
      </c>
      <c r="AH36" s="60">
        <f t="shared" si="22"/>
        <v>0</v>
      </c>
      <c r="AI36" s="53">
        <f t="shared" si="22"/>
        <v>0</v>
      </c>
      <c r="AJ36" s="59">
        <f t="shared" si="22"/>
        <v>0</v>
      </c>
      <c r="AK36" s="59">
        <f t="shared" si="22"/>
        <v>0</v>
      </c>
      <c r="AL36" s="59">
        <f t="shared" si="22"/>
        <v>0</v>
      </c>
      <c r="AM36" s="59">
        <f t="shared" si="22"/>
        <v>0</v>
      </c>
      <c r="AN36" s="59">
        <f t="shared" si="22"/>
        <v>0</v>
      </c>
      <c r="AO36" s="59">
        <f t="shared" si="23"/>
        <v>0</v>
      </c>
      <c r="AP36" s="59">
        <f t="shared" si="23"/>
        <v>0</v>
      </c>
      <c r="AQ36" s="59">
        <f t="shared" si="23"/>
        <v>0</v>
      </c>
      <c r="AR36" s="59">
        <f t="shared" si="23"/>
        <v>0</v>
      </c>
      <c r="AS36" s="59">
        <f t="shared" si="23"/>
        <v>0</v>
      </c>
      <c r="AT36" s="60">
        <f t="shared" si="23"/>
        <v>0</v>
      </c>
      <c r="AU36" s="53">
        <f t="shared" si="23"/>
        <v>0</v>
      </c>
      <c r="AV36" s="59">
        <f t="shared" si="23"/>
        <v>0</v>
      </c>
      <c r="AW36" s="59">
        <f t="shared" si="23"/>
        <v>0</v>
      </c>
      <c r="AX36" s="59">
        <f t="shared" si="23"/>
        <v>0</v>
      </c>
      <c r="AY36" s="59">
        <f t="shared" si="24"/>
        <v>0</v>
      </c>
      <c r="AZ36" s="59">
        <f t="shared" si="24"/>
        <v>0</v>
      </c>
      <c r="BA36" s="59">
        <f t="shared" si="24"/>
        <v>0</v>
      </c>
      <c r="BB36" s="59">
        <f t="shared" si="24"/>
        <v>0</v>
      </c>
      <c r="BC36" s="59">
        <f t="shared" si="24"/>
        <v>0</v>
      </c>
      <c r="BD36" s="59">
        <f t="shared" si="24"/>
        <v>0</v>
      </c>
      <c r="BE36" s="59">
        <f t="shared" si="24"/>
        <v>0</v>
      </c>
      <c r="BF36" s="60">
        <f t="shared" si="24"/>
        <v>0</v>
      </c>
      <c r="BG36" s="53">
        <f t="shared" si="24"/>
        <v>0</v>
      </c>
      <c r="BH36" s="59">
        <f t="shared" si="24"/>
        <v>0</v>
      </c>
      <c r="BI36" s="59">
        <f t="shared" si="25"/>
        <v>0</v>
      </c>
      <c r="BJ36" s="59">
        <f t="shared" si="25"/>
        <v>0</v>
      </c>
      <c r="BK36" s="59">
        <f t="shared" si="25"/>
        <v>0</v>
      </c>
      <c r="BL36" s="59">
        <f t="shared" si="25"/>
        <v>0</v>
      </c>
      <c r="BM36" s="59">
        <f t="shared" si="25"/>
        <v>0</v>
      </c>
      <c r="BN36" s="59">
        <f t="shared" si="25"/>
        <v>0</v>
      </c>
      <c r="BO36" s="59">
        <f t="shared" si="25"/>
        <v>0</v>
      </c>
      <c r="BP36" s="59">
        <f t="shared" si="25"/>
        <v>0</v>
      </c>
      <c r="BQ36" s="59">
        <f t="shared" si="25"/>
        <v>0</v>
      </c>
      <c r="BR36" s="60">
        <f t="shared" si="25"/>
        <v>0</v>
      </c>
    </row>
    <row r="37" spans="1:73" x14ac:dyDescent="0.25">
      <c r="A37" s="65"/>
      <c r="B37" s="53"/>
      <c r="C37" s="129" t="s">
        <v>110</v>
      </c>
      <c r="E37" s="136">
        <f t="shared" si="15"/>
        <v>0</v>
      </c>
      <c r="F37" s="136">
        <f t="shared" si="16"/>
        <v>0</v>
      </c>
      <c r="G37" s="136">
        <f t="shared" si="17"/>
        <v>0</v>
      </c>
      <c r="H37" s="136">
        <f t="shared" si="18"/>
        <v>0</v>
      </c>
      <c r="I37" s="136">
        <f t="shared" si="19"/>
        <v>0</v>
      </c>
      <c r="K37" s="66">
        <f>SUM(K7:K30)-SUM(K32:K36)</f>
        <v>0</v>
      </c>
      <c r="L37" s="66">
        <f>SUM(L7:L30)-SUM(L32:L36)</f>
        <v>0</v>
      </c>
      <c r="M37" s="66">
        <f t="shared" ref="M37:BR37" si="26">SUM(M7:M30)-SUM(M32:M36)</f>
        <v>0</v>
      </c>
      <c r="N37" s="66">
        <f t="shared" si="26"/>
        <v>0</v>
      </c>
      <c r="O37" s="66">
        <f t="shared" si="26"/>
        <v>0</v>
      </c>
      <c r="P37" s="66">
        <f t="shared" si="26"/>
        <v>0</v>
      </c>
      <c r="Q37" s="66">
        <f t="shared" si="26"/>
        <v>0</v>
      </c>
      <c r="R37" s="66">
        <f t="shared" si="26"/>
        <v>0</v>
      </c>
      <c r="S37" s="66">
        <f t="shared" si="26"/>
        <v>0</v>
      </c>
      <c r="T37" s="66">
        <f t="shared" si="26"/>
        <v>0</v>
      </c>
      <c r="U37" s="66">
        <f t="shared" si="26"/>
        <v>0</v>
      </c>
      <c r="V37" s="136">
        <f t="shared" si="26"/>
        <v>0</v>
      </c>
      <c r="W37" s="66">
        <f t="shared" si="26"/>
        <v>0</v>
      </c>
      <c r="X37" s="66">
        <f t="shared" si="26"/>
        <v>0</v>
      </c>
      <c r="Y37" s="66">
        <f t="shared" si="26"/>
        <v>0</v>
      </c>
      <c r="Z37" s="66">
        <f t="shared" si="26"/>
        <v>0</v>
      </c>
      <c r="AA37" s="66">
        <f t="shared" si="26"/>
        <v>0</v>
      </c>
      <c r="AB37" s="66">
        <f t="shared" si="26"/>
        <v>0</v>
      </c>
      <c r="AC37" s="66">
        <f t="shared" si="26"/>
        <v>0</v>
      </c>
      <c r="AD37" s="66">
        <f t="shared" si="26"/>
        <v>0</v>
      </c>
      <c r="AE37" s="66">
        <f t="shared" si="26"/>
        <v>0</v>
      </c>
      <c r="AF37" s="66">
        <f t="shared" si="26"/>
        <v>0</v>
      </c>
      <c r="AG37" s="66">
        <f t="shared" si="26"/>
        <v>0</v>
      </c>
      <c r="AH37" s="136">
        <f t="shared" si="26"/>
        <v>0</v>
      </c>
      <c r="AI37" s="66">
        <f t="shared" si="26"/>
        <v>0</v>
      </c>
      <c r="AJ37" s="66">
        <f t="shared" si="26"/>
        <v>0</v>
      </c>
      <c r="AK37" s="66">
        <f t="shared" si="26"/>
        <v>0</v>
      </c>
      <c r="AL37" s="66">
        <f t="shared" si="26"/>
        <v>0</v>
      </c>
      <c r="AM37" s="66">
        <f t="shared" si="26"/>
        <v>0</v>
      </c>
      <c r="AN37" s="66">
        <f t="shared" si="26"/>
        <v>0</v>
      </c>
      <c r="AO37" s="66">
        <f t="shared" si="26"/>
        <v>0</v>
      </c>
      <c r="AP37" s="66">
        <f t="shared" si="26"/>
        <v>0</v>
      </c>
      <c r="AQ37" s="66">
        <f t="shared" si="26"/>
        <v>0</v>
      </c>
      <c r="AR37" s="66">
        <f t="shared" si="26"/>
        <v>0</v>
      </c>
      <c r="AS37" s="66">
        <f t="shared" si="26"/>
        <v>0</v>
      </c>
      <c r="AT37" s="136">
        <f t="shared" si="26"/>
        <v>0</v>
      </c>
      <c r="AU37" s="66">
        <f t="shared" si="26"/>
        <v>0</v>
      </c>
      <c r="AV37" s="66">
        <f t="shared" si="26"/>
        <v>0</v>
      </c>
      <c r="AW37" s="66">
        <f t="shared" si="26"/>
        <v>0</v>
      </c>
      <c r="AX37" s="66">
        <f t="shared" si="26"/>
        <v>0</v>
      </c>
      <c r="AY37" s="66">
        <f t="shared" si="26"/>
        <v>0</v>
      </c>
      <c r="AZ37" s="66">
        <f t="shared" si="26"/>
        <v>0</v>
      </c>
      <c r="BA37" s="66">
        <f t="shared" si="26"/>
        <v>0</v>
      </c>
      <c r="BB37" s="66">
        <f t="shared" si="26"/>
        <v>0</v>
      </c>
      <c r="BC37" s="66">
        <f t="shared" si="26"/>
        <v>0</v>
      </c>
      <c r="BD37" s="66">
        <f t="shared" si="26"/>
        <v>0</v>
      </c>
      <c r="BE37" s="66">
        <f t="shared" si="26"/>
        <v>0</v>
      </c>
      <c r="BF37" s="136">
        <f t="shared" si="26"/>
        <v>0</v>
      </c>
      <c r="BG37" s="66">
        <f t="shared" si="26"/>
        <v>0</v>
      </c>
      <c r="BH37" s="66">
        <f t="shared" si="26"/>
        <v>0</v>
      </c>
      <c r="BI37" s="66">
        <f t="shared" si="26"/>
        <v>0</v>
      </c>
      <c r="BJ37" s="66">
        <f t="shared" si="26"/>
        <v>0</v>
      </c>
      <c r="BK37" s="66">
        <f t="shared" si="26"/>
        <v>0</v>
      </c>
      <c r="BL37" s="66">
        <f t="shared" si="26"/>
        <v>0</v>
      </c>
      <c r="BM37" s="66">
        <f t="shared" si="26"/>
        <v>0</v>
      </c>
      <c r="BN37" s="66">
        <f t="shared" si="26"/>
        <v>0</v>
      </c>
      <c r="BO37" s="66">
        <f t="shared" si="26"/>
        <v>0</v>
      </c>
      <c r="BP37" s="66">
        <f t="shared" si="26"/>
        <v>0</v>
      </c>
      <c r="BQ37" s="66">
        <f t="shared" si="26"/>
        <v>0</v>
      </c>
      <c r="BR37" s="136">
        <f t="shared" si="26"/>
        <v>0</v>
      </c>
      <c r="BT37" s="53"/>
      <c r="BU37" s="53"/>
    </row>
    <row r="38" spans="1:73" s="65" customFormat="1" x14ac:dyDescent="0.25">
      <c r="B38" s="53"/>
      <c r="C38" s="140" t="s">
        <v>53</v>
      </c>
      <c r="E38" s="65">
        <f>SUM(E32:E37)</f>
        <v>1250</v>
      </c>
      <c r="F38" s="65">
        <f>SUM(F32:F37)</f>
        <v>0</v>
      </c>
      <c r="G38" s="65">
        <f>SUM(G32:G37)</f>
        <v>55</v>
      </c>
      <c r="H38" s="65">
        <f>SUM(H32:H37)</f>
        <v>0</v>
      </c>
      <c r="I38" s="65">
        <f>SUM(I32:I37)</f>
        <v>0</v>
      </c>
      <c r="K38" s="65">
        <f t="shared" ref="K38:L38" si="27">SUM(K32:K37)</f>
        <v>750</v>
      </c>
      <c r="L38" s="65">
        <f t="shared" si="27"/>
        <v>0</v>
      </c>
      <c r="M38" s="65">
        <f t="shared" ref="M38:BR38" si="28">SUM(M32:M37)</f>
        <v>0</v>
      </c>
      <c r="N38" s="65">
        <f t="shared" si="28"/>
        <v>0</v>
      </c>
      <c r="O38" s="65">
        <f t="shared" si="28"/>
        <v>0</v>
      </c>
      <c r="P38" s="65">
        <f t="shared" si="28"/>
        <v>0</v>
      </c>
      <c r="Q38" s="65">
        <f t="shared" si="28"/>
        <v>0</v>
      </c>
      <c r="R38" s="65">
        <f t="shared" si="28"/>
        <v>0</v>
      </c>
      <c r="S38" s="65">
        <f t="shared" si="28"/>
        <v>500</v>
      </c>
      <c r="T38" s="65">
        <f t="shared" si="28"/>
        <v>0</v>
      </c>
      <c r="U38" s="65">
        <f t="shared" si="28"/>
        <v>0</v>
      </c>
      <c r="V38" s="65">
        <f t="shared" si="28"/>
        <v>0</v>
      </c>
      <c r="W38" s="65">
        <f t="shared" si="28"/>
        <v>0</v>
      </c>
      <c r="X38" s="65">
        <f t="shared" si="28"/>
        <v>0</v>
      </c>
      <c r="Y38" s="65">
        <f t="shared" si="28"/>
        <v>0</v>
      </c>
      <c r="Z38" s="65">
        <f t="shared" si="28"/>
        <v>0</v>
      </c>
      <c r="AA38" s="65">
        <f t="shared" si="28"/>
        <v>0</v>
      </c>
      <c r="AB38" s="65">
        <f t="shared" si="28"/>
        <v>0</v>
      </c>
      <c r="AC38" s="65">
        <f t="shared" si="28"/>
        <v>0</v>
      </c>
      <c r="AD38" s="65">
        <f t="shared" si="28"/>
        <v>0</v>
      </c>
      <c r="AE38" s="65">
        <f t="shared" si="28"/>
        <v>0</v>
      </c>
      <c r="AF38" s="65">
        <f t="shared" si="28"/>
        <v>0</v>
      </c>
      <c r="AG38" s="65">
        <f t="shared" si="28"/>
        <v>0</v>
      </c>
      <c r="AH38" s="65">
        <f t="shared" si="28"/>
        <v>0</v>
      </c>
      <c r="AI38" s="65">
        <f t="shared" si="28"/>
        <v>55</v>
      </c>
      <c r="AJ38" s="65">
        <f t="shared" si="28"/>
        <v>0</v>
      </c>
      <c r="AK38" s="65">
        <f t="shared" si="28"/>
        <v>0</v>
      </c>
      <c r="AL38" s="65">
        <f t="shared" si="28"/>
        <v>0</v>
      </c>
      <c r="AM38" s="65">
        <f t="shared" si="28"/>
        <v>0</v>
      </c>
      <c r="AN38" s="65">
        <f t="shared" si="28"/>
        <v>0</v>
      </c>
      <c r="AO38" s="65">
        <f t="shared" si="28"/>
        <v>0</v>
      </c>
      <c r="AP38" s="65">
        <f t="shared" si="28"/>
        <v>0</v>
      </c>
      <c r="AQ38" s="65">
        <f t="shared" si="28"/>
        <v>0</v>
      </c>
      <c r="AR38" s="65">
        <f t="shared" si="28"/>
        <v>0</v>
      </c>
      <c r="AS38" s="65">
        <f t="shared" si="28"/>
        <v>0</v>
      </c>
      <c r="AT38" s="65">
        <f t="shared" si="28"/>
        <v>0</v>
      </c>
      <c r="AU38" s="65">
        <f t="shared" si="28"/>
        <v>0</v>
      </c>
      <c r="AV38" s="65">
        <f t="shared" si="28"/>
        <v>0</v>
      </c>
      <c r="AW38" s="65">
        <f t="shared" si="28"/>
        <v>0</v>
      </c>
      <c r="AX38" s="65">
        <f t="shared" si="28"/>
        <v>0</v>
      </c>
      <c r="AY38" s="65">
        <f t="shared" si="28"/>
        <v>0</v>
      </c>
      <c r="AZ38" s="65">
        <f t="shared" si="28"/>
        <v>0</v>
      </c>
      <c r="BA38" s="65">
        <f t="shared" si="28"/>
        <v>0</v>
      </c>
      <c r="BB38" s="65">
        <f t="shared" si="28"/>
        <v>0</v>
      </c>
      <c r="BC38" s="65">
        <f t="shared" si="28"/>
        <v>0</v>
      </c>
      <c r="BD38" s="65">
        <f t="shared" si="28"/>
        <v>0</v>
      </c>
      <c r="BE38" s="65">
        <f t="shared" si="28"/>
        <v>0</v>
      </c>
      <c r="BF38" s="65">
        <f t="shared" si="28"/>
        <v>0</v>
      </c>
      <c r="BG38" s="65">
        <f t="shared" si="28"/>
        <v>0</v>
      </c>
      <c r="BH38" s="65">
        <f t="shared" si="28"/>
        <v>0</v>
      </c>
      <c r="BI38" s="65">
        <f t="shared" si="28"/>
        <v>0</v>
      </c>
      <c r="BJ38" s="65">
        <f t="shared" si="28"/>
        <v>0</v>
      </c>
      <c r="BK38" s="65">
        <f t="shared" si="28"/>
        <v>0</v>
      </c>
      <c r="BL38" s="65">
        <f t="shared" si="28"/>
        <v>0</v>
      </c>
      <c r="BM38" s="65">
        <f t="shared" si="28"/>
        <v>0</v>
      </c>
      <c r="BN38" s="65">
        <f t="shared" si="28"/>
        <v>0</v>
      </c>
      <c r="BO38" s="65">
        <f t="shared" si="28"/>
        <v>0</v>
      </c>
      <c r="BP38" s="65">
        <f t="shared" si="28"/>
        <v>0</v>
      </c>
      <c r="BQ38" s="65">
        <f t="shared" si="28"/>
        <v>0</v>
      </c>
      <c r="BR38" s="65">
        <f t="shared" si="28"/>
        <v>0</v>
      </c>
    </row>
    <row r="39" spans="1:73" s="291" customFormat="1" ht="7.2" customHeight="1" x14ac:dyDescent="0.25">
      <c r="C39" s="308"/>
    </row>
    <row r="40" spans="1:73" hidden="1" x14ac:dyDescent="0.25">
      <c r="C40" s="140" t="s">
        <v>117</v>
      </c>
      <c r="D40" s="53"/>
      <c r="E40" s="53"/>
      <c r="F40" s="53"/>
      <c r="AH40" s="67"/>
      <c r="AT40" s="67"/>
      <c r="BF40" s="67"/>
      <c r="BR40" s="67"/>
    </row>
    <row r="41" spans="1:73" s="53" customFormat="1" hidden="1" x14ac:dyDescent="0.25">
      <c r="A41" s="291"/>
      <c r="B41" s="291"/>
      <c r="C41" s="311" t="s">
        <v>115</v>
      </c>
      <c r="D41" s="47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/>
      <c r="AO41" s="65"/>
      <c r="AP41" s="47"/>
      <c r="AQ41" s="47"/>
      <c r="AR41" s="47"/>
      <c r="AS41" s="47"/>
      <c r="AT41" s="65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65"/>
      <c r="BG41" s="47"/>
      <c r="BH41" s="47"/>
      <c r="BI41" s="47"/>
      <c r="BJ41" s="47"/>
      <c r="BK41" s="47"/>
      <c r="BL41" s="47"/>
      <c r="BM41" s="47"/>
      <c r="BN41" s="47"/>
      <c r="BO41" s="47"/>
      <c r="BP41" s="47"/>
      <c r="BQ41" s="47"/>
      <c r="BR41" s="65"/>
    </row>
    <row r="42" spans="1:73" hidden="1" x14ac:dyDescent="0.25">
      <c r="A42" s="47"/>
      <c r="B42" s="141"/>
      <c r="C42" s="128" t="str" cm="1">
        <f t="array" ref="C42">INDEX(InputsCapexItem,$BS$7)</f>
        <v>Machinery</v>
      </c>
      <c r="E42" s="60">
        <f t="shared" ref="E42:E65" si="29">V42</f>
        <v>500</v>
      </c>
      <c r="F42" s="60">
        <f t="shared" ref="F42:F65" si="30">AH42</f>
        <v>500</v>
      </c>
      <c r="G42" s="60">
        <f t="shared" ref="G42:G65" si="31">AT42</f>
        <v>500</v>
      </c>
      <c r="H42" s="60">
        <f t="shared" ref="H42:H65" si="32">BF42</f>
        <v>0</v>
      </c>
      <c r="I42" s="60">
        <f t="shared" ref="I42:I65" si="33">BR42</f>
        <v>0</v>
      </c>
      <c r="K42" s="53" cm="1">
        <f t="array" ref="K42">IF(AND(INDEX(InputsCapExSalvageMonth,$BS$7)&lt;&gt;0,K$3&gt;=INDEX(InputsCapExSalvageMonth,$BS$7)),0,K7)</f>
        <v>0</v>
      </c>
      <c r="L42" s="59" cm="1">
        <f t="array" ref="L42">IF(AND(INDEX(InputsCapExSalvageMonth,$BS$7)&lt;&gt;0,L$3&gt;=INDEX(InputsCapExSalvageMonth,$BS$7)),0,K42+L7)</f>
        <v>0</v>
      </c>
      <c r="M42" s="59" cm="1">
        <f t="array" ref="M42">IF(AND(INDEX(InputsCapExSalvageMonth,$BS$7)&lt;&gt;0,M$3&gt;=INDEX(InputsCapExSalvageMonth,$BS$7)),0,L42+M7)</f>
        <v>0</v>
      </c>
      <c r="N42" s="59" cm="1">
        <f t="array" ref="N42">IF(AND(INDEX(InputsCapExSalvageMonth,$BS$7)&lt;&gt;0,N$3&gt;=INDEX(InputsCapExSalvageMonth,$BS$7)),0,M42+N7)</f>
        <v>0</v>
      </c>
      <c r="O42" s="59" cm="1">
        <f t="array" ref="O42">IF(AND(INDEX(InputsCapExSalvageMonth,$BS$7)&lt;&gt;0,O$3&gt;=INDEX(InputsCapExSalvageMonth,$BS$7)),0,N42+O7)</f>
        <v>0</v>
      </c>
      <c r="P42" s="59" cm="1">
        <f t="array" ref="P42">IF(AND(INDEX(InputsCapExSalvageMonth,$BS$7)&lt;&gt;0,P$3&gt;=INDEX(InputsCapExSalvageMonth,$BS$7)),0,O42+P7)</f>
        <v>0</v>
      </c>
      <c r="Q42" s="59" cm="1">
        <f t="array" ref="Q42">IF(AND(INDEX(InputsCapExSalvageMonth,$BS$7)&lt;&gt;0,Q$3&gt;=INDEX(InputsCapExSalvageMonth,$BS$7)),0,P42+Q7)</f>
        <v>0</v>
      </c>
      <c r="R42" s="59" cm="1">
        <f t="array" ref="R42">IF(AND(INDEX(InputsCapExSalvageMonth,$BS$7)&lt;&gt;0,R$3&gt;=INDEX(InputsCapExSalvageMonth,$BS$7)),0,Q42+R7)</f>
        <v>0</v>
      </c>
      <c r="S42" s="59" cm="1">
        <f t="array" ref="S42">IF(AND(INDEX(InputsCapExSalvageMonth,$BS$7)&lt;&gt;0,S$3&gt;=INDEX(InputsCapExSalvageMonth,$BS$7)),0,R42+S7)</f>
        <v>500</v>
      </c>
      <c r="T42" s="59" cm="1">
        <f t="array" ref="T42">IF(AND(INDEX(InputsCapExSalvageMonth,$BS$7)&lt;&gt;0,T$3&gt;=INDEX(InputsCapExSalvageMonth,$BS$7)),0,S42+T7)</f>
        <v>500</v>
      </c>
      <c r="U42" s="59" cm="1">
        <f t="array" ref="U42">IF(AND(INDEX(InputsCapExSalvageMonth,$BS$7)&lt;&gt;0,U$3&gt;=INDEX(InputsCapExSalvageMonth,$BS$7)),0,T42+U7)</f>
        <v>500</v>
      </c>
      <c r="V42" s="60" cm="1">
        <f t="array" ref="V42">IF(AND(INDEX(InputsCapExSalvageMonth,$BS$7)&lt;&gt;0,V$3&gt;=INDEX(InputsCapExSalvageMonth,$BS$7)),0,U42+V7)</f>
        <v>500</v>
      </c>
      <c r="W42" s="53" cm="1">
        <f t="array" ref="W42">IF(AND(INDEX(InputsCapExSalvageMonth,$BS$7)&lt;&gt;0,W$3&gt;=INDEX(InputsCapExSalvageMonth,$BS$7)),0,V42+W7)</f>
        <v>500</v>
      </c>
      <c r="X42" s="59" cm="1">
        <f t="array" ref="X42">IF(AND(INDEX(InputsCapExSalvageMonth,$BS$7)&lt;&gt;0,X$3&gt;=INDEX(InputsCapExSalvageMonth,$BS$7)),0,W42+X7)</f>
        <v>500</v>
      </c>
      <c r="Y42" s="59" cm="1">
        <f t="array" ref="Y42">IF(AND(INDEX(InputsCapExSalvageMonth,$BS$7)&lt;&gt;0,Y$3&gt;=INDEX(InputsCapExSalvageMonth,$BS$7)),0,X42+Y7)</f>
        <v>500</v>
      </c>
      <c r="Z42" s="59" cm="1">
        <f t="array" ref="Z42">IF(AND(INDEX(InputsCapExSalvageMonth,$BS$7)&lt;&gt;0,Z$3&gt;=INDEX(InputsCapExSalvageMonth,$BS$7)),0,Y42+Z7)</f>
        <v>500</v>
      </c>
      <c r="AA42" s="59" cm="1">
        <f t="array" ref="AA42">IF(AND(INDEX(InputsCapExSalvageMonth,$BS$7)&lt;&gt;0,AA$3&gt;=INDEX(InputsCapExSalvageMonth,$BS$7)),0,Z42+AA7)</f>
        <v>500</v>
      </c>
      <c r="AB42" s="59" cm="1">
        <f t="array" ref="AB42">IF(AND(INDEX(InputsCapExSalvageMonth,$BS$7)&lt;&gt;0,AB$3&gt;=INDEX(InputsCapExSalvageMonth,$BS$7)),0,AA42+AB7)</f>
        <v>500</v>
      </c>
      <c r="AC42" s="59" cm="1">
        <f t="array" ref="AC42">IF(AND(INDEX(InputsCapExSalvageMonth,$BS$7)&lt;&gt;0,AC$3&gt;=INDEX(InputsCapExSalvageMonth,$BS$7)),0,AB42+AC7)</f>
        <v>500</v>
      </c>
      <c r="AD42" s="59" cm="1">
        <f t="array" ref="AD42">IF(AND(INDEX(InputsCapExSalvageMonth,$BS$7)&lt;&gt;0,AD$3&gt;=INDEX(InputsCapExSalvageMonth,$BS$7)),0,AC42+AD7)</f>
        <v>500</v>
      </c>
      <c r="AE42" s="59" cm="1">
        <f t="array" ref="AE42">IF(AND(INDEX(InputsCapExSalvageMonth,$BS$7)&lt;&gt;0,AE$3&gt;=INDEX(InputsCapExSalvageMonth,$BS$7)),0,AD42+AE7)</f>
        <v>500</v>
      </c>
      <c r="AF42" s="59" cm="1">
        <f t="array" ref="AF42">IF(AND(INDEX(InputsCapExSalvageMonth,$BS$7)&lt;&gt;0,AF$3&gt;=INDEX(InputsCapExSalvageMonth,$BS$7)),0,AE42+AF7)</f>
        <v>500</v>
      </c>
      <c r="AG42" s="59" cm="1">
        <f t="array" ref="AG42">IF(AND(INDEX(InputsCapExSalvageMonth,$BS$7)&lt;&gt;0,AG$3&gt;=INDEX(InputsCapExSalvageMonth,$BS$7)),0,AF42+AG7)</f>
        <v>500</v>
      </c>
      <c r="AH42" s="60" cm="1">
        <f t="array" ref="AH42">IF(AND(INDEX(InputsCapExSalvageMonth,$BS$7)&lt;&gt;0,AH$3&gt;=INDEX(InputsCapExSalvageMonth,$BS$7)),0,AG42+AH7)</f>
        <v>500</v>
      </c>
      <c r="AI42" s="53" cm="1">
        <f t="array" ref="AI42">IF(AND(INDEX(InputsCapExSalvageMonth,$BS$7)&lt;&gt;0,AI$3&gt;=INDEX(InputsCapExSalvageMonth,$BS$7)),0,AH42+AI7)</f>
        <v>500</v>
      </c>
      <c r="AJ42" s="59" cm="1">
        <f t="array" ref="AJ42">IF(AND(INDEX(InputsCapExSalvageMonth,$BS$7)&lt;&gt;0,AJ$3&gt;=INDEX(InputsCapExSalvageMonth,$BS$7)),0,AI42+AJ7)</f>
        <v>500</v>
      </c>
      <c r="AK42" s="59" cm="1">
        <f t="array" ref="AK42">IF(AND(INDEX(InputsCapExSalvageMonth,$BS$7)&lt;&gt;0,AK$3&gt;=INDEX(InputsCapExSalvageMonth,$BS$7)),0,AJ42+AK7)</f>
        <v>500</v>
      </c>
      <c r="AL42" s="59" cm="1">
        <f t="array" ref="AL42">IF(AND(INDEX(InputsCapExSalvageMonth,$BS$7)&lt;&gt;0,AL$3&gt;=INDEX(InputsCapExSalvageMonth,$BS$7)),0,AK42+AL7)</f>
        <v>500</v>
      </c>
      <c r="AM42" s="59" cm="1">
        <f t="array" ref="AM42">IF(AND(INDEX(InputsCapExSalvageMonth,$BS$7)&lt;&gt;0,AM$3&gt;=INDEX(InputsCapExSalvageMonth,$BS$7)),0,AL42+AM7)</f>
        <v>500</v>
      </c>
      <c r="AN42" s="59" cm="1">
        <f t="array" ref="AN42">IF(AND(INDEX(InputsCapExSalvageMonth,$BS$7)&lt;&gt;0,AN$3&gt;=INDEX(InputsCapExSalvageMonth,$BS$7)),0,AM42+AN7)</f>
        <v>500</v>
      </c>
      <c r="AO42" s="59" cm="1">
        <f t="array" ref="AO42">IF(AND(INDEX(InputsCapExSalvageMonth,$BS$7)&lt;&gt;0,AO$3&gt;=INDEX(InputsCapExSalvageMonth,$BS$7)),0,AN42+AO7)</f>
        <v>500</v>
      </c>
      <c r="AP42" s="59" cm="1">
        <f t="array" ref="AP42">IF(AND(INDEX(InputsCapExSalvageMonth,$BS$7)&lt;&gt;0,AP$3&gt;=INDEX(InputsCapExSalvageMonth,$BS$7)),0,AO42+AP7)</f>
        <v>500</v>
      </c>
      <c r="AQ42" s="59" cm="1">
        <f t="array" ref="AQ42">IF(AND(INDEX(InputsCapExSalvageMonth,$BS$7)&lt;&gt;0,AQ$3&gt;=INDEX(InputsCapExSalvageMonth,$BS$7)),0,AP42+AQ7)</f>
        <v>500</v>
      </c>
      <c r="AR42" s="59" cm="1">
        <f t="array" ref="AR42">IF(AND(INDEX(InputsCapExSalvageMonth,$BS$7)&lt;&gt;0,AR$3&gt;=INDEX(InputsCapExSalvageMonth,$BS$7)),0,AQ42+AR7)</f>
        <v>500</v>
      </c>
      <c r="AS42" s="59" cm="1">
        <f t="array" ref="AS42">IF(AND(INDEX(InputsCapExSalvageMonth,$BS$7)&lt;&gt;0,AS$3&gt;=INDEX(InputsCapExSalvageMonth,$BS$7)),0,AR42+AS7)</f>
        <v>500</v>
      </c>
      <c r="AT42" s="60" cm="1">
        <f t="array" ref="AT42">IF(AND(INDEX(InputsCapExSalvageMonth,$BS$7)&lt;&gt;0,AT$3&gt;=INDEX(InputsCapExSalvageMonth,$BS$7)),0,AS42+AT7)</f>
        <v>500</v>
      </c>
      <c r="AU42" s="53" cm="1">
        <f t="array" ref="AU42">IF(AND(INDEX(InputsCapExSalvageMonth,$BS$7)&lt;&gt;0,AU$3&gt;=INDEX(InputsCapExSalvageMonth,$BS$7)),0,AT42+AU7)</f>
        <v>500</v>
      </c>
      <c r="AV42" s="59" cm="1">
        <f t="array" ref="AV42">IF(AND(INDEX(InputsCapExSalvageMonth,$BS$7)&lt;&gt;0,AV$3&gt;=INDEX(InputsCapExSalvageMonth,$BS$7)),0,AU42+AV7)</f>
        <v>500</v>
      </c>
      <c r="AW42" s="59" cm="1">
        <f t="array" ref="AW42">IF(AND(INDEX(InputsCapExSalvageMonth,$BS$7)&lt;&gt;0,AW$3&gt;=INDEX(InputsCapExSalvageMonth,$BS$7)),0,AV42+AW7)</f>
        <v>500</v>
      </c>
      <c r="AX42" s="59" cm="1">
        <f t="array" ref="AX42">IF(AND(INDEX(InputsCapExSalvageMonth,$BS$7)&lt;&gt;0,AX$3&gt;=INDEX(InputsCapExSalvageMonth,$BS$7)),0,AW42+AX7)</f>
        <v>0</v>
      </c>
      <c r="AY42" s="59" cm="1">
        <f t="array" ref="AY42">IF(AND(INDEX(InputsCapExSalvageMonth,$BS$7)&lt;&gt;0,AY$3&gt;=INDEX(InputsCapExSalvageMonth,$BS$7)),0,AX42+AY7)</f>
        <v>0</v>
      </c>
      <c r="AZ42" s="59" cm="1">
        <f t="array" ref="AZ42">IF(AND(INDEX(InputsCapExSalvageMonth,$BS$7)&lt;&gt;0,AZ$3&gt;=INDEX(InputsCapExSalvageMonth,$BS$7)),0,AY42+AZ7)</f>
        <v>0</v>
      </c>
      <c r="BA42" s="59" cm="1">
        <f t="array" ref="BA42">IF(AND(INDEX(InputsCapExSalvageMonth,$BS$7)&lt;&gt;0,BA$3&gt;=INDEX(InputsCapExSalvageMonth,$BS$7)),0,AZ42+BA7)</f>
        <v>0</v>
      </c>
      <c r="BB42" s="59" cm="1">
        <f t="array" ref="BB42">IF(AND(INDEX(InputsCapExSalvageMonth,$BS$7)&lt;&gt;0,BB$3&gt;=INDEX(InputsCapExSalvageMonth,$BS$7)),0,BA42+BB7)</f>
        <v>0</v>
      </c>
      <c r="BC42" s="59" cm="1">
        <f t="array" ref="BC42">IF(AND(INDEX(InputsCapExSalvageMonth,$BS$7)&lt;&gt;0,BC$3&gt;=INDEX(InputsCapExSalvageMonth,$BS$7)),0,BB42+BC7)</f>
        <v>0</v>
      </c>
      <c r="BD42" s="59" cm="1">
        <f t="array" ref="BD42">IF(AND(INDEX(InputsCapExSalvageMonth,$BS$7)&lt;&gt;0,BD$3&gt;=INDEX(InputsCapExSalvageMonth,$BS$7)),0,BC42+BD7)</f>
        <v>0</v>
      </c>
      <c r="BE42" s="59" cm="1">
        <f t="array" ref="BE42">IF(AND(INDEX(InputsCapExSalvageMonth,$BS$7)&lt;&gt;0,BE$3&gt;=INDEX(InputsCapExSalvageMonth,$BS$7)),0,BD42+BE7)</f>
        <v>0</v>
      </c>
      <c r="BF42" s="60" cm="1">
        <f t="array" ref="BF42">IF(AND(INDEX(InputsCapExSalvageMonth,$BS$7)&lt;&gt;0,BF$3&gt;=INDEX(InputsCapExSalvageMonth,$BS$7)),0,BE42+BF7)</f>
        <v>0</v>
      </c>
      <c r="BG42" s="53" cm="1">
        <f t="array" ref="BG42">IF(AND(INDEX(InputsCapExSalvageMonth,$BS$7)&lt;&gt;0,BG$3&gt;=INDEX(InputsCapExSalvageMonth,$BS$7)),0,BF42+BG7)</f>
        <v>0</v>
      </c>
      <c r="BH42" s="59" cm="1">
        <f t="array" ref="BH42">IF(AND(INDEX(InputsCapExSalvageMonth,$BS$7)&lt;&gt;0,BH$3&gt;=INDEX(InputsCapExSalvageMonth,$BS$7)),0,BG42+BH7)</f>
        <v>0</v>
      </c>
      <c r="BI42" s="59" cm="1">
        <f t="array" ref="BI42">IF(AND(INDEX(InputsCapExSalvageMonth,$BS$7)&lt;&gt;0,BI$3&gt;=INDEX(InputsCapExSalvageMonth,$BS$7)),0,BH42+BI7)</f>
        <v>0</v>
      </c>
      <c r="BJ42" s="59" cm="1">
        <f t="array" ref="BJ42">IF(AND(INDEX(InputsCapExSalvageMonth,$BS$7)&lt;&gt;0,BJ$3&gt;=INDEX(InputsCapExSalvageMonth,$BS$7)),0,BI42+BJ7)</f>
        <v>0</v>
      </c>
      <c r="BK42" s="59" cm="1">
        <f t="array" ref="BK42">IF(AND(INDEX(InputsCapExSalvageMonth,$BS$7)&lt;&gt;0,BK$3&gt;=INDEX(InputsCapExSalvageMonth,$BS$7)),0,BJ42+BK7)</f>
        <v>0</v>
      </c>
      <c r="BL42" s="59" cm="1">
        <f t="array" ref="BL42">IF(AND(INDEX(InputsCapExSalvageMonth,$BS$7)&lt;&gt;0,BL$3&gt;=INDEX(InputsCapExSalvageMonth,$BS$7)),0,BK42+BL7)</f>
        <v>0</v>
      </c>
      <c r="BM42" s="59" cm="1">
        <f t="array" ref="BM42">IF(AND(INDEX(InputsCapExSalvageMonth,$BS$7)&lt;&gt;0,BM$3&gt;=INDEX(InputsCapExSalvageMonth,$BS$7)),0,BL42+BM7)</f>
        <v>0</v>
      </c>
      <c r="BN42" s="59" cm="1">
        <f t="array" ref="BN42">IF(AND(INDEX(InputsCapExSalvageMonth,$BS$7)&lt;&gt;0,BN$3&gt;=INDEX(InputsCapExSalvageMonth,$BS$7)),0,BM42+BN7)</f>
        <v>0</v>
      </c>
      <c r="BO42" s="59" cm="1">
        <f t="array" ref="BO42">IF(AND(INDEX(InputsCapExSalvageMonth,$BS$7)&lt;&gt;0,BO$3&gt;=INDEX(InputsCapExSalvageMonth,$BS$7)),0,BN42+BO7)</f>
        <v>0</v>
      </c>
      <c r="BP42" s="59" cm="1">
        <f t="array" ref="BP42">IF(AND(INDEX(InputsCapExSalvageMonth,$BS$7)&lt;&gt;0,BP$3&gt;=INDEX(InputsCapExSalvageMonth,$BS$7)),0,BO42+BP7)</f>
        <v>0</v>
      </c>
      <c r="BQ42" s="59" cm="1">
        <f t="array" ref="BQ42">IF(AND(INDEX(InputsCapExSalvageMonth,$BS$7)&lt;&gt;0,BQ$3&gt;=INDEX(InputsCapExSalvageMonth,$BS$7)),0,BP42+BQ7)</f>
        <v>0</v>
      </c>
      <c r="BR42" s="60" cm="1">
        <f t="array" ref="BR42">IF(AND(INDEX(InputsCapExSalvageMonth,$BS$7)&lt;&gt;0,BR$3&gt;=INDEX(InputsCapExSalvageMonth,$BS$7)),0,BQ42+BR7)</f>
        <v>0</v>
      </c>
    </row>
    <row r="43" spans="1:73" hidden="1" x14ac:dyDescent="0.25">
      <c r="A43" s="47"/>
      <c r="B43" s="141"/>
      <c r="C43" s="128" t="str" cm="1">
        <f t="array" ref="C43">INDEX(InputsCapexItem,$BS$8)</f>
        <v>Improvements</v>
      </c>
      <c r="E43" s="60">
        <f t="shared" si="29"/>
        <v>0</v>
      </c>
      <c r="F43" s="60">
        <f t="shared" si="30"/>
        <v>0</v>
      </c>
      <c r="G43" s="60">
        <f t="shared" si="31"/>
        <v>0</v>
      </c>
      <c r="H43" s="60">
        <f t="shared" si="32"/>
        <v>0</v>
      </c>
      <c r="I43" s="60">
        <f t="shared" si="33"/>
        <v>0</v>
      </c>
      <c r="K43" s="53" cm="1">
        <f t="array" ref="K43">IF(AND(INDEX(InputsCapExSalvageMonth,$BS$8)&lt;&gt;0,K$3&gt;=INDEX(InputsCapExSalvageMonth,$BS$8)),0,K8)</f>
        <v>0</v>
      </c>
      <c r="L43" s="59" cm="1">
        <f t="array" ref="L43">IF(AND(INDEX(InputsCapExSalvageMonth,$BS$8)&lt;&gt;0,L$3&gt;=INDEX(InputsCapExSalvageMonth,$BS$8)),0,K43+L8)</f>
        <v>0</v>
      </c>
      <c r="M43" s="59" cm="1">
        <f t="array" ref="M43">IF(AND(INDEX(InputsCapExSalvageMonth,$BS$8)&lt;&gt;0,M$3&gt;=INDEX(InputsCapExSalvageMonth,$BS$8)),0,L43+M8)</f>
        <v>0</v>
      </c>
      <c r="N43" s="59" cm="1">
        <f t="array" ref="N43">IF(AND(INDEX(InputsCapExSalvageMonth,$BS$8)&lt;&gt;0,N$3&gt;=INDEX(InputsCapExSalvageMonth,$BS$8)),0,M43+N8)</f>
        <v>0</v>
      </c>
      <c r="O43" s="59" cm="1">
        <f t="array" ref="O43">IF(AND(INDEX(InputsCapExSalvageMonth,$BS$8)&lt;&gt;0,O$3&gt;=INDEX(InputsCapExSalvageMonth,$BS$8)),0,N43+O8)</f>
        <v>0</v>
      </c>
      <c r="P43" s="59" cm="1">
        <f t="array" ref="P43">IF(AND(INDEX(InputsCapExSalvageMonth,$BS$8)&lt;&gt;0,P$3&gt;=INDEX(InputsCapExSalvageMonth,$BS$8)),0,O43+P8)</f>
        <v>0</v>
      </c>
      <c r="Q43" s="59" cm="1">
        <f t="array" ref="Q43">IF(AND(INDEX(InputsCapExSalvageMonth,$BS$8)&lt;&gt;0,Q$3&gt;=INDEX(InputsCapExSalvageMonth,$BS$8)),0,P43+Q8)</f>
        <v>0</v>
      </c>
      <c r="R43" s="59" cm="1">
        <f t="array" ref="R43">IF(AND(INDEX(InputsCapExSalvageMonth,$BS$8)&lt;&gt;0,R$3&gt;=INDEX(InputsCapExSalvageMonth,$BS$8)),0,Q43+R8)</f>
        <v>0</v>
      </c>
      <c r="S43" s="59" cm="1">
        <f t="array" ref="S43">IF(AND(INDEX(InputsCapExSalvageMonth,$BS$8)&lt;&gt;0,S$3&gt;=INDEX(InputsCapExSalvageMonth,$BS$8)),0,R43+S8)</f>
        <v>0</v>
      </c>
      <c r="T43" s="59" cm="1">
        <f t="array" ref="T43">IF(AND(INDEX(InputsCapExSalvageMonth,$BS$8)&lt;&gt;0,T$3&gt;=INDEX(InputsCapExSalvageMonth,$BS$8)),0,S43+T8)</f>
        <v>0</v>
      </c>
      <c r="U43" s="59" cm="1">
        <f t="array" ref="U43">IF(AND(INDEX(InputsCapExSalvageMonth,$BS$8)&lt;&gt;0,U$3&gt;=INDEX(InputsCapExSalvageMonth,$BS$8)),0,T43+U8)</f>
        <v>0</v>
      </c>
      <c r="V43" s="60" cm="1">
        <f t="array" ref="V43">IF(AND(INDEX(InputsCapExSalvageMonth,$BS$8)&lt;&gt;0,V$3&gt;=INDEX(InputsCapExSalvageMonth,$BS$8)),0,U43+V8)</f>
        <v>0</v>
      </c>
      <c r="W43" s="53" cm="1">
        <f t="array" ref="W43">IF(AND(INDEX(InputsCapExSalvageMonth,$BS$8)&lt;&gt;0,W$3&gt;=INDEX(InputsCapExSalvageMonth,$BS$8)),0,V43+W8)</f>
        <v>0</v>
      </c>
      <c r="X43" s="59" cm="1">
        <f t="array" ref="X43">IF(AND(INDEX(InputsCapExSalvageMonth,$BS$8)&lt;&gt;0,X$3&gt;=INDEX(InputsCapExSalvageMonth,$BS$8)),0,W43+X8)</f>
        <v>0</v>
      </c>
      <c r="Y43" s="59" cm="1">
        <f t="array" ref="Y43">IF(AND(INDEX(InputsCapExSalvageMonth,$BS$8)&lt;&gt;0,Y$3&gt;=INDEX(InputsCapExSalvageMonth,$BS$8)),0,X43+Y8)</f>
        <v>0</v>
      </c>
      <c r="Z43" s="59" cm="1">
        <f t="array" ref="Z43">IF(AND(INDEX(InputsCapExSalvageMonth,$BS$8)&lt;&gt;0,Z$3&gt;=INDEX(InputsCapExSalvageMonth,$BS$8)),0,Y43+Z8)</f>
        <v>0</v>
      </c>
      <c r="AA43" s="59" cm="1">
        <f t="array" ref="AA43">IF(AND(INDEX(InputsCapExSalvageMonth,$BS$8)&lt;&gt;0,AA$3&gt;=INDEX(InputsCapExSalvageMonth,$BS$8)),0,Z43+AA8)</f>
        <v>0</v>
      </c>
      <c r="AB43" s="59" cm="1">
        <f t="array" ref="AB43">IF(AND(INDEX(InputsCapExSalvageMonth,$BS$8)&lt;&gt;0,AB$3&gt;=INDEX(InputsCapExSalvageMonth,$BS$8)),0,AA43+AB8)</f>
        <v>0</v>
      </c>
      <c r="AC43" s="59" cm="1">
        <f t="array" ref="AC43">IF(AND(INDEX(InputsCapExSalvageMonth,$BS$8)&lt;&gt;0,AC$3&gt;=INDEX(InputsCapExSalvageMonth,$BS$8)),0,AB43+AC8)</f>
        <v>0</v>
      </c>
      <c r="AD43" s="59" cm="1">
        <f t="array" ref="AD43">IF(AND(INDEX(InputsCapExSalvageMonth,$BS$8)&lt;&gt;0,AD$3&gt;=INDEX(InputsCapExSalvageMonth,$BS$8)),0,AC43+AD8)</f>
        <v>0</v>
      </c>
      <c r="AE43" s="59" cm="1">
        <f t="array" ref="AE43">IF(AND(INDEX(InputsCapExSalvageMonth,$BS$8)&lt;&gt;0,AE$3&gt;=INDEX(InputsCapExSalvageMonth,$BS$8)),0,AD43+AE8)</f>
        <v>0</v>
      </c>
      <c r="AF43" s="59" cm="1">
        <f t="array" ref="AF43">IF(AND(INDEX(InputsCapExSalvageMonth,$BS$8)&lt;&gt;0,AF$3&gt;=INDEX(InputsCapExSalvageMonth,$BS$8)),0,AE43+AF8)</f>
        <v>0</v>
      </c>
      <c r="AG43" s="59" cm="1">
        <f t="array" ref="AG43">IF(AND(INDEX(InputsCapExSalvageMonth,$BS$8)&lt;&gt;0,AG$3&gt;=INDEX(InputsCapExSalvageMonth,$BS$8)),0,AF43+AG8)</f>
        <v>0</v>
      </c>
      <c r="AH43" s="60" cm="1">
        <f t="array" ref="AH43">IF(AND(INDEX(InputsCapExSalvageMonth,$BS$8)&lt;&gt;0,AH$3&gt;=INDEX(InputsCapExSalvageMonth,$BS$8)),0,AG43+AH8)</f>
        <v>0</v>
      </c>
      <c r="AI43" s="53" cm="1">
        <f t="array" ref="AI43">IF(AND(INDEX(InputsCapExSalvageMonth,$BS$8)&lt;&gt;0,AI$3&gt;=INDEX(InputsCapExSalvageMonth,$BS$8)),0,AH43+AI8)</f>
        <v>55</v>
      </c>
      <c r="AJ43" s="59" cm="1">
        <f t="array" ref="AJ43">IF(AND(INDEX(InputsCapExSalvageMonth,$BS$8)&lt;&gt;0,AJ$3&gt;=INDEX(InputsCapExSalvageMonth,$BS$8)),0,AI43+AJ8)</f>
        <v>55</v>
      </c>
      <c r="AK43" s="59" cm="1">
        <f t="array" ref="AK43">IF(AND(INDEX(InputsCapExSalvageMonth,$BS$8)&lt;&gt;0,AK$3&gt;=INDEX(InputsCapExSalvageMonth,$BS$8)),0,AJ43+AK8)</f>
        <v>55</v>
      </c>
      <c r="AL43" s="59" cm="1">
        <f t="array" ref="AL43">IF(AND(INDEX(InputsCapExSalvageMonth,$BS$8)&lt;&gt;0,AL$3&gt;=INDEX(InputsCapExSalvageMonth,$BS$8)),0,AK43+AL8)</f>
        <v>55</v>
      </c>
      <c r="AM43" s="59" cm="1">
        <f t="array" ref="AM43">IF(AND(INDEX(InputsCapExSalvageMonth,$BS$8)&lt;&gt;0,AM$3&gt;=INDEX(InputsCapExSalvageMonth,$BS$8)),0,AL43+AM8)</f>
        <v>55</v>
      </c>
      <c r="AN43" s="59" cm="1">
        <f t="array" ref="AN43">IF(AND(INDEX(InputsCapExSalvageMonth,$BS$8)&lt;&gt;0,AN$3&gt;=INDEX(InputsCapExSalvageMonth,$BS$8)),0,AM43+AN8)</f>
        <v>55</v>
      </c>
      <c r="AO43" s="59" cm="1">
        <f t="array" ref="AO43">IF(AND(INDEX(InputsCapExSalvageMonth,$BS$8)&lt;&gt;0,AO$3&gt;=INDEX(InputsCapExSalvageMonth,$BS$8)),0,AN43+AO8)</f>
        <v>55</v>
      </c>
      <c r="AP43" s="59" cm="1">
        <f t="array" ref="AP43">IF(AND(INDEX(InputsCapExSalvageMonth,$BS$8)&lt;&gt;0,AP$3&gt;=INDEX(InputsCapExSalvageMonth,$BS$8)),0,AO43+AP8)</f>
        <v>0</v>
      </c>
      <c r="AQ43" s="59" cm="1">
        <f t="array" ref="AQ43">IF(AND(INDEX(InputsCapExSalvageMonth,$BS$8)&lt;&gt;0,AQ$3&gt;=INDEX(InputsCapExSalvageMonth,$BS$8)),0,AP43+AQ8)</f>
        <v>0</v>
      </c>
      <c r="AR43" s="59" cm="1">
        <f t="array" ref="AR43">IF(AND(INDEX(InputsCapExSalvageMonth,$BS$8)&lt;&gt;0,AR$3&gt;=INDEX(InputsCapExSalvageMonth,$BS$8)),0,AQ43+AR8)</f>
        <v>0</v>
      </c>
      <c r="AS43" s="59" cm="1">
        <f t="array" ref="AS43">IF(AND(INDEX(InputsCapExSalvageMonth,$BS$8)&lt;&gt;0,AS$3&gt;=INDEX(InputsCapExSalvageMonth,$BS$8)),0,AR43+AS8)</f>
        <v>0</v>
      </c>
      <c r="AT43" s="60" cm="1">
        <f t="array" ref="AT43">IF(AND(INDEX(InputsCapExSalvageMonth,$BS$8)&lt;&gt;0,AT$3&gt;=INDEX(InputsCapExSalvageMonth,$BS$8)),0,AS43+AT8)</f>
        <v>0</v>
      </c>
      <c r="AU43" s="53" cm="1">
        <f t="array" ref="AU43">IF(AND(INDEX(InputsCapExSalvageMonth,$BS$8)&lt;&gt;0,AU$3&gt;=INDEX(InputsCapExSalvageMonth,$BS$8)),0,AT43+AU8)</f>
        <v>0</v>
      </c>
      <c r="AV43" s="59" cm="1">
        <f t="array" ref="AV43">IF(AND(INDEX(InputsCapExSalvageMonth,$BS$8)&lt;&gt;0,AV$3&gt;=INDEX(InputsCapExSalvageMonth,$BS$8)),0,AU43+AV8)</f>
        <v>0</v>
      </c>
      <c r="AW43" s="59" cm="1">
        <f t="array" ref="AW43">IF(AND(INDEX(InputsCapExSalvageMonth,$BS$8)&lt;&gt;0,AW$3&gt;=INDEX(InputsCapExSalvageMonth,$BS$8)),0,AV43+AW8)</f>
        <v>0</v>
      </c>
      <c r="AX43" s="59" cm="1">
        <f t="array" ref="AX43">IF(AND(INDEX(InputsCapExSalvageMonth,$BS$8)&lt;&gt;0,AX$3&gt;=INDEX(InputsCapExSalvageMonth,$BS$8)),0,AW43+AX8)</f>
        <v>0</v>
      </c>
      <c r="AY43" s="59" cm="1">
        <f t="array" ref="AY43">IF(AND(INDEX(InputsCapExSalvageMonth,$BS$8)&lt;&gt;0,AY$3&gt;=INDEX(InputsCapExSalvageMonth,$BS$8)),0,AX43+AY8)</f>
        <v>0</v>
      </c>
      <c r="AZ43" s="59" cm="1">
        <f t="array" ref="AZ43">IF(AND(INDEX(InputsCapExSalvageMonth,$BS$8)&lt;&gt;0,AZ$3&gt;=INDEX(InputsCapExSalvageMonth,$BS$8)),0,AY43+AZ8)</f>
        <v>0</v>
      </c>
      <c r="BA43" s="59" cm="1">
        <f t="array" ref="BA43">IF(AND(INDEX(InputsCapExSalvageMonth,$BS$8)&lt;&gt;0,BA$3&gt;=INDEX(InputsCapExSalvageMonth,$BS$8)),0,AZ43+BA8)</f>
        <v>0</v>
      </c>
      <c r="BB43" s="59" cm="1">
        <f t="array" ref="BB43">IF(AND(INDEX(InputsCapExSalvageMonth,$BS$8)&lt;&gt;0,BB$3&gt;=INDEX(InputsCapExSalvageMonth,$BS$8)),0,BA43+BB8)</f>
        <v>0</v>
      </c>
      <c r="BC43" s="59" cm="1">
        <f t="array" ref="BC43">IF(AND(INDEX(InputsCapExSalvageMonth,$BS$8)&lt;&gt;0,BC$3&gt;=INDEX(InputsCapExSalvageMonth,$BS$8)),0,BB43+BC8)</f>
        <v>0</v>
      </c>
      <c r="BD43" s="59" cm="1">
        <f t="array" ref="BD43">IF(AND(INDEX(InputsCapExSalvageMonth,$BS$8)&lt;&gt;0,BD$3&gt;=INDEX(InputsCapExSalvageMonth,$BS$8)),0,BC43+BD8)</f>
        <v>0</v>
      </c>
      <c r="BE43" s="59" cm="1">
        <f t="array" ref="BE43">IF(AND(INDEX(InputsCapExSalvageMonth,$BS$8)&lt;&gt;0,BE$3&gt;=INDEX(InputsCapExSalvageMonth,$BS$8)),0,BD43+BE8)</f>
        <v>0</v>
      </c>
      <c r="BF43" s="60" cm="1">
        <f t="array" ref="BF43">IF(AND(INDEX(InputsCapExSalvageMonth,$BS$8)&lt;&gt;0,BF$3&gt;=INDEX(InputsCapExSalvageMonth,$BS$8)),0,BE43+BF8)</f>
        <v>0</v>
      </c>
      <c r="BG43" s="53" cm="1">
        <f t="array" ref="BG43">IF(AND(INDEX(InputsCapExSalvageMonth,$BS$8)&lt;&gt;0,BG$3&gt;=INDEX(InputsCapExSalvageMonth,$BS$8)),0,BF43+BG8)</f>
        <v>0</v>
      </c>
      <c r="BH43" s="59" cm="1">
        <f t="array" ref="BH43">IF(AND(INDEX(InputsCapExSalvageMonth,$BS$8)&lt;&gt;0,BH$3&gt;=INDEX(InputsCapExSalvageMonth,$BS$8)),0,BG43+BH8)</f>
        <v>0</v>
      </c>
      <c r="BI43" s="59" cm="1">
        <f t="array" ref="BI43">IF(AND(INDEX(InputsCapExSalvageMonth,$BS$8)&lt;&gt;0,BI$3&gt;=INDEX(InputsCapExSalvageMonth,$BS$8)),0,BH43+BI8)</f>
        <v>0</v>
      </c>
      <c r="BJ43" s="59" cm="1">
        <f t="array" ref="BJ43">IF(AND(INDEX(InputsCapExSalvageMonth,$BS$8)&lt;&gt;0,BJ$3&gt;=INDEX(InputsCapExSalvageMonth,$BS$8)),0,BI43+BJ8)</f>
        <v>0</v>
      </c>
      <c r="BK43" s="59" cm="1">
        <f t="array" ref="BK43">IF(AND(INDEX(InputsCapExSalvageMonth,$BS$8)&lt;&gt;0,BK$3&gt;=INDEX(InputsCapExSalvageMonth,$BS$8)),0,BJ43+BK8)</f>
        <v>0</v>
      </c>
      <c r="BL43" s="59" cm="1">
        <f t="array" ref="BL43">IF(AND(INDEX(InputsCapExSalvageMonth,$BS$8)&lt;&gt;0,BL$3&gt;=INDEX(InputsCapExSalvageMonth,$BS$8)),0,BK43+BL8)</f>
        <v>0</v>
      </c>
      <c r="BM43" s="59" cm="1">
        <f t="array" ref="BM43">IF(AND(INDEX(InputsCapExSalvageMonth,$BS$8)&lt;&gt;0,BM$3&gt;=INDEX(InputsCapExSalvageMonth,$BS$8)),0,BL43+BM8)</f>
        <v>0</v>
      </c>
      <c r="BN43" s="59" cm="1">
        <f t="array" ref="BN43">IF(AND(INDEX(InputsCapExSalvageMonth,$BS$8)&lt;&gt;0,BN$3&gt;=INDEX(InputsCapExSalvageMonth,$BS$8)),0,BM43+BN8)</f>
        <v>0</v>
      </c>
      <c r="BO43" s="59" cm="1">
        <f t="array" ref="BO43">IF(AND(INDEX(InputsCapExSalvageMonth,$BS$8)&lt;&gt;0,BO$3&gt;=INDEX(InputsCapExSalvageMonth,$BS$8)),0,BN43+BO8)</f>
        <v>0</v>
      </c>
      <c r="BP43" s="59" cm="1">
        <f t="array" ref="BP43">IF(AND(INDEX(InputsCapExSalvageMonth,$BS$8)&lt;&gt;0,BP$3&gt;=INDEX(InputsCapExSalvageMonth,$BS$8)),0,BO43+BP8)</f>
        <v>0</v>
      </c>
      <c r="BQ43" s="59" cm="1">
        <f t="array" ref="BQ43">IF(AND(INDEX(InputsCapExSalvageMonth,$BS$8)&lt;&gt;0,BQ$3&gt;=INDEX(InputsCapExSalvageMonth,$BS$8)),0,BP43+BQ8)</f>
        <v>0</v>
      </c>
      <c r="BR43" s="60" cm="1">
        <f t="array" ref="BR43">IF(AND(INDEX(InputsCapExSalvageMonth,$BS$8)&lt;&gt;0,BR$3&gt;=INDEX(InputsCapExSalvageMonth,$BS$8)),0,BQ43+BR8)</f>
        <v>0</v>
      </c>
    </row>
    <row r="44" spans="1:73" hidden="1" x14ac:dyDescent="0.25">
      <c r="A44" s="47"/>
      <c r="B44" s="141"/>
      <c r="C44" s="128" t="str" cm="1">
        <f t="array" ref="C44">INDEX(InputsCapexItem,$BS$9)</f>
        <v>Land</v>
      </c>
      <c r="E44" s="60">
        <f t="shared" si="29"/>
        <v>750</v>
      </c>
      <c r="F44" s="60">
        <f t="shared" si="30"/>
        <v>750</v>
      </c>
      <c r="G44" s="60">
        <f t="shared" si="31"/>
        <v>750</v>
      </c>
      <c r="H44" s="60">
        <f t="shared" si="32"/>
        <v>750</v>
      </c>
      <c r="I44" s="60">
        <f t="shared" si="33"/>
        <v>0</v>
      </c>
      <c r="K44" s="53" cm="1">
        <f t="array" ref="K44">IF(AND(INDEX(InputsCapExSalvageMonth,$BS$9)&lt;&gt;0,K$3&gt;=INDEX(InputsCapExSalvageMonth,$BS$9)),0,K9)</f>
        <v>750</v>
      </c>
      <c r="L44" s="59" cm="1">
        <f t="array" ref="L44">IF(AND(INDEX(InputsCapExSalvageMonth,$BS$9)&lt;&gt;0,L$3&gt;=INDEX(InputsCapExSalvageMonth,$BS$9)),0,K44+L9)</f>
        <v>750</v>
      </c>
      <c r="M44" s="59" cm="1">
        <f t="array" ref="M44">IF(AND(INDEX(InputsCapExSalvageMonth,$BS$9)&lt;&gt;0,M$3&gt;=INDEX(InputsCapExSalvageMonth,$BS$9)),0,L44+M9)</f>
        <v>750</v>
      </c>
      <c r="N44" s="59" cm="1">
        <f t="array" ref="N44">IF(AND(INDEX(InputsCapExSalvageMonth,$BS$9)&lt;&gt;0,N$3&gt;=INDEX(InputsCapExSalvageMonth,$BS$9)),0,M44+N9)</f>
        <v>750</v>
      </c>
      <c r="O44" s="59" cm="1">
        <f t="array" ref="O44">IF(AND(INDEX(InputsCapExSalvageMonth,$BS$9)&lt;&gt;0,O$3&gt;=INDEX(InputsCapExSalvageMonth,$BS$9)),0,N44+O9)</f>
        <v>750</v>
      </c>
      <c r="P44" s="59" cm="1">
        <f t="array" ref="P44">IF(AND(INDEX(InputsCapExSalvageMonth,$BS$9)&lt;&gt;0,P$3&gt;=INDEX(InputsCapExSalvageMonth,$BS$9)),0,O44+P9)</f>
        <v>750</v>
      </c>
      <c r="Q44" s="59" cm="1">
        <f t="array" ref="Q44">IF(AND(INDEX(InputsCapExSalvageMonth,$BS$9)&lt;&gt;0,Q$3&gt;=INDEX(InputsCapExSalvageMonth,$BS$9)),0,P44+Q9)</f>
        <v>750</v>
      </c>
      <c r="R44" s="59" cm="1">
        <f t="array" ref="R44">IF(AND(INDEX(InputsCapExSalvageMonth,$BS$9)&lt;&gt;0,R$3&gt;=INDEX(InputsCapExSalvageMonth,$BS$9)),0,Q44+R9)</f>
        <v>750</v>
      </c>
      <c r="S44" s="59" cm="1">
        <f t="array" ref="S44">IF(AND(INDEX(InputsCapExSalvageMonth,$BS$9)&lt;&gt;0,S$3&gt;=INDEX(InputsCapExSalvageMonth,$BS$9)),0,R44+S9)</f>
        <v>750</v>
      </c>
      <c r="T44" s="59" cm="1">
        <f t="array" ref="T44">IF(AND(INDEX(InputsCapExSalvageMonth,$BS$9)&lt;&gt;0,T$3&gt;=INDEX(InputsCapExSalvageMonth,$BS$9)),0,S44+T9)</f>
        <v>750</v>
      </c>
      <c r="U44" s="59" cm="1">
        <f t="array" ref="U44">IF(AND(INDEX(InputsCapExSalvageMonth,$BS$9)&lt;&gt;0,U$3&gt;=INDEX(InputsCapExSalvageMonth,$BS$9)),0,T44+U9)</f>
        <v>750</v>
      </c>
      <c r="V44" s="60" cm="1">
        <f t="array" ref="V44">IF(AND(INDEX(InputsCapExSalvageMonth,$BS$9)&lt;&gt;0,V$3&gt;=INDEX(InputsCapExSalvageMonth,$BS$9)),0,U44+V9)</f>
        <v>750</v>
      </c>
      <c r="W44" s="53" cm="1">
        <f t="array" ref="W44">IF(AND(INDEX(InputsCapExSalvageMonth,$BS$9)&lt;&gt;0,W$3&gt;=INDEX(InputsCapExSalvageMonth,$BS$9)),0,V44+W9)</f>
        <v>750</v>
      </c>
      <c r="X44" s="59" cm="1">
        <f t="array" ref="X44">IF(AND(INDEX(InputsCapExSalvageMonth,$BS$9)&lt;&gt;0,X$3&gt;=INDEX(InputsCapExSalvageMonth,$BS$9)),0,W44+X9)</f>
        <v>750</v>
      </c>
      <c r="Y44" s="59" cm="1">
        <f t="array" ref="Y44">IF(AND(INDEX(InputsCapExSalvageMonth,$BS$9)&lt;&gt;0,Y$3&gt;=INDEX(InputsCapExSalvageMonth,$BS$9)),0,X44+Y9)</f>
        <v>750</v>
      </c>
      <c r="Z44" s="59" cm="1">
        <f t="array" ref="Z44">IF(AND(INDEX(InputsCapExSalvageMonth,$BS$9)&lt;&gt;0,Z$3&gt;=INDEX(InputsCapExSalvageMonth,$BS$9)),0,Y44+Z9)</f>
        <v>750</v>
      </c>
      <c r="AA44" s="59" cm="1">
        <f t="array" ref="AA44">IF(AND(INDEX(InputsCapExSalvageMonth,$BS$9)&lt;&gt;0,AA$3&gt;=INDEX(InputsCapExSalvageMonth,$BS$9)),0,Z44+AA9)</f>
        <v>750</v>
      </c>
      <c r="AB44" s="59" cm="1">
        <f t="array" ref="AB44">IF(AND(INDEX(InputsCapExSalvageMonth,$BS$9)&lt;&gt;0,AB$3&gt;=INDEX(InputsCapExSalvageMonth,$BS$9)),0,AA44+AB9)</f>
        <v>750</v>
      </c>
      <c r="AC44" s="59" cm="1">
        <f t="array" ref="AC44">IF(AND(INDEX(InputsCapExSalvageMonth,$BS$9)&lt;&gt;0,AC$3&gt;=INDEX(InputsCapExSalvageMonth,$BS$9)),0,AB44+AC9)</f>
        <v>750</v>
      </c>
      <c r="AD44" s="59" cm="1">
        <f t="array" ref="AD44">IF(AND(INDEX(InputsCapExSalvageMonth,$BS$9)&lt;&gt;0,AD$3&gt;=INDEX(InputsCapExSalvageMonth,$BS$9)),0,AC44+AD9)</f>
        <v>750</v>
      </c>
      <c r="AE44" s="59" cm="1">
        <f t="array" ref="AE44">IF(AND(INDEX(InputsCapExSalvageMonth,$BS$9)&lt;&gt;0,AE$3&gt;=INDEX(InputsCapExSalvageMonth,$BS$9)),0,AD44+AE9)</f>
        <v>750</v>
      </c>
      <c r="AF44" s="59" cm="1">
        <f t="array" ref="AF44">IF(AND(INDEX(InputsCapExSalvageMonth,$BS$9)&lt;&gt;0,AF$3&gt;=INDEX(InputsCapExSalvageMonth,$BS$9)),0,AE44+AF9)</f>
        <v>750</v>
      </c>
      <c r="AG44" s="59" cm="1">
        <f t="array" ref="AG44">IF(AND(INDEX(InputsCapExSalvageMonth,$BS$9)&lt;&gt;0,AG$3&gt;=INDEX(InputsCapExSalvageMonth,$BS$9)),0,AF44+AG9)</f>
        <v>750</v>
      </c>
      <c r="AH44" s="60" cm="1">
        <f t="array" ref="AH44">IF(AND(INDEX(InputsCapExSalvageMonth,$BS$9)&lt;&gt;0,AH$3&gt;=INDEX(InputsCapExSalvageMonth,$BS$9)),0,AG44+AH9)</f>
        <v>750</v>
      </c>
      <c r="AI44" s="53" cm="1">
        <f t="array" ref="AI44">IF(AND(INDEX(InputsCapExSalvageMonth,$BS$9)&lt;&gt;0,AI$3&gt;=INDEX(InputsCapExSalvageMonth,$BS$9)),0,AH44+AI9)</f>
        <v>750</v>
      </c>
      <c r="AJ44" s="59" cm="1">
        <f t="array" ref="AJ44">IF(AND(INDEX(InputsCapExSalvageMonth,$BS$9)&lt;&gt;0,AJ$3&gt;=INDEX(InputsCapExSalvageMonth,$BS$9)),0,AI44+AJ9)</f>
        <v>750</v>
      </c>
      <c r="AK44" s="59" cm="1">
        <f t="array" ref="AK44">IF(AND(INDEX(InputsCapExSalvageMonth,$BS$9)&lt;&gt;0,AK$3&gt;=INDEX(InputsCapExSalvageMonth,$BS$9)),0,AJ44+AK9)</f>
        <v>750</v>
      </c>
      <c r="AL44" s="59" cm="1">
        <f t="array" ref="AL44">IF(AND(INDEX(InputsCapExSalvageMonth,$BS$9)&lt;&gt;0,AL$3&gt;=INDEX(InputsCapExSalvageMonth,$BS$9)),0,AK44+AL9)</f>
        <v>750</v>
      </c>
      <c r="AM44" s="59" cm="1">
        <f t="array" ref="AM44">IF(AND(INDEX(InputsCapExSalvageMonth,$BS$9)&lt;&gt;0,AM$3&gt;=INDEX(InputsCapExSalvageMonth,$BS$9)),0,AL44+AM9)</f>
        <v>750</v>
      </c>
      <c r="AN44" s="59" cm="1">
        <f t="array" ref="AN44">IF(AND(INDEX(InputsCapExSalvageMonth,$BS$9)&lt;&gt;0,AN$3&gt;=INDEX(InputsCapExSalvageMonth,$BS$9)),0,AM44+AN9)</f>
        <v>750</v>
      </c>
      <c r="AO44" s="59" cm="1">
        <f t="array" ref="AO44">IF(AND(INDEX(InputsCapExSalvageMonth,$BS$9)&lt;&gt;0,AO$3&gt;=INDEX(InputsCapExSalvageMonth,$BS$9)),0,AN44+AO9)</f>
        <v>750</v>
      </c>
      <c r="AP44" s="59" cm="1">
        <f t="array" ref="AP44">IF(AND(INDEX(InputsCapExSalvageMonth,$BS$9)&lt;&gt;0,AP$3&gt;=INDEX(InputsCapExSalvageMonth,$BS$9)),0,AO44+AP9)</f>
        <v>750</v>
      </c>
      <c r="AQ44" s="59" cm="1">
        <f t="array" ref="AQ44">IF(AND(INDEX(InputsCapExSalvageMonth,$BS$9)&lt;&gt;0,AQ$3&gt;=INDEX(InputsCapExSalvageMonth,$BS$9)),0,AP44+AQ9)</f>
        <v>750</v>
      </c>
      <c r="AR44" s="59" cm="1">
        <f t="array" ref="AR44">IF(AND(INDEX(InputsCapExSalvageMonth,$BS$9)&lt;&gt;0,AR$3&gt;=INDEX(InputsCapExSalvageMonth,$BS$9)),0,AQ44+AR9)</f>
        <v>750</v>
      </c>
      <c r="AS44" s="59" cm="1">
        <f t="array" ref="AS44">IF(AND(INDEX(InputsCapExSalvageMonth,$BS$9)&lt;&gt;0,AS$3&gt;=INDEX(InputsCapExSalvageMonth,$BS$9)),0,AR44+AS9)</f>
        <v>750</v>
      </c>
      <c r="AT44" s="60" cm="1">
        <f t="array" ref="AT44">IF(AND(INDEX(InputsCapExSalvageMonth,$BS$9)&lt;&gt;0,AT$3&gt;=INDEX(InputsCapExSalvageMonth,$BS$9)),0,AS44+AT9)</f>
        <v>750</v>
      </c>
      <c r="AU44" s="53" cm="1">
        <f t="array" ref="AU44">IF(AND(INDEX(InputsCapExSalvageMonth,$BS$9)&lt;&gt;0,AU$3&gt;=INDEX(InputsCapExSalvageMonth,$BS$9)),0,AT44+AU9)</f>
        <v>750</v>
      </c>
      <c r="AV44" s="59" cm="1">
        <f t="array" ref="AV44">IF(AND(INDEX(InputsCapExSalvageMonth,$BS$9)&lt;&gt;0,AV$3&gt;=INDEX(InputsCapExSalvageMonth,$BS$9)),0,AU44+AV9)</f>
        <v>750</v>
      </c>
      <c r="AW44" s="59" cm="1">
        <f t="array" ref="AW44">IF(AND(INDEX(InputsCapExSalvageMonth,$BS$9)&lt;&gt;0,AW$3&gt;=INDEX(InputsCapExSalvageMonth,$BS$9)),0,AV44+AW9)</f>
        <v>750</v>
      </c>
      <c r="AX44" s="59" cm="1">
        <f t="array" ref="AX44">IF(AND(INDEX(InputsCapExSalvageMonth,$BS$9)&lt;&gt;0,AX$3&gt;=INDEX(InputsCapExSalvageMonth,$BS$9)),0,AW44+AX9)</f>
        <v>750</v>
      </c>
      <c r="AY44" s="59" cm="1">
        <f t="array" ref="AY44">IF(AND(INDEX(InputsCapExSalvageMonth,$BS$9)&lt;&gt;0,AY$3&gt;=INDEX(InputsCapExSalvageMonth,$BS$9)),0,AX44+AY9)</f>
        <v>750</v>
      </c>
      <c r="AZ44" s="59" cm="1">
        <f t="array" ref="AZ44">IF(AND(INDEX(InputsCapExSalvageMonth,$BS$9)&lt;&gt;0,AZ$3&gt;=INDEX(InputsCapExSalvageMonth,$BS$9)),0,AY44+AZ9)</f>
        <v>750</v>
      </c>
      <c r="BA44" s="59" cm="1">
        <f t="array" ref="BA44">IF(AND(INDEX(InputsCapExSalvageMonth,$BS$9)&lt;&gt;0,BA$3&gt;=INDEX(InputsCapExSalvageMonth,$BS$9)),0,AZ44+BA9)</f>
        <v>750</v>
      </c>
      <c r="BB44" s="59" cm="1">
        <f t="array" ref="BB44">IF(AND(INDEX(InputsCapExSalvageMonth,$BS$9)&lt;&gt;0,BB$3&gt;=INDEX(InputsCapExSalvageMonth,$BS$9)),0,BA44+BB9)</f>
        <v>750</v>
      </c>
      <c r="BC44" s="59" cm="1">
        <f t="array" ref="BC44">IF(AND(INDEX(InputsCapExSalvageMonth,$BS$9)&lt;&gt;0,BC$3&gt;=INDEX(InputsCapExSalvageMonth,$BS$9)),0,BB44+BC9)</f>
        <v>750</v>
      </c>
      <c r="BD44" s="59" cm="1">
        <f t="array" ref="BD44">IF(AND(INDEX(InputsCapExSalvageMonth,$BS$9)&lt;&gt;0,BD$3&gt;=INDEX(InputsCapExSalvageMonth,$BS$9)),0,BC44+BD9)</f>
        <v>750</v>
      </c>
      <c r="BE44" s="59" cm="1">
        <f t="array" ref="BE44">IF(AND(INDEX(InputsCapExSalvageMonth,$BS$9)&lt;&gt;0,BE$3&gt;=INDEX(InputsCapExSalvageMonth,$BS$9)),0,BD44+BE9)</f>
        <v>750</v>
      </c>
      <c r="BF44" s="60" cm="1">
        <f t="array" ref="BF44">IF(AND(INDEX(InputsCapExSalvageMonth,$BS$9)&lt;&gt;0,BF$3&gt;=INDEX(InputsCapExSalvageMonth,$BS$9)),0,BE44+BF9)</f>
        <v>750</v>
      </c>
      <c r="BG44" s="53" cm="1">
        <f t="array" ref="BG44">IF(AND(INDEX(InputsCapExSalvageMonth,$BS$9)&lt;&gt;0,BG$3&gt;=INDEX(InputsCapExSalvageMonth,$BS$9)),0,BF44+BG9)</f>
        <v>750</v>
      </c>
      <c r="BH44" s="59" cm="1">
        <f t="array" ref="BH44">IF(AND(INDEX(InputsCapExSalvageMonth,$BS$9)&lt;&gt;0,BH$3&gt;=INDEX(InputsCapExSalvageMonth,$BS$9)),0,BG44+BH9)</f>
        <v>750</v>
      </c>
      <c r="BI44" s="59" cm="1">
        <f t="array" ref="BI44">IF(AND(INDEX(InputsCapExSalvageMonth,$BS$9)&lt;&gt;0,BI$3&gt;=INDEX(InputsCapExSalvageMonth,$BS$9)),0,BH44+BI9)</f>
        <v>750</v>
      </c>
      <c r="BJ44" s="59" cm="1">
        <f t="array" ref="BJ44">IF(AND(INDEX(InputsCapExSalvageMonth,$BS$9)&lt;&gt;0,BJ$3&gt;=INDEX(InputsCapExSalvageMonth,$BS$9)),0,BI44+BJ9)</f>
        <v>750</v>
      </c>
      <c r="BK44" s="59" cm="1">
        <f t="array" ref="BK44">IF(AND(INDEX(InputsCapExSalvageMonth,$BS$9)&lt;&gt;0,BK$3&gt;=INDEX(InputsCapExSalvageMonth,$BS$9)),0,BJ44+BK9)</f>
        <v>750</v>
      </c>
      <c r="BL44" s="59" cm="1">
        <f t="array" ref="BL44">IF(AND(INDEX(InputsCapExSalvageMonth,$BS$9)&lt;&gt;0,BL$3&gt;=INDEX(InputsCapExSalvageMonth,$BS$9)),0,BK44+BL9)</f>
        <v>0</v>
      </c>
      <c r="BM44" s="59" cm="1">
        <f t="array" ref="BM44">IF(AND(INDEX(InputsCapExSalvageMonth,$BS$9)&lt;&gt;0,BM$3&gt;=INDEX(InputsCapExSalvageMonth,$BS$9)),0,BL44+BM9)</f>
        <v>0</v>
      </c>
      <c r="BN44" s="59" cm="1">
        <f t="array" ref="BN44">IF(AND(INDEX(InputsCapExSalvageMonth,$BS$9)&lt;&gt;0,BN$3&gt;=INDEX(InputsCapExSalvageMonth,$BS$9)),0,BM44+BN9)</f>
        <v>0</v>
      </c>
      <c r="BO44" s="59" cm="1">
        <f t="array" ref="BO44">IF(AND(INDEX(InputsCapExSalvageMonth,$BS$9)&lt;&gt;0,BO$3&gt;=INDEX(InputsCapExSalvageMonth,$BS$9)),0,BN44+BO9)</f>
        <v>0</v>
      </c>
      <c r="BP44" s="59" cm="1">
        <f t="array" ref="BP44">IF(AND(INDEX(InputsCapExSalvageMonth,$BS$9)&lt;&gt;0,BP$3&gt;=INDEX(InputsCapExSalvageMonth,$BS$9)),0,BO44+BP9)</f>
        <v>0</v>
      </c>
      <c r="BQ44" s="59" cm="1">
        <f t="array" ref="BQ44">IF(AND(INDEX(InputsCapExSalvageMonth,$BS$9)&lt;&gt;0,BQ$3&gt;=INDEX(InputsCapExSalvageMonth,$BS$9)),0,BP44+BQ9)</f>
        <v>0</v>
      </c>
      <c r="BR44" s="60" cm="1">
        <f t="array" ref="BR44">IF(AND(INDEX(InputsCapExSalvageMonth,$BS$9)&lt;&gt;0,BR$3&gt;=INDEX(InputsCapExSalvageMonth,$BS$9)),0,BQ44+BR9)</f>
        <v>0</v>
      </c>
    </row>
    <row r="45" spans="1:73" hidden="1" x14ac:dyDescent="0.25">
      <c r="A45" s="47"/>
      <c r="B45" s="141"/>
      <c r="C45" s="128" cm="1">
        <f t="array" ref="C45">INDEX(InputsCapexItem,$BS$10)</f>
        <v>0</v>
      </c>
      <c r="E45" s="60">
        <f t="shared" si="29"/>
        <v>0</v>
      </c>
      <c r="F45" s="60">
        <f t="shared" si="30"/>
        <v>0</v>
      </c>
      <c r="G45" s="60">
        <f t="shared" si="31"/>
        <v>0</v>
      </c>
      <c r="H45" s="60">
        <f t="shared" si="32"/>
        <v>0</v>
      </c>
      <c r="I45" s="60">
        <f t="shared" si="33"/>
        <v>0</v>
      </c>
      <c r="K45" s="53" cm="1">
        <f t="array" ref="K45">IF(AND(INDEX(InputsCapExSalvageMonth,$BS$10)&lt;&gt;0,K$3&gt;=INDEX(InputsCapExSalvageMonth,$BS$10)),0,K10)</f>
        <v>0</v>
      </c>
      <c r="L45" s="59" cm="1">
        <f t="array" ref="L45">IF(AND(INDEX(InputsCapExSalvageMonth,$BS$10)&lt;&gt;0,L$3&gt;=INDEX(InputsCapExSalvageMonth,$BS$10)),0,K45+L10)</f>
        <v>0</v>
      </c>
      <c r="M45" s="59" cm="1">
        <f t="array" ref="M45">IF(AND(INDEX(InputsCapExSalvageMonth,$BS$10)&lt;&gt;0,M$3&gt;=INDEX(InputsCapExSalvageMonth,$BS$10)),0,L45+M10)</f>
        <v>0</v>
      </c>
      <c r="N45" s="59" cm="1">
        <f t="array" ref="N45">IF(AND(INDEX(InputsCapExSalvageMonth,$BS$10)&lt;&gt;0,N$3&gt;=INDEX(InputsCapExSalvageMonth,$BS$10)),0,M45+N10)</f>
        <v>0</v>
      </c>
      <c r="O45" s="59" cm="1">
        <f t="array" ref="O45">IF(AND(INDEX(InputsCapExSalvageMonth,$BS$10)&lt;&gt;0,O$3&gt;=INDEX(InputsCapExSalvageMonth,$BS$10)),0,N45+O10)</f>
        <v>0</v>
      </c>
      <c r="P45" s="59" cm="1">
        <f t="array" ref="P45">IF(AND(INDEX(InputsCapExSalvageMonth,$BS$10)&lt;&gt;0,P$3&gt;=INDEX(InputsCapExSalvageMonth,$BS$10)),0,O45+P10)</f>
        <v>0</v>
      </c>
      <c r="Q45" s="59" cm="1">
        <f t="array" ref="Q45">IF(AND(INDEX(InputsCapExSalvageMonth,$BS$10)&lt;&gt;0,Q$3&gt;=INDEX(InputsCapExSalvageMonth,$BS$10)),0,P45+Q10)</f>
        <v>0</v>
      </c>
      <c r="R45" s="59" cm="1">
        <f t="array" ref="R45">IF(AND(INDEX(InputsCapExSalvageMonth,$BS$10)&lt;&gt;0,R$3&gt;=INDEX(InputsCapExSalvageMonth,$BS$10)),0,Q45+R10)</f>
        <v>0</v>
      </c>
      <c r="S45" s="59" cm="1">
        <f t="array" ref="S45">IF(AND(INDEX(InputsCapExSalvageMonth,$BS$10)&lt;&gt;0,S$3&gt;=INDEX(InputsCapExSalvageMonth,$BS$10)),0,R45+S10)</f>
        <v>0</v>
      </c>
      <c r="T45" s="59" cm="1">
        <f t="array" ref="T45">IF(AND(INDEX(InputsCapExSalvageMonth,$BS$10)&lt;&gt;0,T$3&gt;=INDEX(InputsCapExSalvageMonth,$BS$10)),0,S45+T10)</f>
        <v>0</v>
      </c>
      <c r="U45" s="59" cm="1">
        <f t="array" ref="U45">IF(AND(INDEX(InputsCapExSalvageMonth,$BS$10)&lt;&gt;0,U$3&gt;=INDEX(InputsCapExSalvageMonth,$BS$10)),0,T45+U10)</f>
        <v>0</v>
      </c>
      <c r="V45" s="60" cm="1">
        <f t="array" ref="V45">IF(AND(INDEX(InputsCapExSalvageMonth,$BS$10)&lt;&gt;0,V$3&gt;=INDEX(InputsCapExSalvageMonth,$BS$10)),0,U45+V10)</f>
        <v>0</v>
      </c>
      <c r="W45" s="53" cm="1">
        <f t="array" ref="W45">IF(AND(INDEX(InputsCapExSalvageMonth,$BS$10)&lt;&gt;0,W$3&gt;=INDEX(InputsCapExSalvageMonth,$BS$10)),0,V45+W10)</f>
        <v>0</v>
      </c>
      <c r="X45" s="59" cm="1">
        <f t="array" ref="X45">IF(AND(INDEX(InputsCapExSalvageMonth,$BS$10)&lt;&gt;0,X$3&gt;=INDEX(InputsCapExSalvageMonth,$BS$10)),0,W45+X10)</f>
        <v>0</v>
      </c>
      <c r="Y45" s="59" cm="1">
        <f t="array" ref="Y45">IF(AND(INDEX(InputsCapExSalvageMonth,$BS$10)&lt;&gt;0,Y$3&gt;=INDEX(InputsCapExSalvageMonth,$BS$10)),0,X45+Y10)</f>
        <v>0</v>
      </c>
      <c r="Z45" s="59" cm="1">
        <f t="array" ref="Z45">IF(AND(INDEX(InputsCapExSalvageMonth,$BS$10)&lt;&gt;0,Z$3&gt;=INDEX(InputsCapExSalvageMonth,$BS$10)),0,Y45+Z10)</f>
        <v>0</v>
      </c>
      <c r="AA45" s="59" cm="1">
        <f t="array" ref="AA45">IF(AND(INDEX(InputsCapExSalvageMonth,$BS$10)&lt;&gt;0,AA$3&gt;=INDEX(InputsCapExSalvageMonth,$BS$10)),0,Z45+AA10)</f>
        <v>0</v>
      </c>
      <c r="AB45" s="59" cm="1">
        <f t="array" ref="AB45">IF(AND(INDEX(InputsCapExSalvageMonth,$BS$10)&lt;&gt;0,AB$3&gt;=INDEX(InputsCapExSalvageMonth,$BS$10)),0,AA45+AB10)</f>
        <v>0</v>
      </c>
      <c r="AC45" s="59" cm="1">
        <f t="array" ref="AC45">IF(AND(INDEX(InputsCapExSalvageMonth,$BS$10)&lt;&gt;0,AC$3&gt;=INDEX(InputsCapExSalvageMonth,$BS$10)),0,AB45+AC10)</f>
        <v>0</v>
      </c>
      <c r="AD45" s="59" cm="1">
        <f t="array" ref="AD45">IF(AND(INDEX(InputsCapExSalvageMonth,$BS$10)&lt;&gt;0,AD$3&gt;=INDEX(InputsCapExSalvageMonth,$BS$10)),0,AC45+AD10)</f>
        <v>0</v>
      </c>
      <c r="AE45" s="59" cm="1">
        <f t="array" ref="AE45">IF(AND(INDEX(InputsCapExSalvageMonth,$BS$10)&lt;&gt;0,AE$3&gt;=INDEX(InputsCapExSalvageMonth,$BS$10)),0,AD45+AE10)</f>
        <v>0</v>
      </c>
      <c r="AF45" s="59" cm="1">
        <f t="array" ref="AF45">IF(AND(INDEX(InputsCapExSalvageMonth,$BS$10)&lt;&gt;0,AF$3&gt;=INDEX(InputsCapExSalvageMonth,$BS$10)),0,AE45+AF10)</f>
        <v>0</v>
      </c>
      <c r="AG45" s="59" cm="1">
        <f t="array" ref="AG45">IF(AND(INDEX(InputsCapExSalvageMonth,$BS$10)&lt;&gt;0,AG$3&gt;=INDEX(InputsCapExSalvageMonth,$BS$10)),0,AF45+AG10)</f>
        <v>0</v>
      </c>
      <c r="AH45" s="60" cm="1">
        <f t="array" ref="AH45">IF(AND(INDEX(InputsCapExSalvageMonth,$BS$10)&lt;&gt;0,AH$3&gt;=INDEX(InputsCapExSalvageMonth,$BS$10)),0,AG45+AH10)</f>
        <v>0</v>
      </c>
      <c r="AI45" s="53" cm="1">
        <f t="array" ref="AI45">IF(AND(INDEX(InputsCapExSalvageMonth,$BS$10)&lt;&gt;0,AI$3&gt;=INDEX(InputsCapExSalvageMonth,$BS$10)),0,AH45+AI10)</f>
        <v>0</v>
      </c>
      <c r="AJ45" s="59" cm="1">
        <f t="array" ref="AJ45">IF(AND(INDEX(InputsCapExSalvageMonth,$BS$10)&lt;&gt;0,AJ$3&gt;=INDEX(InputsCapExSalvageMonth,$BS$10)),0,AI45+AJ10)</f>
        <v>0</v>
      </c>
      <c r="AK45" s="59" cm="1">
        <f t="array" ref="AK45">IF(AND(INDEX(InputsCapExSalvageMonth,$BS$10)&lt;&gt;0,AK$3&gt;=INDEX(InputsCapExSalvageMonth,$BS$10)),0,AJ45+AK10)</f>
        <v>0</v>
      </c>
      <c r="AL45" s="59" cm="1">
        <f t="array" ref="AL45">IF(AND(INDEX(InputsCapExSalvageMonth,$BS$10)&lt;&gt;0,AL$3&gt;=INDEX(InputsCapExSalvageMonth,$BS$10)),0,AK45+AL10)</f>
        <v>0</v>
      </c>
      <c r="AM45" s="59" cm="1">
        <f t="array" ref="AM45">IF(AND(INDEX(InputsCapExSalvageMonth,$BS$10)&lt;&gt;0,AM$3&gt;=INDEX(InputsCapExSalvageMonth,$BS$10)),0,AL45+AM10)</f>
        <v>0</v>
      </c>
      <c r="AN45" s="59" cm="1">
        <f t="array" ref="AN45">IF(AND(INDEX(InputsCapExSalvageMonth,$BS$10)&lt;&gt;0,AN$3&gt;=INDEX(InputsCapExSalvageMonth,$BS$10)),0,AM45+AN10)</f>
        <v>0</v>
      </c>
      <c r="AO45" s="59" cm="1">
        <f t="array" ref="AO45">IF(AND(INDEX(InputsCapExSalvageMonth,$BS$10)&lt;&gt;0,AO$3&gt;=INDEX(InputsCapExSalvageMonth,$BS$10)),0,AN45+AO10)</f>
        <v>0</v>
      </c>
      <c r="AP45" s="59" cm="1">
        <f t="array" ref="AP45">IF(AND(INDEX(InputsCapExSalvageMonth,$BS$10)&lt;&gt;0,AP$3&gt;=INDEX(InputsCapExSalvageMonth,$BS$10)),0,AO45+AP10)</f>
        <v>0</v>
      </c>
      <c r="AQ45" s="59" cm="1">
        <f t="array" ref="AQ45">IF(AND(INDEX(InputsCapExSalvageMonth,$BS$10)&lt;&gt;0,AQ$3&gt;=INDEX(InputsCapExSalvageMonth,$BS$10)),0,AP45+AQ10)</f>
        <v>0</v>
      </c>
      <c r="AR45" s="59" cm="1">
        <f t="array" ref="AR45">IF(AND(INDEX(InputsCapExSalvageMonth,$BS$10)&lt;&gt;0,AR$3&gt;=INDEX(InputsCapExSalvageMonth,$BS$10)),0,AQ45+AR10)</f>
        <v>0</v>
      </c>
      <c r="AS45" s="59" cm="1">
        <f t="array" ref="AS45">IF(AND(INDEX(InputsCapExSalvageMonth,$BS$10)&lt;&gt;0,AS$3&gt;=INDEX(InputsCapExSalvageMonth,$BS$10)),0,AR45+AS10)</f>
        <v>0</v>
      </c>
      <c r="AT45" s="60" cm="1">
        <f t="array" ref="AT45">IF(AND(INDEX(InputsCapExSalvageMonth,$BS$10)&lt;&gt;0,AT$3&gt;=INDEX(InputsCapExSalvageMonth,$BS$10)),0,AS45+AT10)</f>
        <v>0</v>
      </c>
      <c r="AU45" s="53" cm="1">
        <f t="array" ref="AU45">IF(AND(INDEX(InputsCapExSalvageMonth,$BS$10)&lt;&gt;0,AU$3&gt;=INDEX(InputsCapExSalvageMonth,$BS$10)),0,AT45+AU10)</f>
        <v>0</v>
      </c>
      <c r="AV45" s="59" cm="1">
        <f t="array" ref="AV45">IF(AND(INDEX(InputsCapExSalvageMonth,$BS$10)&lt;&gt;0,AV$3&gt;=INDEX(InputsCapExSalvageMonth,$BS$10)),0,AU45+AV10)</f>
        <v>0</v>
      </c>
      <c r="AW45" s="59" cm="1">
        <f t="array" ref="AW45">IF(AND(INDEX(InputsCapExSalvageMonth,$BS$10)&lt;&gt;0,AW$3&gt;=INDEX(InputsCapExSalvageMonth,$BS$10)),0,AV45+AW10)</f>
        <v>0</v>
      </c>
      <c r="AX45" s="59" cm="1">
        <f t="array" ref="AX45">IF(AND(INDEX(InputsCapExSalvageMonth,$BS$10)&lt;&gt;0,AX$3&gt;=INDEX(InputsCapExSalvageMonth,$BS$10)),0,AW45+AX10)</f>
        <v>0</v>
      </c>
      <c r="AY45" s="59" cm="1">
        <f t="array" ref="AY45">IF(AND(INDEX(InputsCapExSalvageMonth,$BS$10)&lt;&gt;0,AY$3&gt;=INDEX(InputsCapExSalvageMonth,$BS$10)),0,AX45+AY10)</f>
        <v>0</v>
      </c>
      <c r="AZ45" s="59" cm="1">
        <f t="array" ref="AZ45">IF(AND(INDEX(InputsCapExSalvageMonth,$BS$10)&lt;&gt;0,AZ$3&gt;=INDEX(InputsCapExSalvageMonth,$BS$10)),0,AY45+AZ10)</f>
        <v>0</v>
      </c>
      <c r="BA45" s="59" cm="1">
        <f t="array" ref="BA45">IF(AND(INDEX(InputsCapExSalvageMonth,$BS$10)&lt;&gt;0,BA$3&gt;=INDEX(InputsCapExSalvageMonth,$BS$10)),0,AZ45+BA10)</f>
        <v>0</v>
      </c>
      <c r="BB45" s="59" cm="1">
        <f t="array" ref="BB45">IF(AND(INDEX(InputsCapExSalvageMonth,$BS$10)&lt;&gt;0,BB$3&gt;=INDEX(InputsCapExSalvageMonth,$BS$10)),0,BA45+BB10)</f>
        <v>0</v>
      </c>
      <c r="BC45" s="59" cm="1">
        <f t="array" ref="BC45">IF(AND(INDEX(InputsCapExSalvageMonth,$BS$10)&lt;&gt;0,BC$3&gt;=INDEX(InputsCapExSalvageMonth,$BS$10)),0,BB45+BC10)</f>
        <v>0</v>
      </c>
      <c r="BD45" s="59" cm="1">
        <f t="array" ref="BD45">IF(AND(INDEX(InputsCapExSalvageMonth,$BS$10)&lt;&gt;0,BD$3&gt;=INDEX(InputsCapExSalvageMonth,$BS$10)),0,BC45+BD10)</f>
        <v>0</v>
      </c>
      <c r="BE45" s="59" cm="1">
        <f t="array" ref="BE45">IF(AND(INDEX(InputsCapExSalvageMonth,$BS$10)&lt;&gt;0,BE$3&gt;=INDEX(InputsCapExSalvageMonth,$BS$10)),0,BD45+BE10)</f>
        <v>0</v>
      </c>
      <c r="BF45" s="60" cm="1">
        <f t="array" ref="BF45">IF(AND(INDEX(InputsCapExSalvageMonth,$BS$10)&lt;&gt;0,BF$3&gt;=INDEX(InputsCapExSalvageMonth,$BS$10)),0,BE45+BF10)</f>
        <v>0</v>
      </c>
      <c r="BG45" s="53" cm="1">
        <f t="array" ref="BG45">IF(AND(INDEX(InputsCapExSalvageMonth,$BS$10)&lt;&gt;0,BG$3&gt;=INDEX(InputsCapExSalvageMonth,$BS$10)),0,BF45+BG10)</f>
        <v>0</v>
      </c>
      <c r="BH45" s="59" cm="1">
        <f t="array" ref="BH45">IF(AND(INDEX(InputsCapExSalvageMonth,$BS$10)&lt;&gt;0,BH$3&gt;=INDEX(InputsCapExSalvageMonth,$BS$10)),0,BG45+BH10)</f>
        <v>0</v>
      </c>
      <c r="BI45" s="59" cm="1">
        <f t="array" ref="BI45">IF(AND(INDEX(InputsCapExSalvageMonth,$BS$10)&lt;&gt;0,BI$3&gt;=INDEX(InputsCapExSalvageMonth,$BS$10)),0,BH45+BI10)</f>
        <v>0</v>
      </c>
      <c r="BJ45" s="59" cm="1">
        <f t="array" ref="BJ45">IF(AND(INDEX(InputsCapExSalvageMonth,$BS$10)&lt;&gt;0,BJ$3&gt;=INDEX(InputsCapExSalvageMonth,$BS$10)),0,BI45+BJ10)</f>
        <v>0</v>
      </c>
      <c r="BK45" s="59" cm="1">
        <f t="array" ref="BK45">IF(AND(INDEX(InputsCapExSalvageMonth,$BS$10)&lt;&gt;0,BK$3&gt;=INDEX(InputsCapExSalvageMonth,$BS$10)),0,BJ45+BK10)</f>
        <v>0</v>
      </c>
      <c r="BL45" s="59" cm="1">
        <f t="array" ref="BL45">IF(AND(INDEX(InputsCapExSalvageMonth,$BS$10)&lt;&gt;0,BL$3&gt;=INDEX(InputsCapExSalvageMonth,$BS$10)),0,BK45+BL10)</f>
        <v>0</v>
      </c>
      <c r="BM45" s="59" cm="1">
        <f t="array" ref="BM45">IF(AND(INDEX(InputsCapExSalvageMonth,$BS$10)&lt;&gt;0,BM$3&gt;=INDEX(InputsCapExSalvageMonth,$BS$10)),0,BL45+BM10)</f>
        <v>0</v>
      </c>
      <c r="BN45" s="59" cm="1">
        <f t="array" ref="BN45">IF(AND(INDEX(InputsCapExSalvageMonth,$BS$10)&lt;&gt;0,BN$3&gt;=INDEX(InputsCapExSalvageMonth,$BS$10)),0,BM45+BN10)</f>
        <v>0</v>
      </c>
      <c r="BO45" s="59" cm="1">
        <f t="array" ref="BO45">IF(AND(INDEX(InputsCapExSalvageMonth,$BS$10)&lt;&gt;0,BO$3&gt;=INDEX(InputsCapExSalvageMonth,$BS$10)),0,BN45+BO10)</f>
        <v>0</v>
      </c>
      <c r="BP45" s="59" cm="1">
        <f t="array" ref="BP45">IF(AND(INDEX(InputsCapExSalvageMonth,$BS$10)&lt;&gt;0,BP$3&gt;=INDEX(InputsCapExSalvageMonth,$BS$10)),0,BO45+BP10)</f>
        <v>0</v>
      </c>
      <c r="BQ45" s="59" cm="1">
        <f t="array" ref="BQ45">IF(AND(INDEX(InputsCapExSalvageMonth,$BS$10)&lt;&gt;0,BQ$3&gt;=INDEX(InputsCapExSalvageMonth,$BS$10)),0,BP45+BQ10)</f>
        <v>0</v>
      </c>
      <c r="BR45" s="60" cm="1">
        <f t="array" ref="BR45">IF(AND(INDEX(InputsCapExSalvageMonth,$BS$10)&lt;&gt;0,BR$3&gt;=INDEX(InputsCapExSalvageMonth,$BS$10)),0,BQ45+BR10)</f>
        <v>0</v>
      </c>
    </row>
    <row r="46" spans="1:73" hidden="1" x14ac:dyDescent="0.25">
      <c r="A46" s="47"/>
      <c r="B46" s="141"/>
      <c r="C46" s="128" cm="1">
        <f t="array" ref="C46">INDEX(InputsCapexItem,$BS$11)</f>
        <v>0</v>
      </c>
      <c r="E46" s="60">
        <f t="shared" si="29"/>
        <v>0</v>
      </c>
      <c r="F46" s="60">
        <f t="shared" si="30"/>
        <v>0</v>
      </c>
      <c r="G46" s="60">
        <f t="shared" si="31"/>
        <v>0</v>
      </c>
      <c r="H46" s="60">
        <f t="shared" si="32"/>
        <v>0</v>
      </c>
      <c r="I46" s="60">
        <f t="shared" si="33"/>
        <v>0</v>
      </c>
      <c r="K46" s="53" cm="1">
        <f t="array" ref="K46">IF(AND(INDEX(InputsCapExSalvageMonth,$BS$11)&lt;&gt;0,K$3&gt;=INDEX(InputsCapExSalvageMonth,$BS$11)),0,K11)</f>
        <v>0</v>
      </c>
      <c r="L46" s="59" cm="1">
        <f t="array" ref="L46">IF(AND(INDEX(InputsCapExSalvageMonth,$BS$11)&lt;&gt;0,L$3&gt;=INDEX(InputsCapExSalvageMonth,$BS$11)),0,K46+L11)</f>
        <v>0</v>
      </c>
      <c r="M46" s="59" cm="1">
        <f t="array" ref="M46">IF(AND(INDEX(InputsCapExSalvageMonth,$BS$11)&lt;&gt;0,M$3&gt;=INDEX(InputsCapExSalvageMonth,$BS$11)),0,L46+M11)</f>
        <v>0</v>
      </c>
      <c r="N46" s="59" cm="1">
        <f t="array" ref="N46">IF(AND(INDEX(InputsCapExSalvageMonth,$BS$11)&lt;&gt;0,N$3&gt;=INDEX(InputsCapExSalvageMonth,$BS$11)),0,M46+N11)</f>
        <v>0</v>
      </c>
      <c r="O46" s="59" cm="1">
        <f t="array" ref="O46">IF(AND(INDEX(InputsCapExSalvageMonth,$BS$11)&lt;&gt;0,O$3&gt;=INDEX(InputsCapExSalvageMonth,$BS$11)),0,N46+O11)</f>
        <v>0</v>
      </c>
      <c r="P46" s="59" cm="1">
        <f t="array" ref="P46">IF(AND(INDEX(InputsCapExSalvageMonth,$BS$11)&lt;&gt;0,P$3&gt;=INDEX(InputsCapExSalvageMonth,$BS$11)),0,O46+P11)</f>
        <v>0</v>
      </c>
      <c r="Q46" s="59" cm="1">
        <f t="array" ref="Q46">IF(AND(INDEX(InputsCapExSalvageMonth,$BS$11)&lt;&gt;0,Q$3&gt;=INDEX(InputsCapExSalvageMonth,$BS$11)),0,P46+Q11)</f>
        <v>0</v>
      </c>
      <c r="R46" s="59" cm="1">
        <f t="array" ref="R46">IF(AND(INDEX(InputsCapExSalvageMonth,$BS$11)&lt;&gt;0,R$3&gt;=INDEX(InputsCapExSalvageMonth,$BS$11)),0,Q46+R11)</f>
        <v>0</v>
      </c>
      <c r="S46" s="59" cm="1">
        <f t="array" ref="S46">IF(AND(INDEX(InputsCapExSalvageMonth,$BS$11)&lt;&gt;0,S$3&gt;=INDEX(InputsCapExSalvageMonth,$BS$11)),0,R46+S11)</f>
        <v>0</v>
      </c>
      <c r="T46" s="59" cm="1">
        <f t="array" ref="T46">IF(AND(INDEX(InputsCapExSalvageMonth,$BS$11)&lt;&gt;0,T$3&gt;=INDEX(InputsCapExSalvageMonth,$BS$11)),0,S46+T11)</f>
        <v>0</v>
      </c>
      <c r="U46" s="59" cm="1">
        <f t="array" ref="U46">IF(AND(INDEX(InputsCapExSalvageMonth,$BS$11)&lt;&gt;0,U$3&gt;=INDEX(InputsCapExSalvageMonth,$BS$11)),0,T46+U11)</f>
        <v>0</v>
      </c>
      <c r="V46" s="60" cm="1">
        <f t="array" ref="V46">IF(AND(INDEX(InputsCapExSalvageMonth,$BS$11)&lt;&gt;0,V$3&gt;=INDEX(InputsCapExSalvageMonth,$BS$11)),0,U46+V11)</f>
        <v>0</v>
      </c>
      <c r="W46" s="53" cm="1">
        <f t="array" ref="W46">IF(AND(INDEX(InputsCapExSalvageMonth,$BS$11)&lt;&gt;0,W$3&gt;=INDEX(InputsCapExSalvageMonth,$BS$11)),0,V46+W11)</f>
        <v>0</v>
      </c>
      <c r="X46" s="59" cm="1">
        <f t="array" ref="X46">IF(AND(INDEX(InputsCapExSalvageMonth,$BS$11)&lt;&gt;0,X$3&gt;=INDEX(InputsCapExSalvageMonth,$BS$11)),0,W46+X11)</f>
        <v>0</v>
      </c>
      <c r="Y46" s="59" cm="1">
        <f t="array" ref="Y46">IF(AND(INDEX(InputsCapExSalvageMonth,$BS$11)&lt;&gt;0,Y$3&gt;=INDEX(InputsCapExSalvageMonth,$BS$11)),0,X46+Y11)</f>
        <v>0</v>
      </c>
      <c r="Z46" s="59" cm="1">
        <f t="array" ref="Z46">IF(AND(INDEX(InputsCapExSalvageMonth,$BS$11)&lt;&gt;0,Z$3&gt;=INDEX(InputsCapExSalvageMonth,$BS$11)),0,Y46+Z11)</f>
        <v>0</v>
      </c>
      <c r="AA46" s="59" cm="1">
        <f t="array" ref="AA46">IF(AND(INDEX(InputsCapExSalvageMonth,$BS$11)&lt;&gt;0,AA$3&gt;=INDEX(InputsCapExSalvageMonth,$BS$11)),0,Z46+AA11)</f>
        <v>0</v>
      </c>
      <c r="AB46" s="59" cm="1">
        <f t="array" ref="AB46">IF(AND(INDEX(InputsCapExSalvageMonth,$BS$11)&lt;&gt;0,AB$3&gt;=INDEX(InputsCapExSalvageMonth,$BS$11)),0,AA46+AB11)</f>
        <v>0</v>
      </c>
      <c r="AC46" s="59" cm="1">
        <f t="array" ref="AC46">IF(AND(INDEX(InputsCapExSalvageMonth,$BS$11)&lt;&gt;0,AC$3&gt;=INDEX(InputsCapExSalvageMonth,$BS$11)),0,AB46+AC11)</f>
        <v>0</v>
      </c>
      <c r="AD46" s="59" cm="1">
        <f t="array" ref="AD46">IF(AND(INDEX(InputsCapExSalvageMonth,$BS$11)&lt;&gt;0,AD$3&gt;=INDEX(InputsCapExSalvageMonth,$BS$11)),0,AC46+AD11)</f>
        <v>0</v>
      </c>
      <c r="AE46" s="59" cm="1">
        <f t="array" ref="AE46">IF(AND(INDEX(InputsCapExSalvageMonth,$BS$11)&lt;&gt;0,AE$3&gt;=INDEX(InputsCapExSalvageMonth,$BS$11)),0,AD46+AE11)</f>
        <v>0</v>
      </c>
      <c r="AF46" s="59" cm="1">
        <f t="array" ref="AF46">IF(AND(INDEX(InputsCapExSalvageMonth,$BS$11)&lt;&gt;0,AF$3&gt;=INDEX(InputsCapExSalvageMonth,$BS$11)),0,AE46+AF11)</f>
        <v>0</v>
      </c>
      <c r="AG46" s="59" cm="1">
        <f t="array" ref="AG46">IF(AND(INDEX(InputsCapExSalvageMonth,$BS$11)&lt;&gt;0,AG$3&gt;=INDEX(InputsCapExSalvageMonth,$BS$11)),0,AF46+AG11)</f>
        <v>0</v>
      </c>
      <c r="AH46" s="60" cm="1">
        <f t="array" ref="AH46">IF(AND(INDEX(InputsCapExSalvageMonth,$BS$11)&lt;&gt;0,AH$3&gt;=INDEX(InputsCapExSalvageMonth,$BS$11)),0,AG46+AH11)</f>
        <v>0</v>
      </c>
      <c r="AI46" s="53" cm="1">
        <f t="array" ref="AI46">IF(AND(INDEX(InputsCapExSalvageMonth,$BS$11)&lt;&gt;0,AI$3&gt;=INDEX(InputsCapExSalvageMonth,$BS$11)),0,AH46+AI11)</f>
        <v>0</v>
      </c>
      <c r="AJ46" s="59" cm="1">
        <f t="array" ref="AJ46">IF(AND(INDEX(InputsCapExSalvageMonth,$BS$11)&lt;&gt;0,AJ$3&gt;=INDEX(InputsCapExSalvageMonth,$BS$11)),0,AI46+AJ11)</f>
        <v>0</v>
      </c>
      <c r="AK46" s="59" cm="1">
        <f t="array" ref="AK46">IF(AND(INDEX(InputsCapExSalvageMonth,$BS$11)&lt;&gt;0,AK$3&gt;=INDEX(InputsCapExSalvageMonth,$BS$11)),0,AJ46+AK11)</f>
        <v>0</v>
      </c>
      <c r="AL46" s="59" cm="1">
        <f t="array" ref="AL46">IF(AND(INDEX(InputsCapExSalvageMonth,$BS$11)&lt;&gt;0,AL$3&gt;=INDEX(InputsCapExSalvageMonth,$BS$11)),0,AK46+AL11)</f>
        <v>0</v>
      </c>
      <c r="AM46" s="59" cm="1">
        <f t="array" ref="AM46">IF(AND(INDEX(InputsCapExSalvageMonth,$BS$11)&lt;&gt;0,AM$3&gt;=INDEX(InputsCapExSalvageMonth,$BS$11)),0,AL46+AM11)</f>
        <v>0</v>
      </c>
      <c r="AN46" s="59" cm="1">
        <f t="array" ref="AN46">IF(AND(INDEX(InputsCapExSalvageMonth,$BS$11)&lt;&gt;0,AN$3&gt;=INDEX(InputsCapExSalvageMonth,$BS$11)),0,AM46+AN11)</f>
        <v>0</v>
      </c>
      <c r="AO46" s="59" cm="1">
        <f t="array" ref="AO46">IF(AND(INDEX(InputsCapExSalvageMonth,$BS$11)&lt;&gt;0,AO$3&gt;=INDEX(InputsCapExSalvageMonth,$BS$11)),0,AN46+AO11)</f>
        <v>0</v>
      </c>
      <c r="AP46" s="59" cm="1">
        <f t="array" ref="AP46">IF(AND(INDEX(InputsCapExSalvageMonth,$BS$11)&lt;&gt;0,AP$3&gt;=INDEX(InputsCapExSalvageMonth,$BS$11)),0,AO46+AP11)</f>
        <v>0</v>
      </c>
      <c r="AQ46" s="59" cm="1">
        <f t="array" ref="AQ46">IF(AND(INDEX(InputsCapExSalvageMonth,$BS$11)&lt;&gt;0,AQ$3&gt;=INDEX(InputsCapExSalvageMonth,$BS$11)),0,AP46+AQ11)</f>
        <v>0</v>
      </c>
      <c r="AR46" s="59" cm="1">
        <f t="array" ref="AR46">IF(AND(INDEX(InputsCapExSalvageMonth,$BS$11)&lt;&gt;0,AR$3&gt;=INDEX(InputsCapExSalvageMonth,$BS$11)),0,AQ46+AR11)</f>
        <v>0</v>
      </c>
      <c r="AS46" s="59" cm="1">
        <f t="array" ref="AS46">IF(AND(INDEX(InputsCapExSalvageMonth,$BS$11)&lt;&gt;0,AS$3&gt;=INDEX(InputsCapExSalvageMonth,$BS$11)),0,AR46+AS11)</f>
        <v>0</v>
      </c>
      <c r="AT46" s="60" cm="1">
        <f t="array" ref="AT46">IF(AND(INDEX(InputsCapExSalvageMonth,$BS$11)&lt;&gt;0,AT$3&gt;=INDEX(InputsCapExSalvageMonth,$BS$11)),0,AS46+AT11)</f>
        <v>0</v>
      </c>
      <c r="AU46" s="53" cm="1">
        <f t="array" ref="AU46">IF(AND(INDEX(InputsCapExSalvageMonth,$BS$11)&lt;&gt;0,AU$3&gt;=INDEX(InputsCapExSalvageMonth,$BS$11)),0,AT46+AU11)</f>
        <v>0</v>
      </c>
      <c r="AV46" s="59" cm="1">
        <f t="array" ref="AV46">IF(AND(INDEX(InputsCapExSalvageMonth,$BS$11)&lt;&gt;0,AV$3&gt;=INDEX(InputsCapExSalvageMonth,$BS$11)),0,AU46+AV11)</f>
        <v>0</v>
      </c>
      <c r="AW46" s="59" cm="1">
        <f t="array" ref="AW46">IF(AND(INDEX(InputsCapExSalvageMonth,$BS$11)&lt;&gt;0,AW$3&gt;=INDEX(InputsCapExSalvageMonth,$BS$11)),0,AV46+AW11)</f>
        <v>0</v>
      </c>
      <c r="AX46" s="59" cm="1">
        <f t="array" ref="AX46">IF(AND(INDEX(InputsCapExSalvageMonth,$BS$11)&lt;&gt;0,AX$3&gt;=INDEX(InputsCapExSalvageMonth,$BS$11)),0,AW46+AX11)</f>
        <v>0</v>
      </c>
      <c r="AY46" s="59" cm="1">
        <f t="array" ref="AY46">IF(AND(INDEX(InputsCapExSalvageMonth,$BS$11)&lt;&gt;0,AY$3&gt;=INDEX(InputsCapExSalvageMonth,$BS$11)),0,AX46+AY11)</f>
        <v>0</v>
      </c>
      <c r="AZ46" s="59" cm="1">
        <f t="array" ref="AZ46">IF(AND(INDEX(InputsCapExSalvageMonth,$BS$11)&lt;&gt;0,AZ$3&gt;=INDEX(InputsCapExSalvageMonth,$BS$11)),0,AY46+AZ11)</f>
        <v>0</v>
      </c>
      <c r="BA46" s="59" cm="1">
        <f t="array" ref="BA46">IF(AND(INDEX(InputsCapExSalvageMonth,$BS$11)&lt;&gt;0,BA$3&gt;=INDEX(InputsCapExSalvageMonth,$BS$11)),0,AZ46+BA11)</f>
        <v>0</v>
      </c>
      <c r="BB46" s="59" cm="1">
        <f t="array" ref="BB46">IF(AND(INDEX(InputsCapExSalvageMonth,$BS$11)&lt;&gt;0,BB$3&gt;=INDEX(InputsCapExSalvageMonth,$BS$11)),0,BA46+BB11)</f>
        <v>0</v>
      </c>
      <c r="BC46" s="59" cm="1">
        <f t="array" ref="BC46">IF(AND(INDEX(InputsCapExSalvageMonth,$BS$11)&lt;&gt;0,BC$3&gt;=INDEX(InputsCapExSalvageMonth,$BS$11)),0,BB46+BC11)</f>
        <v>0</v>
      </c>
      <c r="BD46" s="59" cm="1">
        <f t="array" ref="BD46">IF(AND(INDEX(InputsCapExSalvageMonth,$BS$11)&lt;&gt;0,BD$3&gt;=INDEX(InputsCapExSalvageMonth,$BS$11)),0,BC46+BD11)</f>
        <v>0</v>
      </c>
      <c r="BE46" s="59" cm="1">
        <f t="array" ref="BE46">IF(AND(INDEX(InputsCapExSalvageMonth,$BS$11)&lt;&gt;0,BE$3&gt;=INDEX(InputsCapExSalvageMonth,$BS$11)),0,BD46+BE11)</f>
        <v>0</v>
      </c>
      <c r="BF46" s="60" cm="1">
        <f t="array" ref="BF46">IF(AND(INDEX(InputsCapExSalvageMonth,$BS$11)&lt;&gt;0,BF$3&gt;=INDEX(InputsCapExSalvageMonth,$BS$11)),0,BE46+BF11)</f>
        <v>0</v>
      </c>
      <c r="BG46" s="53" cm="1">
        <f t="array" ref="BG46">IF(AND(INDEX(InputsCapExSalvageMonth,$BS$11)&lt;&gt;0,BG$3&gt;=INDEX(InputsCapExSalvageMonth,$BS$11)),0,BF46+BG11)</f>
        <v>0</v>
      </c>
      <c r="BH46" s="59" cm="1">
        <f t="array" ref="BH46">IF(AND(INDEX(InputsCapExSalvageMonth,$BS$11)&lt;&gt;0,BH$3&gt;=INDEX(InputsCapExSalvageMonth,$BS$11)),0,BG46+BH11)</f>
        <v>0</v>
      </c>
      <c r="BI46" s="59" cm="1">
        <f t="array" ref="BI46">IF(AND(INDEX(InputsCapExSalvageMonth,$BS$11)&lt;&gt;0,BI$3&gt;=INDEX(InputsCapExSalvageMonth,$BS$11)),0,BH46+BI11)</f>
        <v>0</v>
      </c>
      <c r="BJ46" s="59" cm="1">
        <f t="array" ref="BJ46">IF(AND(INDEX(InputsCapExSalvageMonth,$BS$11)&lt;&gt;0,BJ$3&gt;=INDEX(InputsCapExSalvageMonth,$BS$11)),0,BI46+BJ11)</f>
        <v>0</v>
      </c>
      <c r="BK46" s="59" cm="1">
        <f t="array" ref="BK46">IF(AND(INDEX(InputsCapExSalvageMonth,$BS$11)&lt;&gt;0,BK$3&gt;=INDEX(InputsCapExSalvageMonth,$BS$11)),0,BJ46+BK11)</f>
        <v>0</v>
      </c>
      <c r="BL46" s="59" cm="1">
        <f t="array" ref="BL46">IF(AND(INDEX(InputsCapExSalvageMonth,$BS$11)&lt;&gt;0,BL$3&gt;=INDEX(InputsCapExSalvageMonth,$BS$11)),0,BK46+BL11)</f>
        <v>0</v>
      </c>
      <c r="BM46" s="59" cm="1">
        <f t="array" ref="BM46">IF(AND(INDEX(InputsCapExSalvageMonth,$BS$11)&lt;&gt;0,BM$3&gt;=INDEX(InputsCapExSalvageMonth,$BS$11)),0,BL46+BM11)</f>
        <v>0</v>
      </c>
      <c r="BN46" s="59" cm="1">
        <f t="array" ref="BN46">IF(AND(INDEX(InputsCapExSalvageMonth,$BS$11)&lt;&gt;0,BN$3&gt;=INDEX(InputsCapExSalvageMonth,$BS$11)),0,BM46+BN11)</f>
        <v>0</v>
      </c>
      <c r="BO46" s="59" cm="1">
        <f t="array" ref="BO46">IF(AND(INDEX(InputsCapExSalvageMonth,$BS$11)&lt;&gt;0,BO$3&gt;=INDEX(InputsCapExSalvageMonth,$BS$11)),0,BN46+BO11)</f>
        <v>0</v>
      </c>
      <c r="BP46" s="59" cm="1">
        <f t="array" ref="BP46">IF(AND(INDEX(InputsCapExSalvageMonth,$BS$11)&lt;&gt;0,BP$3&gt;=INDEX(InputsCapExSalvageMonth,$BS$11)),0,BO46+BP11)</f>
        <v>0</v>
      </c>
      <c r="BQ46" s="59" cm="1">
        <f t="array" ref="BQ46">IF(AND(INDEX(InputsCapExSalvageMonth,$BS$11)&lt;&gt;0,BQ$3&gt;=INDEX(InputsCapExSalvageMonth,$BS$11)),0,BP46+BQ11)</f>
        <v>0</v>
      </c>
      <c r="BR46" s="60" cm="1">
        <f t="array" ref="BR46">IF(AND(INDEX(InputsCapExSalvageMonth,$BS$11)&lt;&gt;0,BR$3&gt;=INDEX(InputsCapExSalvageMonth,$BS$11)),0,BQ46+BR11)</f>
        <v>0</v>
      </c>
    </row>
    <row r="47" spans="1:73" hidden="1" x14ac:dyDescent="0.25">
      <c r="A47" s="47"/>
      <c r="B47" s="141"/>
      <c r="C47" s="128" cm="1">
        <f t="array" ref="C47">INDEX(InputsCapexItem,$BS$12)</f>
        <v>0</v>
      </c>
      <c r="E47" s="60">
        <f t="shared" si="29"/>
        <v>0</v>
      </c>
      <c r="F47" s="60">
        <f t="shared" si="30"/>
        <v>0</v>
      </c>
      <c r="G47" s="60">
        <f t="shared" si="31"/>
        <v>0</v>
      </c>
      <c r="H47" s="60">
        <f t="shared" si="32"/>
        <v>0</v>
      </c>
      <c r="I47" s="60">
        <f t="shared" si="33"/>
        <v>0</v>
      </c>
      <c r="K47" s="53" cm="1">
        <f t="array" ref="K47">IF(AND(INDEX(InputsCapExSalvageMonth,$BS$12)&lt;&gt;0,K$3&gt;=INDEX(InputsCapExSalvageMonth,$BS$12)),0,K12)</f>
        <v>0</v>
      </c>
      <c r="L47" s="59" cm="1">
        <f t="array" ref="L47">IF(AND(INDEX(InputsCapExSalvageMonth,$BS$12)&lt;&gt;0,L$3&gt;=INDEX(InputsCapExSalvageMonth,$BS$12)),0,K47+L12)</f>
        <v>0</v>
      </c>
      <c r="M47" s="59" cm="1">
        <f t="array" ref="M47">IF(AND(INDEX(InputsCapExSalvageMonth,$BS$12)&lt;&gt;0,M$3&gt;=INDEX(InputsCapExSalvageMonth,$BS$12)),0,L47+M12)</f>
        <v>0</v>
      </c>
      <c r="N47" s="59" cm="1">
        <f t="array" ref="N47">IF(AND(INDEX(InputsCapExSalvageMonth,$BS$12)&lt;&gt;0,N$3&gt;=INDEX(InputsCapExSalvageMonth,$BS$12)),0,M47+N12)</f>
        <v>0</v>
      </c>
      <c r="O47" s="59" cm="1">
        <f t="array" ref="O47">IF(AND(INDEX(InputsCapExSalvageMonth,$BS$12)&lt;&gt;0,O$3&gt;=INDEX(InputsCapExSalvageMonth,$BS$12)),0,N47+O12)</f>
        <v>0</v>
      </c>
      <c r="P47" s="59" cm="1">
        <f t="array" ref="P47">IF(AND(INDEX(InputsCapExSalvageMonth,$BS$12)&lt;&gt;0,P$3&gt;=INDEX(InputsCapExSalvageMonth,$BS$12)),0,O47+P12)</f>
        <v>0</v>
      </c>
      <c r="Q47" s="59" cm="1">
        <f t="array" ref="Q47">IF(AND(INDEX(InputsCapExSalvageMonth,$BS$12)&lt;&gt;0,Q$3&gt;=INDEX(InputsCapExSalvageMonth,$BS$12)),0,P47+Q12)</f>
        <v>0</v>
      </c>
      <c r="R47" s="59" cm="1">
        <f t="array" ref="R47">IF(AND(INDEX(InputsCapExSalvageMonth,$BS$12)&lt;&gt;0,R$3&gt;=INDEX(InputsCapExSalvageMonth,$BS$12)),0,Q47+R12)</f>
        <v>0</v>
      </c>
      <c r="S47" s="59" cm="1">
        <f t="array" ref="S47">IF(AND(INDEX(InputsCapExSalvageMonth,$BS$12)&lt;&gt;0,S$3&gt;=INDEX(InputsCapExSalvageMonth,$BS$12)),0,R47+S12)</f>
        <v>0</v>
      </c>
      <c r="T47" s="59" cm="1">
        <f t="array" ref="T47">IF(AND(INDEX(InputsCapExSalvageMonth,$BS$12)&lt;&gt;0,T$3&gt;=INDEX(InputsCapExSalvageMonth,$BS$12)),0,S47+T12)</f>
        <v>0</v>
      </c>
      <c r="U47" s="59" cm="1">
        <f t="array" ref="U47">IF(AND(INDEX(InputsCapExSalvageMonth,$BS$12)&lt;&gt;0,U$3&gt;=INDEX(InputsCapExSalvageMonth,$BS$12)),0,T47+U12)</f>
        <v>0</v>
      </c>
      <c r="V47" s="60" cm="1">
        <f t="array" ref="V47">IF(AND(INDEX(InputsCapExSalvageMonth,$BS$12)&lt;&gt;0,V$3&gt;=INDEX(InputsCapExSalvageMonth,$BS$12)),0,U47+V12)</f>
        <v>0</v>
      </c>
      <c r="W47" s="53" cm="1">
        <f t="array" ref="W47">IF(AND(INDEX(InputsCapExSalvageMonth,$BS$12)&lt;&gt;0,W$3&gt;=INDEX(InputsCapExSalvageMonth,$BS$12)),0,V47+W12)</f>
        <v>0</v>
      </c>
      <c r="X47" s="59" cm="1">
        <f t="array" ref="X47">IF(AND(INDEX(InputsCapExSalvageMonth,$BS$12)&lt;&gt;0,X$3&gt;=INDEX(InputsCapExSalvageMonth,$BS$12)),0,W47+X12)</f>
        <v>0</v>
      </c>
      <c r="Y47" s="59" cm="1">
        <f t="array" ref="Y47">IF(AND(INDEX(InputsCapExSalvageMonth,$BS$12)&lt;&gt;0,Y$3&gt;=INDEX(InputsCapExSalvageMonth,$BS$12)),0,X47+Y12)</f>
        <v>0</v>
      </c>
      <c r="Z47" s="59" cm="1">
        <f t="array" ref="Z47">IF(AND(INDEX(InputsCapExSalvageMonth,$BS$12)&lt;&gt;0,Z$3&gt;=INDEX(InputsCapExSalvageMonth,$BS$12)),0,Y47+Z12)</f>
        <v>0</v>
      </c>
      <c r="AA47" s="59" cm="1">
        <f t="array" ref="AA47">IF(AND(INDEX(InputsCapExSalvageMonth,$BS$12)&lt;&gt;0,AA$3&gt;=INDEX(InputsCapExSalvageMonth,$BS$12)),0,Z47+AA12)</f>
        <v>0</v>
      </c>
      <c r="AB47" s="59" cm="1">
        <f t="array" ref="AB47">IF(AND(INDEX(InputsCapExSalvageMonth,$BS$12)&lt;&gt;0,AB$3&gt;=INDEX(InputsCapExSalvageMonth,$BS$12)),0,AA47+AB12)</f>
        <v>0</v>
      </c>
      <c r="AC47" s="59" cm="1">
        <f t="array" ref="AC47">IF(AND(INDEX(InputsCapExSalvageMonth,$BS$12)&lt;&gt;0,AC$3&gt;=INDEX(InputsCapExSalvageMonth,$BS$12)),0,AB47+AC12)</f>
        <v>0</v>
      </c>
      <c r="AD47" s="59" cm="1">
        <f t="array" ref="AD47">IF(AND(INDEX(InputsCapExSalvageMonth,$BS$12)&lt;&gt;0,AD$3&gt;=INDEX(InputsCapExSalvageMonth,$BS$12)),0,AC47+AD12)</f>
        <v>0</v>
      </c>
      <c r="AE47" s="59" cm="1">
        <f t="array" ref="AE47">IF(AND(INDEX(InputsCapExSalvageMonth,$BS$12)&lt;&gt;0,AE$3&gt;=INDEX(InputsCapExSalvageMonth,$BS$12)),0,AD47+AE12)</f>
        <v>0</v>
      </c>
      <c r="AF47" s="59" cm="1">
        <f t="array" ref="AF47">IF(AND(INDEX(InputsCapExSalvageMonth,$BS$12)&lt;&gt;0,AF$3&gt;=INDEX(InputsCapExSalvageMonth,$BS$12)),0,AE47+AF12)</f>
        <v>0</v>
      </c>
      <c r="AG47" s="59" cm="1">
        <f t="array" ref="AG47">IF(AND(INDEX(InputsCapExSalvageMonth,$BS$12)&lt;&gt;0,AG$3&gt;=INDEX(InputsCapExSalvageMonth,$BS$12)),0,AF47+AG12)</f>
        <v>0</v>
      </c>
      <c r="AH47" s="60" cm="1">
        <f t="array" ref="AH47">IF(AND(INDEX(InputsCapExSalvageMonth,$BS$12)&lt;&gt;0,AH$3&gt;=INDEX(InputsCapExSalvageMonth,$BS$12)),0,AG47+AH12)</f>
        <v>0</v>
      </c>
      <c r="AI47" s="53" cm="1">
        <f t="array" ref="AI47">IF(AND(INDEX(InputsCapExSalvageMonth,$BS$12)&lt;&gt;0,AI$3&gt;=INDEX(InputsCapExSalvageMonth,$BS$12)),0,AH47+AI12)</f>
        <v>0</v>
      </c>
      <c r="AJ47" s="59" cm="1">
        <f t="array" ref="AJ47">IF(AND(INDEX(InputsCapExSalvageMonth,$BS$12)&lt;&gt;0,AJ$3&gt;=INDEX(InputsCapExSalvageMonth,$BS$12)),0,AI47+AJ12)</f>
        <v>0</v>
      </c>
      <c r="AK47" s="59" cm="1">
        <f t="array" ref="AK47">IF(AND(INDEX(InputsCapExSalvageMonth,$BS$12)&lt;&gt;0,AK$3&gt;=INDEX(InputsCapExSalvageMonth,$BS$12)),0,AJ47+AK12)</f>
        <v>0</v>
      </c>
      <c r="AL47" s="59" cm="1">
        <f t="array" ref="AL47">IF(AND(INDEX(InputsCapExSalvageMonth,$BS$12)&lt;&gt;0,AL$3&gt;=INDEX(InputsCapExSalvageMonth,$BS$12)),0,AK47+AL12)</f>
        <v>0</v>
      </c>
      <c r="AM47" s="59" cm="1">
        <f t="array" ref="AM47">IF(AND(INDEX(InputsCapExSalvageMonth,$BS$12)&lt;&gt;0,AM$3&gt;=INDEX(InputsCapExSalvageMonth,$BS$12)),0,AL47+AM12)</f>
        <v>0</v>
      </c>
      <c r="AN47" s="59" cm="1">
        <f t="array" ref="AN47">IF(AND(INDEX(InputsCapExSalvageMonth,$BS$12)&lt;&gt;0,AN$3&gt;=INDEX(InputsCapExSalvageMonth,$BS$12)),0,AM47+AN12)</f>
        <v>0</v>
      </c>
      <c r="AO47" s="59" cm="1">
        <f t="array" ref="AO47">IF(AND(INDEX(InputsCapExSalvageMonth,$BS$12)&lt;&gt;0,AO$3&gt;=INDEX(InputsCapExSalvageMonth,$BS$12)),0,AN47+AO12)</f>
        <v>0</v>
      </c>
      <c r="AP47" s="59" cm="1">
        <f t="array" ref="AP47">IF(AND(INDEX(InputsCapExSalvageMonth,$BS$12)&lt;&gt;0,AP$3&gt;=INDEX(InputsCapExSalvageMonth,$BS$12)),0,AO47+AP12)</f>
        <v>0</v>
      </c>
      <c r="AQ47" s="59" cm="1">
        <f t="array" ref="AQ47">IF(AND(INDEX(InputsCapExSalvageMonth,$BS$12)&lt;&gt;0,AQ$3&gt;=INDEX(InputsCapExSalvageMonth,$BS$12)),0,AP47+AQ12)</f>
        <v>0</v>
      </c>
      <c r="AR47" s="59" cm="1">
        <f t="array" ref="AR47">IF(AND(INDEX(InputsCapExSalvageMonth,$BS$12)&lt;&gt;0,AR$3&gt;=INDEX(InputsCapExSalvageMonth,$BS$12)),0,AQ47+AR12)</f>
        <v>0</v>
      </c>
      <c r="AS47" s="59" cm="1">
        <f t="array" ref="AS47">IF(AND(INDEX(InputsCapExSalvageMonth,$BS$12)&lt;&gt;0,AS$3&gt;=INDEX(InputsCapExSalvageMonth,$BS$12)),0,AR47+AS12)</f>
        <v>0</v>
      </c>
      <c r="AT47" s="60" cm="1">
        <f t="array" ref="AT47">IF(AND(INDEX(InputsCapExSalvageMonth,$BS$12)&lt;&gt;0,AT$3&gt;=INDEX(InputsCapExSalvageMonth,$BS$12)),0,AS47+AT12)</f>
        <v>0</v>
      </c>
      <c r="AU47" s="53" cm="1">
        <f t="array" ref="AU47">IF(AND(INDEX(InputsCapExSalvageMonth,$BS$12)&lt;&gt;0,AU$3&gt;=INDEX(InputsCapExSalvageMonth,$BS$12)),0,AT47+AU12)</f>
        <v>0</v>
      </c>
      <c r="AV47" s="59" cm="1">
        <f t="array" ref="AV47">IF(AND(INDEX(InputsCapExSalvageMonth,$BS$12)&lt;&gt;0,AV$3&gt;=INDEX(InputsCapExSalvageMonth,$BS$12)),0,AU47+AV12)</f>
        <v>0</v>
      </c>
      <c r="AW47" s="59" cm="1">
        <f t="array" ref="AW47">IF(AND(INDEX(InputsCapExSalvageMonth,$BS$12)&lt;&gt;0,AW$3&gt;=INDEX(InputsCapExSalvageMonth,$BS$12)),0,AV47+AW12)</f>
        <v>0</v>
      </c>
      <c r="AX47" s="59" cm="1">
        <f t="array" ref="AX47">IF(AND(INDEX(InputsCapExSalvageMonth,$BS$12)&lt;&gt;0,AX$3&gt;=INDEX(InputsCapExSalvageMonth,$BS$12)),0,AW47+AX12)</f>
        <v>0</v>
      </c>
      <c r="AY47" s="59" cm="1">
        <f t="array" ref="AY47">IF(AND(INDEX(InputsCapExSalvageMonth,$BS$12)&lt;&gt;0,AY$3&gt;=INDEX(InputsCapExSalvageMonth,$BS$12)),0,AX47+AY12)</f>
        <v>0</v>
      </c>
      <c r="AZ47" s="59" cm="1">
        <f t="array" ref="AZ47">IF(AND(INDEX(InputsCapExSalvageMonth,$BS$12)&lt;&gt;0,AZ$3&gt;=INDEX(InputsCapExSalvageMonth,$BS$12)),0,AY47+AZ12)</f>
        <v>0</v>
      </c>
      <c r="BA47" s="59" cm="1">
        <f t="array" ref="BA47">IF(AND(INDEX(InputsCapExSalvageMonth,$BS$12)&lt;&gt;0,BA$3&gt;=INDEX(InputsCapExSalvageMonth,$BS$12)),0,AZ47+BA12)</f>
        <v>0</v>
      </c>
      <c r="BB47" s="59" cm="1">
        <f t="array" ref="BB47">IF(AND(INDEX(InputsCapExSalvageMonth,$BS$12)&lt;&gt;0,BB$3&gt;=INDEX(InputsCapExSalvageMonth,$BS$12)),0,BA47+BB12)</f>
        <v>0</v>
      </c>
      <c r="BC47" s="59" cm="1">
        <f t="array" ref="BC47">IF(AND(INDEX(InputsCapExSalvageMonth,$BS$12)&lt;&gt;0,BC$3&gt;=INDEX(InputsCapExSalvageMonth,$BS$12)),0,BB47+BC12)</f>
        <v>0</v>
      </c>
      <c r="BD47" s="59" cm="1">
        <f t="array" ref="BD47">IF(AND(INDEX(InputsCapExSalvageMonth,$BS$12)&lt;&gt;0,BD$3&gt;=INDEX(InputsCapExSalvageMonth,$BS$12)),0,BC47+BD12)</f>
        <v>0</v>
      </c>
      <c r="BE47" s="59" cm="1">
        <f t="array" ref="BE47">IF(AND(INDEX(InputsCapExSalvageMonth,$BS$12)&lt;&gt;0,BE$3&gt;=INDEX(InputsCapExSalvageMonth,$BS$12)),0,BD47+BE12)</f>
        <v>0</v>
      </c>
      <c r="BF47" s="60" cm="1">
        <f t="array" ref="BF47">IF(AND(INDEX(InputsCapExSalvageMonth,$BS$12)&lt;&gt;0,BF$3&gt;=INDEX(InputsCapExSalvageMonth,$BS$12)),0,BE47+BF12)</f>
        <v>0</v>
      </c>
      <c r="BG47" s="53" cm="1">
        <f t="array" ref="BG47">IF(AND(INDEX(InputsCapExSalvageMonth,$BS$12)&lt;&gt;0,BG$3&gt;=INDEX(InputsCapExSalvageMonth,$BS$12)),0,BF47+BG12)</f>
        <v>0</v>
      </c>
      <c r="BH47" s="59" cm="1">
        <f t="array" ref="BH47">IF(AND(INDEX(InputsCapExSalvageMonth,$BS$12)&lt;&gt;0,BH$3&gt;=INDEX(InputsCapExSalvageMonth,$BS$12)),0,BG47+BH12)</f>
        <v>0</v>
      </c>
      <c r="BI47" s="59" cm="1">
        <f t="array" ref="BI47">IF(AND(INDEX(InputsCapExSalvageMonth,$BS$12)&lt;&gt;0,BI$3&gt;=INDEX(InputsCapExSalvageMonth,$BS$12)),0,BH47+BI12)</f>
        <v>0</v>
      </c>
      <c r="BJ47" s="59" cm="1">
        <f t="array" ref="BJ47">IF(AND(INDEX(InputsCapExSalvageMonth,$BS$12)&lt;&gt;0,BJ$3&gt;=INDEX(InputsCapExSalvageMonth,$BS$12)),0,BI47+BJ12)</f>
        <v>0</v>
      </c>
      <c r="BK47" s="59" cm="1">
        <f t="array" ref="BK47">IF(AND(INDEX(InputsCapExSalvageMonth,$BS$12)&lt;&gt;0,BK$3&gt;=INDEX(InputsCapExSalvageMonth,$BS$12)),0,BJ47+BK12)</f>
        <v>0</v>
      </c>
      <c r="BL47" s="59" cm="1">
        <f t="array" ref="BL47">IF(AND(INDEX(InputsCapExSalvageMonth,$BS$12)&lt;&gt;0,BL$3&gt;=INDEX(InputsCapExSalvageMonth,$BS$12)),0,BK47+BL12)</f>
        <v>0</v>
      </c>
      <c r="BM47" s="59" cm="1">
        <f t="array" ref="BM47">IF(AND(INDEX(InputsCapExSalvageMonth,$BS$12)&lt;&gt;0,BM$3&gt;=INDEX(InputsCapExSalvageMonth,$BS$12)),0,BL47+BM12)</f>
        <v>0</v>
      </c>
      <c r="BN47" s="59" cm="1">
        <f t="array" ref="BN47">IF(AND(INDEX(InputsCapExSalvageMonth,$BS$12)&lt;&gt;0,BN$3&gt;=INDEX(InputsCapExSalvageMonth,$BS$12)),0,BM47+BN12)</f>
        <v>0</v>
      </c>
      <c r="BO47" s="59" cm="1">
        <f t="array" ref="BO47">IF(AND(INDEX(InputsCapExSalvageMonth,$BS$12)&lt;&gt;0,BO$3&gt;=INDEX(InputsCapExSalvageMonth,$BS$12)),0,BN47+BO12)</f>
        <v>0</v>
      </c>
      <c r="BP47" s="59" cm="1">
        <f t="array" ref="BP47">IF(AND(INDEX(InputsCapExSalvageMonth,$BS$12)&lt;&gt;0,BP$3&gt;=INDEX(InputsCapExSalvageMonth,$BS$12)),0,BO47+BP12)</f>
        <v>0</v>
      </c>
      <c r="BQ47" s="59" cm="1">
        <f t="array" ref="BQ47">IF(AND(INDEX(InputsCapExSalvageMonth,$BS$12)&lt;&gt;0,BQ$3&gt;=INDEX(InputsCapExSalvageMonth,$BS$12)),0,BP47+BQ12)</f>
        <v>0</v>
      </c>
      <c r="BR47" s="60" cm="1">
        <f t="array" ref="BR47">IF(AND(INDEX(InputsCapExSalvageMonth,$BS$12)&lt;&gt;0,BR$3&gt;=INDEX(InputsCapExSalvageMonth,$BS$12)),0,BQ47+BR12)</f>
        <v>0</v>
      </c>
    </row>
    <row r="48" spans="1:73" hidden="1" x14ac:dyDescent="0.25">
      <c r="A48" s="47"/>
      <c r="B48" s="141"/>
      <c r="C48" s="128" cm="1">
        <f t="array" ref="C48">INDEX(InputsCapexItem,$BS$13)</f>
        <v>0</v>
      </c>
      <c r="E48" s="60">
        <f t="shared" si="29"/>
        <v>0</v>
      </c>
      <c r="F48" s="60">
        <f t="shared" si="30"/>
        <v>0</v>
      </c>
      <c r="G48" s="60">
        <f t="shared" si="31"/>
        <v>0</v>
      </c>
      <c r="H48" s="60">
        <f t="shared" si="32"/>
        <v>0</v>
      </c>
      <c r="I48" s="60">
        <f t="shared" si="33"/>
        <v>0</v>
      </c>
      <c r="K48" s="53" cm="1">
        <f t="array" ref="K48">IF(AND(INDEX(InputsCapExSalvageMonth,$BS$13)&lt;&gt;0,K$3&gt;=INDEX(InputsCapExSalvageMonth,$BS$13)),0,K13)</f>
        <v>0</v>
      </c>
      <c r="L48" s="59" cm="1">
        <f t="array" ref="L48">IF(AND(INDEX(InputsCapExSalvageMonth,$BS$13)&lt;&gt;0,L$3&gt;=INDEX(InputsCapExSalvageMonth,$BS$13)),0,K48+L13)</f>
        <v>0</v>
      </c>
      <c r="M48" s="59" cm="1">
        <f t="array" ref="M48">IF(AND(INDEX(InputsCapExSalvageMonth,$BS$13)&lt;&gt;0,M$3&gt;=INDEX(InputsCapExSalvageMonth,$BS$13)),0,L48+M13)</f>
        <v>0</v>
      </c>
      <c r="N48" s="59" cm="1">
        <f t="array" ref="N48">IF(AND(INDEX(InputsCapExSalvageMonth,$BS$13)&lt;&gt;0,N$3&gt;=INDEX(InputsCapExSalvageMonth,$BS$13)),0,M48+N13)</f>
        <v>0</v>
      </c>
      <c r="O48" s="59" cm="1">
        <f t="array" ref="O48">IF(AND(INDEX(InputsCapExSalvageMonth,$BS$13)&lt;&gt;0,O$3&gt;=INDEX(InputsCapExSalvageMonth,$BS$13)),0,N48+O13)</f>
        <v>0</v>
      </c>
      <c r="P48" s="59" cm="1">
        <f t="array" ref="P48">IF(AND(INDEX(InputsCapExSalvageMonth,$BS$13)&lt;&gt;0,P$3&gt;=INDEX(InputsCapExSalvageMonth,$BS$13)),0,O48+P13)</f>
        <v>0</v>
      </c>
      <c r="Q48" s="59" cm="1">
        <f t="array" ref="Q48">IF(AND(INDEX(InputsCapExSalvageMonth,$BS$13)&lt;&gt;0,Q$3&gt;=INDEX(InputsCapExSalvageMonth,$BS$13)),0,P48+Q13)</f>
        <v>0</v>
      </c>
      <c r="R48" s="59" cm="1">
        <f t="array" ref="R48">IF(AND(INDEX(InputsCapExSalvageMonth,$BS$13)&lt;&gt;0,R$3&gt;=INDEX(InputsCapExSalvageMonth,$BS$13)),0,Q48+R13)</f>
        <v>0</v>
      </c>
      <c r="S48" s="59" cm="1">
        <f t="array" ref="S48">IF(AND(INDEX(InputsCapExSalvageMonth,$BS$13)&lt;&gt;0,S$3&gt;=INDEX(InputsCapExSalvageMonth,$BS$13)),0,R48+S13)</f>
        <v>0</v>
      </c>
      <c r="T48" s="59" cm="1">
        <f t="array" ref="T48">IF(AND(INDEX(InputsCapExSalvageMonth,$BS$13)&lt;&gt;0,T$3&gt;=INDEX(InputsCapExSalvageMonth,$BS$13)),0,S48+T13)</f>
        <v>0</v>
      </c>
      <c r="U48" s="59" cm="1">
        <f t="array" ref="U48">IF(AND(INDEX(InputsCapExSalvageMonth,$BS$13)&lt;&gt;0,U$3&gt;=INDEX(InputsCapExSalvageMonth,$BS$13)),0,T48+U13)</f>
        <v>0</v>
      </c>
      <c r="V48" s="60" cm="1">
        <f t="array" ref="V48">IF(AND(INDEX(InputsCapExSalvageMonth,$BS$13)&lt;&gt;0,V$3&gt;=INDEX(InputsCapExSalvageMonth,$BS$13)),0,U48+V13)</f>
        <v>0</v>
      </c>
      <c r="W48" s="53" cm="1">
        <f t="array" ref="W48">IF(AND(INDEX(InputsCapExSalvageMonth,$BS$13)&lt;&gt;0,W$3&gt;=INDEX(InputsCapExSalvageMonth,$BS$13)),0,V48+W13)</f>
        <v>0</v>
      </c>
      <c r="X48" s="59" cm="1">
        <f t="array" ref="X48">IF(AND(INDEX(InputsCapExSalvageMonth,$BS$13)&lt;&gt;0,X$3&gt;=INDEX(InputsCapExSalvageMonth,$BS$13)),0,W48+X13)</f>
        <v>0</v>
      </c>
      <c r="Y48" s="59" cm="1">
        <f t="array" ref="Y48">IF(AND(INDEX(InputsCapExSalvageMonth,$BS$13)&lt;&gt;0,Y$3&gt;=INDEX(InputsCapExSalvageMonth,$BS$13)),0,X48+Y13)</f>
        <v>0</v>
      </c>
      <c r="Z48" s="59" cm="1">
        <f t="array" ref="Z48">IF(AND(INDEX(InputsCapExSalvageMonth,$BS$13)&lt;&gt;0,Z$3&gt;=INDEX(InputsCapExSalvageMonth,$BS$13)),0,Y48+Z13)</f>
        <v>0</v>
      </c>
      <c r="AA48" s="59" cm="1">
        <f t="array" ref="AA48">IF(AND(INDEX(InputsCapExSalvageMonth,$BS$13)&lt;&gt;0,AA$3&gt;=INDEX(InputsCapExSalvageMonth,$BS$13)),0,Z48+AA13)</f>
        <v>0</v>
      </c>
      <c r="AB48" s="59" cm="1">
        <f t="array" ref="AB48">IF(AND(INDEX(InputsCapExSalvageMonth,$BS$13)&lt;&gt;0,AB$3&gt;=INDEX(InputsCapExSalvageMonth,$BS$13)),0,AA48+AB13)</f>
        <v>0</v>
      </c>
      <c r="AC48" s="59" cm="1">
        <f t="array" ref="AC48">IF(AND(INDEX(InputsCapExSalvageMonth,$BS$13)&lt;&gt;0,AC$3&gt;=INDEX(InputsCapExSalvageMonth,$BS$13)),0,AB48+AC13)</f>
        <v>0</v>
      </c>
      <c r="AD48" s="59" cm="1">
        <f t="array" ref="AD48">IF(AND(INDEX(InputsCapExSalvageMonth,$BS$13)&lt;&gt;0,AD$3&gt;=INDEX(InputsCapExSalvageMonth,$BS$13)),0,AC48+AD13)</f>
        <v>0</v>
      </c>
      <c r="AE48" s="59" cm="1">
        <f t="array" ref="AE48">IF(AND(INDEX(InputsCapExSalvageMonth,$BS$13)&lt;&gt;0,AE$3&gt;=INDEX(InputsCapExSalvageMonth,$BS$13)),0,AD48+AE13)</f>
        <v>0</v>
      </c>
      <c r="AF48" s="59" cm="1">
        <f t="array" ref="AF48">IF(AND(INDEX(InputsCapExSalvageMonth,$BS$13)&lt;&gt;0,AF$3&gt;=INDEX(InputsCapExSalvageMonth,$BS$13)),0,AE48+AF13)</f>
        <v>0</v>
      </c>
      <c r="AG48" s="59" cm="1">
        <f t="array" ref="AG48">IF(AND(INDEX(InputsCapExSalvageMonth,$BS$13)&lt;&gt;0,AG$3&gt;=INDEX(InputsCapExSalvageMonth,$BS$13)),0,AF48+AG13)</f>
        <v>0</v>
      </c>
      <c r="AH48" s="60" cm="1">
        <f t="array" ref="AH48">IF(AND(INDEX(InputsCapExSalvageMonth,$BS$13)&lt;&gt;0,AH$3&gt;=INDEX(InputsCapExSalvageMonth,$BS$13)),0,AG48+AH13)</f>
        <v>0</v>
      </c>
      <c r="AI48" s="53" cm="1">
        <f t="array" ref="AI48">IF(AND(INDEX(InputsCapExSalvageMonth,$BS$13)&lt;&gt;0,AI$3&gt;=INDEX(InputsCapExSalvageMonth,$BS$13)),0,AH48+AI13)</f>
        <v>0</v>
      </c>
      <c r="AJ48" s="59" cm="1">
        <f t="array" ref="AJ48">IF(AND(INDEX(InputsCapExSalvageMonth,$BS$13)&lt;&gt;0,AJ$3&gt;=INDEX(InputsCapExSalvageMonth,$BS$13)),0,AI48+AJ13)</f>
        <v>0</v>
      </c>
      <c r="AK48" s="59" cm="1">
        <f t="array" ref="AK48">IF(AND(INDEX(InputsCapExSalvageMonth,$BS$13)&lt;&gt;0,AK$3&gt;=INDEX(InputsCapExSalvageMonth,$BS$13)),0,AJ48+AK13)</f>
        <v>0</v>
      </c>
      <c r="AL48" s="59" cm="1">
        <f t="array" ref="AL48">IF(AND(INDEX(InputsCapExSalvageMonth,$BS$13)&lt;&gt;0,AL$3&gt;=INDEX(InputsCapExSalvageMonth,$BS$13)),0,AK48+AL13)</f>
        <v>0</v>
      </c>
      <c r="AM48" s="59" cm="1">
        <f t="array" ref="AM48">IF(AND(INDEX(InputsCapExSalvageMonth,$BS$13)&lt;&gt;0,AM$3&gt;=INDEX(InputsCapExSalvageMonth,$BS$13)),0,AL48+AM13)</f>
        <v>0</v>
      </c>
      <c r="AN48" s="59" cm="1">
        <f t="array" ref="AN48">IF(AND(INDEX(InputsCapExSalvageMonth,$BS$13)&lt;&gt;0,AN$3&gt;=INDEX(InputsCapExSalvageMonth,$BS$13)),0,AM48+AN13)</f>
        <v>0</v>
      </c>
      <c r="AO48" s="59" cm="1">
        <f t="array" ref="AO48">IF(AND(INDEX(InputsCapExSalvageMonth,$BS$13)&lt;&gt;0,AO$3&gt;=INDEX(InputsCapExSalvageMonth,$BS$13)),0,AN48+AO13)</f>
        <v>0</v>
      </c>
      <c r="AP48" s="59" cm="1">
        <f t="array" ref="AP48">IF(AND(INDEX(InputsCapExSalvageMonth,$BS$13)&lt;&gt;0,AP$3&gt;=INDEX(InputsCapExSalvageMonth,$BS$13)),0,AO48+AP13)</f>
        <v>0</v>
      </c>
      <c r="AQ48" s="59" cm="1">
        <f t="array" ref="AQ48">IF(AND(INDEX(InputsCapExSalvageMonth,$BS$13)&lt;&gt;0,AQ$3&gt;=INDEX(InputsCapExSalvageMonth,$BS$13)),0,AP48+AQ13)</f>
        <v>0</v>
      </c>
      <c r="AR48" s="59" cm="1">
        <f t="array" ref="AR48">IF(AND(INDEX(InputsCapExSalvageMonth,$BS$13)&lt;&gt;0,AR$3&gt;=INDEX(InputsCapExSalvageMonth,$BS$13)),0,AQ48+AR13)</f>
        <v>0</v>
      </c>
      <c r="AS48" s="59" cm="1">
        <f t="array" ref="AS48">IF(AND(INDEX(InputsCapExSalvageMonth,$BS$13)&lt;&gt;0,AS$3&gt;=INDEX(InputsCapExSalvageMonth,$BS$13)),0,AR48+AS13)</f>
        <v>0</v>
      </c>
      <c r="AT48" s="60" cm="1">
        <f t="array" ref="AT48">IF(AND(INDEX(InputsCapExSalvageMonth,$BS$13)&lt;&gt;0,AT$3&gt;=INDEX(InputsCapExSalvageMonth,$BS$13)),0,AS48+AT13)</f>
        <v>0</v>
      </c>
      <c r="AU48" s="53" cm="1">
        <f t="array" ref="AU48">IF(AND(INDEX(InputsCapExSalvageMonth,$BS$13)&lt;&gt;0,AU$3&gt;=INDEX(InputsCapExSalvageMonth,$BS$13)),0,AT48+AU13)</f>
        <v>0</v>
      </c>
      <c r="AV48" s="59" cm="1">
        <f t="array" ref="AV48">IF(AND(INDEX(InputsCapExSalvageMonth,$BS$13)&lt;&gt;0,AV$3&gt;=INDEX(InputsCapExSalvageMonth,$BS$13)),0,AU48+AV13)</f>
        <v>0</v>
      </c>
      <c r="AW48" s="59" cm="1">
        <f t="array" ref="AW48">IF(AND(INDEX(InputsCapExSalvageMonth,$BS$13)&lt;&gt;0,AW$3&gt;=INDEX(InputsCapExSalvageMonth,$BS$13)),0,AV48+AW13)</f>
        <v>0</v>
      </c>
      <c r="AX48" s="59" cm="1">
        <f t="array" ref="AX48">IF(AND(INDEX(InputsCapExSalvageMonth,$BS$13)&lt;&gt;0,AX$3&gt;=INDEX(InputsCapExSalvageMonth,$BS$13)),0,AW48+AX13)</f>
        <v>0</v>
      </c>
      <c r="AY48" s="59" cm="1">
        <f t="array" ref="AY48">IF(AND(INDEX(InputsCapExSalvageMonth,$BS$13)&lt;&gt;0,AY$3&gt;=INDEX(InputsCapExSalvageMonth,$BS$13)),0,AX48+AY13)</f>
        <v>0</v>
      </c>
      <c r="AZ48" s="59" cm="1">
        <f t="array" ref="AZ48">IF(AND(INDEX(InputsCapExSalvageMonth,$BS$13)&lt;&gt;0,AZ$3&gt;=INDEX(InputsCapExSalvageMonth,$BS$13)),0,AY48+AZ13)</f>
        <v>0</v>
      </c>
      <c r="BA48" s="59" cm="1">
        <f t="array" ref="BA48">IF(AND(INDEX(InputsCapExSalvageMonth,$BS$13)&lt;&gt;0,BA$3&gt;=INDEX(InputsCapExSalvageMonth,$BS$13)),0,AZ48+BA13)</f>
        <v>0</v>
      </c>
      <c r="BB48" s="59" cm="1">
        <f t="array" ref="BB48">IF(AND(INDEX(InputsCapExSalvageMonth,$BS$13)&lt;&gt;0,BB$3&gt;=INDEX(InputsCapExSalvageMonth,$BS$13)),0,BA48+BB13)</f>
        <v>0</v>
      </c>
      <c r="BC48" s="59" cm="1">
        <f t="array" ref="BC48">IF(AND(INDEX(InputsCapExSalvageMonth,$BS$13)&lt;&gt;0,BC$3&gt;=INDEX(InputsCapExSalvageMonth,$BS$13)),0,BB48+BC13)</f>
        <v>0</v>
      </c>
      <c r="BD48" s="59" cm="1">
        <f t="array" ref="BD48">IF(AND(INDEX(InputsCapExSalvageMonth,$BS$13)&lt;&gt;0,BD$3&gt;=INDEX(InputsCapExSalvageMonth,$BS$13)),0,BC48+BD13)</f>
        <v>0</v>
      </c>
      <c r="BE48" s="59" cm="1">
        <f t="array" ref="BE48">IF(AND(INDEX(InputsCapExSalvageMonth,$BS$13)&lt;&gt;0,BE$3&gt;=INDEX(InputsCapExSalvageMonth,$BS$13)),0,BD48+BE13)</f>
        <v>0</v>
      </c>
      <c r="BF48" s="60" cm="1">
        <f t="array" ref="BF48">IF(AND(INDEX(InputsCapExSalvageMonth,$BS$13)&lt;&gt;0,BF$3&gt;=INDEX(InputsCapExSalvageMonth,$BS$13)),0,BE48+BF13)</f>
        <v>0</v>
      </c>
      <c r="BG48" s="53" cm="1">
        <f t="array" ref="BG48">IF(AND(INDEX(InputsCapExSalvageMonth,$BS$13)&lt;&gt;0,BG$3&gt;=INDEX(InputsCapExSalvageMonth,$BS$13)),0,BF48+BG13)</f>
        <v>0</v>
      </c>
      <c r="BH48" s="59" cm="1">
        <f t="array" ref="BH48">IF(AND(INDEX(InputsCapExSalvageMonth,$BS$13)&lt;&gt;0,BH$3&gt;=INDEX(InputsCapExSalvageMonth,$BS$13)),0,BG48+BH13)</f>
        <v>0</v>
      </c>
      <c r="BI48" s="59" cm="1">
        <f t="array" ref="BI48">IF(AND(INDEX(InputsCapExSalvageMonth,$BS$13)&lt;&gt;0,BI$3&gt;=INDEX(InputsCapExSalvageMonth,$BS$13)),0,BH48+BI13)</f>
        <v>0</v>
      </c>
      <c r="BJ48" s="59" cm="1">
        <f t="array" ref="BJ48">IF(AND(INDEX(InputsCapExSalvageMonth,$BS$13)&lt;&gt;0,BJ$3&gt;=INDEX(InputsCapExSalvageMonth,$BS$13)),0,BI48+BJ13)</f>
        <v>0</v>
      </c>
      <c r="BK48" s="59" cm="1">
        <f t="array" ref="BK48">IF(AND(INDEX(InputsCapExSalvageMonth,$BS$13)&lt;&gt;0,BK$3&gt;=INDEX(InputsCapExSalvageMonth,$BS$13)),0,BJ48+BK13)</f>
        <v>0</v>
      </c>
      <c r="BL48" s="59" cm="1">
        <f t="array" ref="BL48">IF(AND(INDEX(InputsCapExSalvageMonth,$BS$13)&lt;&gt;0,BL$3&gt;=INDEX(InputsCapExSalvageMonth,$BS$13)),0,BK48+BL13)</f>
        <v>0</v>
      </c>
      <c r="BM48" s="59" cm="1">
        <f t="array" ref="BM48">IF(AND(INDEX(InputsCapExSalvageMonth,$BS$13)&lt;&gt;0,BM$3&gt;=INDEX(InputsCapExSalvageMonth,$BS$13)),0,BL48+BM13)</f>
        <v>0</v>
      </c>
      <c r="BN48" s="59" cm="1">
        <f t="array" ref="BN48">IF(AND(INDEX(InputsCapExSalvageMonth,$BS$13)&lt;&gt;0,BN$3&gt;=INDEX(InputsCapExSalvageMonth,$BS$13)),0,BM48+BN13)</f>
        <v>0</v>
      </c>
      <c r="BO48" s="59" cm="1">
        <f t="array" ref="BO48">IF(AND(INDEX(InputsCapExSalvageMonth,$BS$13)&lt;&gt;0,BO$3&gt;=INDEX(InputsCapExSalvageMonth,$BS$13)),0,BN48+BO13)</f>
        <v>0</v>
      </c>
      <c r="BP48" s="59" cm="1">
        <f t="array" ref="BP48">IF(AND(INDEX(InputsCapExSalvageMonth,$BS$13)&lt;&gt;0,BP$3&gt;=INDEX(InputsCapExSalvageMonth,$BS$13)),0,BO48+BP13)</f>
        <v>0</v>
      </c>
      <c r="BQ48" s="59" cm="1">
        <f t="array" ref="BQ48">IF(AND(INDEX(InputsCapExSalvageMonth,$BS$13)&lt;&gt;0,BQ$3&gt;=INDEX(InputsCapExSalvageMonth,$BS$13)),0,BP48+BQ13)</f>
        <v>0</v>
      </c>
      <c r="BR48" s="60" cm="1">
        <f t="array" ref="BR48">IF(AND(INDEX(InputsCapExSalvageMonth,$BS$13)&lt;&gt;0,BR$3&gt;=INDEX(InputsCapExSalvageMonth,$BS$13)),0,BQ48+BR13)</f>
        <v>0</v>
      </c>
    </row>
    <row r="49" spans="2:70" s="47" customFormat="1" hidden="1" x14ac:dyDescent="0.25">
      <c r="B49" s="141"/>
      <c r="C49" s="128" cm="1">
        <f t="array" ref="C49">INDEX(InputsCapexItem,$BS$14)</f>
        <v>0</v>
      </c>
      <c r="E49" s="60">
        <f t="shared" si="29"/>
        <v>0</v>
      </c>
      <c r="F49" s="60">
        <f t="shared" si="30"/>
        <v>0</v>
      </c>
      <c r="G49" s="60">
        <f t="shared" si="31"/>
        <v>0</v>
      </c>
      <c r="H49" s="60">
        <f t="shared" si="32"/>
        <v>0</v>
      </c>
      <c r="I49" s="60">
        <f t="shared" si="33"/>
        <v>0</v>
      </c>
      <c r="K49" s="53" cm="1">
        <f t="array" ref="K49">IF(AND(INDEX(InputsCapExSalvageMonth,$BS$14)&lt;&gt;0,K$3&gt;=INDEX(InputsCapExSalvageMonth,$BS$14)),0,K14)</f>
        <v>0</v>
      </c>
      <c r="L49" s="59" cm="1">
        <f t="array" ref="L49">IF(AND(INDEX(InputsCapExSalvageMonth,$BS$14)&lt;&gt;0,L$3&gt;=INDEX(InputsCapExSalvageMonth,$BS$14)),0,K49+L14)</f>
        <v>0</v>
      </c>
      <c r="M49" s="59" cm="1">
        <f t="array" ref="M49">IF(AND(INDEX(InputsCapExSalvageMonth,$BS$14)&lt;&gt;0,M$3&gt;=INDEX(InputsCapExSalvageMonth,$BS$14)),0,L49+M14)</f>
        <v>0</v>
      </c>
      <c r="N49" s="59" cm="1">
        <f t="array" ref="N49">IF(AND(INDEX(InputsCapExSalvageMonth,$BS$14)&lt;&gt;0,N$3&gt;=INDEX(InputsCapExSalvageMonth,$BS$14)),0,M49+N14)</f>
        <v>0</v>
      </c>
      <c r="O49" s="59" cm="1">
        <f t="array" ref="O49">IF(AND(INDEX(InputsCapExSalvageMonth,$BS$14)&lt;&gt;0,O$3&gt;=INDEX(InputsCapExSalvageMonth,$BS$14)),0,N49+O14)</f>
        <v>0</v>
      </c>
      <c r="P49" s="59" cm="1">
        <f t="array" ref="P49">IF(AND(INDEX(InputsCapExSalvageMonth,$BS$14)&lt;&gt;0,P$3&gt;=INDEX(InputsCapExSalvageMonth,$BS$14)),0,O49+P14)</f>
        <v>0</v>
      </c>
      <c r="Q49" s="59" cm="1">
        <f t="array" ref="Q49">IF(AND(INDEX(InputsCapExSalvageMonth,$BS$14)&lt;&gt;0,Q$3&gt;=INDEX(InputsCapExSalvageMonth,$BS$14)),0,P49+Q14)</f>
        <v>0</v>
      </c>
      <c r="R49" s="59" cm="1">
        <f t="array" ref="R49">IF(AND(INDEX(InputsCapExSalvageMonth,$BS$14)&lt;&gt;0,R$3&gt;=INDEX(InputsCapExSalvageMonth,$BS$14)),0,Q49+R14)</f>
        <v>0</v>
      </c>
      <c r="S49" s="59" cm="1">
        <f t="array" ref="S49">IF(AND(INDEX(InputsCapExSalvageMonth,$BS$14)&lt;&gt;0,S$3&gt;=INDEX(InputsCapExSalvageMonth,$BS$14)),0,R49+S14)</f>
        <v>0</v>
      </c>
      <c r="T49" s="59" cm="1">
        <f t="array" ref="T49">IF(AND(INDEX(InputsCapExSalvageMonth,$BS$14)&lt;&gt;0,T$3&gt;=INDEX(InputsCapExSalvageMonth,$BS$14)),0,S49+T14)</f>
        <v>0</v>
      </c>
      <c r="U49" s="59" cm="1">
        <f t="array" ref="U49">IF(AND(INDEX(InputsCapExSalvageMonth,$BS$14)&lt;&gt;0,U$3&gt;=INDEX(InputsCapExSalvageMonth,$BS$14)),0,T49+U14)</f>
        <v>0</v>
      </c>
      <c r="V49" s="60" cm="1">
        <f t="array" ref="V49">IF(AND(INDEX(InputsCapExSalvageMonth,$BS$14)&lt;&gt;0,V$3&gt;=INDEX(InputsCapExSalvageMonth,$BS$14)),0,U49+V14)</f>
        <v>0</v>
      </c>
      <c r="W49" s="53" cm="1">
        <f t="array" ref="W49">IF(AND(INDEX(InputsCapExSalvageMonth,$BS$14)&lt;&gt;0,W$3&gt;=INDEX(InputsCapExSalvageMonth,$BS$14)),0,V49+W14)</f>
        <v>0</v>
      </c>
      <c r="X49" s="59" cm="1">
        <f t="array" ref="X49">IF(AND(INDEX(InputsCapExSalvageMonth,$BS$14)&lt;&gt;0,X$3&gt;=INDEX(InputsCapExSalvageMonth,$BS$14)),0,W49+X14)</f>
        <v>0</v>
      </c>
      <c r="Y49" s="59" cm="1">
        <f t="array" ref="Y49">IF(AND(INDEX(InputsCapExSalvageMonth,$BS$14)&lt;&gt;0,Y$3&gt;=INDEX(InputsCapExSalvageMonth,$BS$14)),0,X49+Y14)</f>
        <v>0</v>
      </c>
      <c r="Z49" s="59" cm="1">
        <f t="array" ref="Z49">IF(AND(INDEX(InputsCapExSalvageMonth,$BS$14)&lt;&gt;0,Z$3&gt;=INDEX(InputsCapExSalvageMonth,$BS$14)),0,Y49+Z14)</f>
        <v>0</v>
      </c>
      <c r="AA49" s="59" cm="1">
        <f t="array" ref="AA49">IF(AND(INDEX(InputsCapExSalvageMonth,$BS$14)&lt;&gt;0,AA$3&gt;=INDEX(InputsCapExSalvageMonth,$BS$14)),0,Z49+AA14)</f>
        <v>0</v>
      </c>
      <c r="AB49" s="59" cm="1">
        <f t="array" ref="AB49">IF(AND(INDEX(InputsCapExSalvageMonth,$BS$14)&lt;&gt;0,AB$3&gt;=INDEX(InputsCapExSalvageMonth,$BS$14)),0,AA49+AB14)</f>
        <v>0</v>
      </c>
      <c r="AC49" s="59" cm="1">
        <f t="array" ref="AC49">IF(AND(INDEX(InputsCapExSalvageMonth,$BS$14)&lt;&gt;0,AC$3&gt;=INDEX(InputsCapExSalvageMonth,$BS$14)),0,AB49+AC14)</f>
        <v>0</v>
      </c>
      <c r="AD49" s="59" cm="1">
        <f t="array" ref="AD49">IF(AND(INDEX(InputsCapExSalvageMonth,$BS$14)&lt;&gt;0,AD$3&gt;=INDEX(InputsCapExSalvageMonth,$BS$14)),0,AC49+AD14)</f>
        <v>0</v>
      </c>
      <c r="AE49" s="59" cm="1">
        <f t="array" ref="AE49">IF(AND(INDEX(InputsCapExSalvageMonth,$BS$14)&lt;&gt;0,AE$3&gt;=INDEX(InputsCapExSalvageMonth,$BS$14)),0,AD49+AE14)</f>
        <v>0</v>
      </c>
      <c r="AF49" s="59" cm="1">
        <f t="array" ref="AF49">IF(AND(INDEX(InputsCapExSalvageMonth,$BS$14)&lt;&gt;0,AF$3&gt;=INDEX(InputsCapExSalvageMonth,$BS$14)),0,AE49+AF14)</f>
        <v>0</v>
      </c>
      <c r="AG49" s="59" cm="1">
        <f t="array" ref="AG49">IF(AND(INDEX(InputsCapExSalvageMonth,$BS$14)&lt;&gt;0,AG$3&gt;=INDEX(InputsCapExSalvageMonth,$BS$14)),0,AF49+AG14)</f>
        <v>0</v>
      </c>
      <c r="AH49" s="60" cm="1">
        <f t="array" ref="AH49">IF(AND(INDEX(InputsCapExSalvageMonth,$BS$14)&lt;&gt;0,AH$3&gt;=INDEX(InputsCapExSalvageMonth,$BS$14)),0,AG49+AH14)</f>
        <v>0</v>
      </c>
      <c r="AI49" s="53" cm="1">
        <f t="array" ref="AI49">IF(AND(INDEX(InputsCapExSalvageMonth,$BS$14)&lt;&gt;0,AI$3&gt;=INDEX(InputsCapExSalvageMonth,$BS$14)),0,AH49+AI14)</f>
        <v>0</v>
      </c>
      <c r="AJ49" s="59" cm="1">
        <f t="array" ref="AJ49">IF(AND(INDEX(InputsCapExSalvageMonth,$BS$14)&lt;&gt;0,AJ$3&gt;=INDEX(InputsCapExSalvageMonth,$BS$14)),0,AI49+AJ14)</f>
        <v>0</v>
      </c>
      <c r="AK49" s="59" cm="1">
        <f t="array" ref="AK49">IF(AND(INDEX(InputsCapExSalvageMonth,$BS$14)&lt;&gt;0,AK$3&gt;=INDEX(InputsCapExSalvageMonth,$BS$14)),0,AJ49+AK14)</f>
        <v>0</v>
      </c>
      <c r="AL49" s="59" cm="1">
        <f t="array" ref="AL49">IF(AND(INDEX(InputsCapExSalvageMonth,$BS$14)&lt;&gt;0,AL$3&gt;=INDEX(InputsCapExSalvageMonth,$BS$14)),0,AK49+AL14)</f>
        <v>0</v>
      </c>
      <c r="AM49" s="59" cm="1">
        <f t="array" ref="AM49">IF(AND(INDEX(InputsCapExSalvageMonth,$BS$14)&lt;&gt;0,AM$3&gt;=INDEX(InputsCapExSalvageMonth,$BS$14)),0,AL49+AM14)</f>
        <v>0</v>
      </c>
      <c r="AN49" s="59" cm="1">
        <f t="array" ref="AN49">IF(AND(INDEX(InputsCapExSalvageMonth,$BS$14)&lt;&gt;0,AN$3&gt;=INDEX(InputsCapExSalvageMonth,$BS$14)),0,AM49+AN14)</f>
        <v>0</v>
      </c>
      <c r="AO49" s="59" cm="1">
        <f t="array" ref="AO49">IF(AND(INDEX(InputsCapExSalvageMonth,$BS$14)&lt;&gt;0,AO$3&gt;=INDEX(InputsCapExSalvageMonth,$BS$14)),0,AN49+AO14)</f>
        <v>0</v>
      </c>
      <c r="AP49" s="59" cm="1">
        <f t="array" ref="AP49">IF(AND(INDEX(InputsCapExSalvageMonth,$BS$14)&lt;&gt;0,AP$3&gt;=INDEX(InputsCapExSalvageMonth,$BS$14)),0,AO49+AP14)</f>
        <v>0</v>
      </c>
      <c r="AQ49" s="59" cm="1">
        <f t="array" ref="AQ49">IF(AND(INDEX(InputsCapExSalvageMonth,$BS$14)&lt;&gt;0,AQ$3&gt;=INDEX(InputsCapExSalvageMonth,$BS$14)),0,AP49+AQ14)</f>
        <v>0</v>
      </c>
      <c r="AR49" s="59" cm="1">
        <f t="array" ref="AR49">IF(AND(INDEX(InputsCapExSalvageMonth,$BS$14)&lt;&gt;0,AR$3&gt;=INDEX(InputsCapExSalvageMonth,$BS$14)),0,AQ49+AR14)</f>
        <v>0</v>
      </c>
      <c r="AS49" s="59" cm="1">
        <f t="array" ref="AS49">IF(AND(INDEX(InputsCapExSalvageMonth,$BS$14)&lt;&gt;0,AS$3&gt;=INDEX(InputsCapExSalvageMonth,$BS$14)),0,AR49+AS14)</f>
        <v>0</v>
      </c>
      <c r="AT49" s="60" cm="1">
        <f t="array" ref="AT49">IF(AND(INDEX(InputsCapExSalvageMonth,$BS$14)&lt;&gt;0,AT$3&gt;=INDEX(InputsCapExSalvageMonth,$BS$14)),0,AS49+AT14)</f>
        <v>0</v>
      </c>
      <c r="AU49" s="53" cm="1">
        <f t="array" ref="AU49">IF(AND(INDEX(InputsCapExSalvageMonth,$BS$14)&lt;&gt;0,AU$3&gt;=INDEX(InputsCapExSalvageMonth,$BS$14)),0,AT49+AU14)</f>
        <v>0</v>
      </c>
      <c r="AV49" s="59" cm="1">
        <f t="array" ref="AV49">IF(AND(INDEX(InputsCapExSalvageMonth,$BS$14)&lt;&gt;0,AV$3&gt;=INDEX(InputsCapExSalvageMonth,$BS$14)),0,AU49+AV14)</f>
        <v>0</v>
      </c>
      <c r="AW49" s="59" cm="1">
        <f t="array" ref="AW49">IF(AND(INDEX(InputsCapExSalvageMonth,$BS$14)&lt;&gt;0,AW$3&gt;=INDEX(InputsCapExSalvageMonth,$BS$14)),0,AV49+AW14)</f>
        <v>0</v>
      </c>
      <c r="AX49" s="59" cm="1">
        <f t="array" ref="AX49">IF(AND(INDEX(InputsCapExSalvageMonth,$BS$14)&lt;&gt;0,AX$3&gt;=INDEX(InputsCapExSalvageMonth,$BS$14)),0,AW49+AX14)</f>
        <v>0</v>
      </c>
      <c r="AY49" s="59" cm="1">
        <f t="array" ref="AY49">IF(AND(INDEX(InputsCapExSalvageMonth,$BS$14)&lt;&gt;0,AY$3&gt;=INDEX(InputsCapExSalvageMonth,$BS$14)),0,AX49+AY14)</f>
        <v>0</v>
      </c>
      <c r="AZ49" s="59" cm="1">
        <f t="array" ref="AZ49">IF(AND(INDEX(InputsCapExSalvageMonth,$BS$14)&lt;&gt;0,AZ$3&gt;=INDEX(InputsCapExSalvageMonth,$BS$14)),0,AY49+AZ14)</f>
        <v>0</v>
      </c>
      <c r="BA49" s="59" cm="1">
        <f t="array" ref="BA49">IF(AND(INDEX(InputsCapExSalvageMonth,$BS$14)&lt;&gt;0,BA$3&gt;=INDEX(InputsCapExSalvageMonth,$BS$14)),0,AZ49+BA14)</f>
        <v>0</v>
      </c>
      <c r="BB49" s="59" cm="1">
        <f t="array" ref="BB49">IF(AND(INDEX(InputsCapExSalvageMonth,$BS$14)&lt;&gt;0,BB$3&gt;=INDEX(InputsCapExSalvageMonth,$BS$14)),0,BA49+BB14)</f>
        <v>0</v>
      </c>
      <c r="BC49" s="59" cm="1">
        <f t="array" ref="BC49">IF(AND(INDEX(InputsCapExSalvageMonth,$BS$14)&lt;&gt;0,BC$3&gt;=INDEX(InputsCapExSalvageMonth,$BS$14)),0,BB49+BC14)</f>
        <v>0</v>
      </c>
      <c r="BD49" s="59" cm="1">
        <f t="array" ref="BD49">IF(AND(INDEX(InputsCapExSalvageMonth,$BS$14)&lt;&gt;0,BD$3&gt;=INDEX(InputsCapExSalvageMonth,$BS$14)),0,BC49+BD14)</f>
        <v>0</v>
      </c>
      <c r="BE49" s="59" cm="1">
        <f t="array" ref="BE49">IF(AND(INDEX(InputsCapExSalvageMonth,$BS$14)&lt;&gt;0,BE$3&gt;=INDEX(InputsCapExSalvageMonth,$BS$14)),0,BD49+BE14)</f>
        <v>0</v>
      </c>
      <c r="BF49" s="60" cm="1">
        <f t="array" ref="BF49">IF(AND(INDEX(InputsCapExSalvageMonth,$BS$14)&lt;&gt;0,BF$3&gt;=INDEX(InputsCapExSalvageMonth,$BS$14)),0,BE49+BF14)</f>
        <v>0</v>
      </c>
      <c r="BG49" s="53" cm="1">
        <f t="array" ref="BG49">IF(AND(INDEX(InputsCapExSalvageMonth,$BS$14)&lt;&gt;0,BG$3&gt;=INDEX(InputsCapExSalvageMonth,$BS$14)),0,BF49+BG14)</f>
        <v>0</v>
      </c>
      <c r="BH49" s="59" cm="1">
        <f t="array" ref="BH49">IF(AND(INDEX(InputsCapExSalvageMonth,$BS$14)&lt;&gt;0,BH$3&gt;=INDEX(InputsCapExSalvageMonth,$BS$14)),0,BG49+BH14)</f>
        <v>0</v>
      </c>
      <c r="BI49" s="59" cm="1">
        <f t="array" ref="BI49">IF(AND(INDEX(InputsCapExSalvageMonth,$BS$14)&lt;&gt;0,BI$3&gt;=INDEX(InputsCapExSalvageMonth,$BS$14)),0,BH49+BI14)</f>
        <v>0</v>
      </c>
      <c r="BJ49" s="59" cm="1">
        <f t="array" ref="BJ49">IF(AND(INDEX(InputsCapExSalvageMonth,$BS$14)&lt;&gt;0,BJ$3&gt;=INDEX(InputsCapExSalvageMonth,$BS$14)),0,BI49+BJ14)</f>
        <v>0</v>
      </c>
      <c r="BK49" s="59" cm="1">
        <f t="array" ref="BK49">IF(AND(INDEX(InputsCapExSalvageMonth,$BS$14)&lt;&gt;0,BK$3&gt;=INDEX(InputsCapExSalvageMonth,$BS$14)),0,BJ49+BK14)</f>
        <v>0</v>
      </c>
      <c r="BL49" s="59" cm="1">
        <f t="array" ref="BL49">IF(AND(INDEX(InputsCapExSalvageMonth,$BS$14)&lt;&gt;0,BL$3&gt;=INDEX(InputsCapExSalvageMonth,$BS$14)),0,BK49+BL14)</f>
        <v>0</v>
      </c>
      <c r="BM49" s="59" cm="1">
        <f t="array" ref="BM49">IF(AND(INDEX(InputsCapExSalvageMonth,$BS$14)&lt;&gt;0,BM$3&gt;=INDEX(InputsCapExSalvageMonth,$BS$14)),0,BL49+BM14)</f>
        <v>0</v>
      </c>
      <c r="BN49" s="59" cm="1">
        <f t="array" ref="BN49">IF(AND(INDEX(InputsCapExSalvageMonth,$BS$14)&lt;&gt;0,BN$3&gt;=INDEX(InputsCapExSalvageMonth,$BS$14)),0,BM49+BN14)</f>
        <v>0</v>
      </c>
      <c r="BO49" s="59" cm="1">
        <f t="array" ref="BO49">IF(AND(INDEX(InputsCapExSalvageMonth,$BS$14)&lt;&gt;0,BO$3&gt;=INDEX(InputsCapExSalvageMonth,$BS$14)),0,BN49+BO14)</f>
        <v>0</v>
      </c>
      <c r="BP49" s="59" cm="1">
        <f t="array" ref="BP49">IF(AND(INDEX(InputsCapExSalvageMonth,$BS$14)&lt;&gt;0,BP$3&gt;=INDEX(InputsCapExSalvageMonth,$BS$14)),0,BO49+BP14)</f>
        <v>0</v>
      </c>
      <c r="BQ49" s="59" cm="1">
        <f t="array" ref="BQ49">IF(AND(INDEX(InputsCapExSalvageMonth,$BS$14)&lt;&gt;0,BQ$3&gt;=INDEX(InputsCapExSalvageMonth,$BS$14)),0,BP49+BQ14)</f>
        <v>0</v>
      </c>
      <c r="BR49" s="60" cm="1">
        <f t="array" ref="BR49">IF(AND(INDEX(InputsCapExSalvageMonth,$BS$14)&lt;&gt;0,BR$3&gt;=INDEX(InputsCapExSalvageMonth,$BS$14)),0,BQ49+BR14)</f>
        <v>0</v>
      </c>
    </row>
    <row r="50" spans="2:70" s="47" customFormat="1" hidden="1" x14ac:dyDescent="0.25">
      <c r="B50" s="141"/>
      <c r="C50" s="128" cm="1">
        <f t="array" ref="C50">INDEX(InputsCapexItem,$BS$15)</f>
        <v>0</v>
      </c>
      <c r="E50" s="60">
        <f t="shared" si="29"/>
        <v>0</v>
      </c>
      <c r="F50" s="60">
        <f t="shared" si="30"/>
        <v>0</v>
      </c>
      <c r="G50" s="60">
        <f t="shared" si="31"/>
        <v>0</v>
      </c>
      <c r="H50" s="60">
        <f t="shared" si="32"/>
        <v>0</v>
      </c>
      <c r="I50" s="60">
        <f t="shared" si="33"/>
        <v>0</v>
      </c>
      <c r="K50" s="53" cm="1">
        <f t="array" ref="K50">IF(AND(INDEX(InputsCapExSalvageMonth,$BS$15)&lt;&gt;0,K$3&gt;=INDEX(InputsCapExSalvageMonth,$BS$15)),0,K15)</f>
        <v>0</v>
      </c>
      <c r="L50" s="59" cm="1">
        <f t="array" ref="L50">IF(AND(INDEX(InputsCapExSalvageMonth,$BS$15)&lt;&gt;0,L$3&gt;=INDEX(InputsCapExSalvageMonth,$BS$15)),0,K50+L15)</f>
        <v>0</v>
      </c>
      <c r="M50" s="59" cm="1">
        <f t="array" ref="M50">IF(AND(INDEX(InputsCapExSalvageMonth,$BS$15)&lt;&gt;0,M$3&gt;=INDEX(InputsCapExSalvageMonth,$BS$15)),0,L50+M15)</f>
        <v>0</v>
      </c>
      <c r="N50" s="59" cm="1">
        <f t="array" ref="N50">IF(AND(INDEX(InputsCapExSalvageMonth,$BS$15)&lt;&gt;0,N$3&gt;=INDEX(InputsCapExSalvageMonth,$BS$15)),0,M50+N15)</f>
        <v>0</v>
      </c>
      <c r="O50" s="59" cm="1">
        <f t="array" ref="O50">IF(AND(INDEX(InputsCapExSalvageMonth,$BS$15)&lt;&gt;0,O$3&gt;=INDEX(InputsCapExSalvageMonth,$BS$15)),0,N50+O15)</f>
        <v>0</v>
      </c>
      <c r="P50" s="59" cm="1">
        <f t="array" ref="P50">IF(AND(INDEX(InputsCapExSalvageMonth,$BS$15)&lt;&gt;0,P$3&gt;=INDEX(InputsCapExSalvageMonth,$BS$15)),0,O50+P15)</f>
        <v>0</v>
      </c>
      <c r="Q50" s="59" cm="1">
        <f t="array" ref="Q50">IF(AND(INDEX(InputsCapExSalvageMonth,$BS$15)&lt;&gt;0,Q$3&gt;=INDEX(InputsCapExSalvageMonth,$BS$15)),0,P50+Q15)</f>
        <v>0</v>
      </c>
      <c r="R50" s="59" cm="1">
        <f t="array" ref="R50">IF(AND(INDEX(InputsCapExSalvageMonth,$BS$15)&lt;&gt;0,R$3&gt;=INDEX(InputsCapExSalvageMonth,$BS$15)),0,Q50+R15)</f>
        <v>0</v>
      </c>
      <c r="S50" s="59" cm="1">
        <f t="array" ref="S50">IF(AND(INDEX(InputsCapExSalvageMonth,$BS$15)&lt;&gt;0,S$3&gt;=INDEX(InputsCapExSalvageMonth,$BS$15)),0,R50+S15)</f>
        <v>0</v>
      </c>
      <c r="T50" s="59" cm="1">
        <f t="array" ref="T50">IF(AND(INDEX(InputsCapExSalvageMonth,$BS$15)&lt;&gt;0,T$3&gt;=INDEX(InputsCapExSalvageMonth,$BS$15)),0,S50+T15)</f>
        <v>0</v>
      </c>
      <c r="U50" s="59" cm="1">
        <f t="array" ref="U50">IF(AND(INDEX(InputsCapExSalvageMonth,$BS$15)&lt;&gt;0,U$3&gt;=INDEX(InputsCapExSalvageMonth,$BS$15)),0,T50+U15)</f>
        <v>0</v>
      </c>
      <c r="V50" s="60" cm="1">
        <f t="array" ref="V50">IF(AND(INDEX(InputsCapExSalvageMonth,$BS$15)&lt;&gt;0,V$3&gt;=INDEX(InputsCapExSalvageMonth,$BS$15)),0,U50+V15)</f>
        <v>0</v>
      </c>
      <c r="W50" s="53" cm="1">
        <f t="array" ref="W50">IF(AND(INDEX(InputsCapExSalvageMonth,$BS$15)&lt;&gt;0,W$3&gt;=INDEX(InputsCapExSalvageMonth,$BS$15)),0,V50+W15)</f>
        <v>0</v>
      </c>
      <c r="X50" s="59" cm="1">
        <f t="array" ref="X50">IF(AND(INDEX(InputsCapExSalvageMonth,$BS$15)&lt;&gt;0,X$3&gt;=INDEX(InputsCapExSalvageMonth,$BS$15)),0,W50+X15)</f>
        <v>0</v>
      </c>
      <c r="Y50" s="59" cm="1">
        <f t="array" ref="Y50">IF(AND(INDEX(InputsCapExSalvageMonth,$BS$15)&lt;&gt;0,Y$3&gt;=INDEX(InputsCapExSalvageMonth,$BS$15)),0,X50+Y15)</f>
        <v>0</v>
      </c>
      <c r="Z50" s="59" cm="1">
        <f t="array" ref="Z50">IF(AND(INDEX(InputsCapExSalvageMonth,$BS$15)&lt;&gt;0,Z$3&gt;=INDEX(InputsCapExSalvageMonth,$BS$15)),0,Y50+Z15)</f>
        <v>0</v>
      </c>
      <c r="AA50" s="59" cm="1">
        <f t="array" ref="AA50">IF(AND(INDEX(InputsCapExSalvageMonth,$BS$15)&lt;&gt;0,AA$3&gt;=INDEX(InputsCapExSalvageMonth,$BS$15)),0,Z50+AA15)</f>
        <v>0</v>
      </c>
      <c r="AB50" s="59" cm="1">
        <f t="array" ref="AB50">IF(AND(INDEX(InputsCapExSalvageMonth,$BS$15)&lt;&gt;0,AB$3&gt;=INDEX(InputsCapExSalvageMonth,$BS$15)),0,AA50+AB15)</f>
        <v>0</v>
      </c>
      <c r="AC50" s="59" cm="1">
        <f t="array" ref="AC50">IF(AND(INDEX(InputsCapExSalvageMonth,$BS$15)&lt;&gt;0,AC$3&gt;=INDEX(InputsCapExSalvageMonth,$BS$15)),0,AB50+AC15)</f>
        <v>0</v>
      </c>
      <c r="AD50" s="59" cm="1">
        <f t="array" ref="AD50">IF(AND(INDEX(InputsCapExSalvageMonth,$BS$15)&lt;&gt;0,AD$3&gt;=INDEX(InputsCapExSalvageMonth,$BS$15)),0,AC50+AD15)</f>
        <v>0</v>
      </c>
      <c r="AE50" s="59" cm="1">
        <f t="array" ref="AE50">IF(AND(INDEX(InputsCapExSalvageMonth,$BS$15)&lt;&gt;0,AE$3&gt;=INDEX(InputsCapExSalvageMonth,$BS$15)),0,AD50+AE15)</f>
        <v>0</v>
      </c>
      <c r="AF50" s="59" cm="1">
        <f t="array" ref="AF50">IF(AND(INDEX(InputsCapExSalvageMonth,$BS$15)&lt;&gt;0,AF$3&gt;=INDEX(InputsCapExSalvageMonth,$BS$15)),0,AE50+AF15)</f>
        <v>0</v>
      </c>
      <c r="AG50" s="59" cm="1">
        <f t="array" ref="AG50">IF(AND(INDEX(InputsCapExSalvageMonth,$BS$15)&lt;&gt;0,AG$3&gt;=INDEX(InputsCapExSalvageMonth,$BS$15)),0,AF50+AG15)</f>
        <v>0</v>
      </c>
      <c r="AH50" s="60" cm="1">
        <f t="array" ref="AH50">IF(AND(INDEX(InputsCapExSalvageMonth,$BS$15)&lt;&gt;0,AH$3&gt;=INDEX(InputsCapExSalvageMonth,$BS$15)),0,AG50+AH15)</f>
        <v>0</v>
      </c>
      <c r="AI50" s="53" cm="1">
        <f t="array" ref="AI50">IF(AND(INDEX(InputsCapExSalvageMonth,$BS$15)&lt;&gt;0,AI$3&gt;=INDEX(InputsCapExSalvageMonth,$BS$15)),0,AH50+AI15)</f>
        <v>0</v>
      </c>
      <c r="AJ50" s="59" cm="1">
        <f t="array" ref="AJ50">IF(AND(INDEX(InputsCapExSalvageMonth,$BS$15)&lt;&gt;0,AJ$3&gt;=INDEX(InputsCapExSalvageMonth,$BS$15)),0,AI50+AJ15)</f>
        <v>0</v>
      </c>
      <c r="AK50" s="59" cm="1">
        <f t="array" ref="AK50">IF(AND(INDEX(InputsCapExSalvageMonth,$BS$15)&lt;&gt;0,AK$3&gt;=INDEX(InputsCapExSalvageMonth,$BS$15)),0,AJ50+AK15)</f>
        <v>0</v>
      </c>
      <c r="AL50" s="59" cm="1">
        <f t="array" ref="AL50">IF(AND(INDEX(InputsCapExSalvageMonth,$BS$15)&lt;&gt;0,AL$3&gt;=INDEX(InputsCapExSalvageMonth,$BS$15)),0,AK50+AL15)</f>
        <v>0</v>
      </c>
      <c r="AM50" s="59" cm="1">
        <f t="array" ref="AM50">IF(AND(INDEX(InputsCapExSalvageMonth,$BS$15)&lt;&gt;0,AM$3&gt;=INDEX(InputsCapExSalvageMonth,$BS$15)),0,AL50+AM15)</f>
        <v>0</v>
      </c>
      <c r="AN50" s="59" cm="1">
        <f t="array" ref="AN50">IF(AND(INDEX(InputsCapExSalvageMonth,$BS$15)&lt;&gt;0,AN$3&gt;=INDEX(InputsCapExSalvageMonth,$BS$15)),0,AM50+AN15)</f>
        <v>0</v>
      </c>
      <c r="AO50" s="59" cm="1">
        <f t="array" ref="AO50">IF(AND(INDEX(InputsCapExSalvageMonth,$BS$15)&lt;&gt;0,AO$3&gt;=INDEX(InputsCapExSalvageMonth,$BS$15)),0,AN50+AO15)</f>
        <v>0</v>
      </c>
      <c r="AP50" s="59" cm="1">
        <f t="array" ref="AP50">IF(AND(INDEX(InputsCapExSalvageMonth,$BS$15)&lt;&gt;0,AP$3&gt;=INDEX(InputsCapExSalvageMonth,$BS$15)),0,AO50+AP15)</f>
        <v>0</v>
      </c>
      <c r="AQ50" s="59" cm="1">
        <f t="array" ref="AQ50">IF(AND(INDEX(InputsCapExSalvageMonth,$BS$15)&lt;&gt;0,AQ$3&gt;=INDEX(InputsCapExSalvageMonth,$BS$15)),0,AP50+AQ15)</f>
        <v>0</v>
      </c>
      <c r="AR50" s="59" cm="1">
        <f t="array" ref="AR50">IF(AND(INDEX(InputsCapExSalvageMonth,$BS$15)&lt;&gt;0,AR$3&gt;=INDEX(InputsCapExSalvageMonth,$BS$15)),0,AQ50+AR15)</f>
        <v>0</v>
      </c>
      <c r="AS50" s="59" cm="1">
        <f t="array" ref="AS50">IF(AND(INDEX(InputsCapExSalvageMonth,$BS$15)&lt;&gt;0,AS$3&gt;=INDEX(InputsCapExSalvageMonth,$BS$15)),0,AR50+AS15)</f>
        <v>0</v>
      </c>
      <c r="AT50" s="60" cm="1">
        <f t="array" ref="AT50">IF(AND(INDEX(InputsCapExSalvageMonth,$BS$15)&lt;&gt;0,AT$3&gt;=INDEX(InputsCapExSalvageMonth,$BS$15)),0,AS50+AT15)</f>
        <v>0</v>
      </c>
      <c r="AU50" s="53" cm="1">
        <f t="array" ref="AU50">IF(AND(INDEX(InputsCapExSalvageMonth,$BS$15)&lt;&gt;0,AU$3&gt;=INDEX(InputsCapExSalvageMonth,$BS$15)),0,AT50+AU15)</f>
        <v>0</v>
      </c>
      <c r="AV50" s="59" cm="1">
        <f t="array" ref="AV50">IF(AND(INDEX(InputsCapExSalvageMonth,$BS$15)&lt;&gt;0,AV$3&gt;=INDEX(InputsCapExSalvageMonth,$BS$15)),0,AU50+AV15)</f>
        <v>0</v>
      </c>
      <c r="AW50" s="59" cm="1">
        <f t="array" ref="AW50">IF(AND(INDEX(InputsCapExSalvageMonth,$BS$15)&lt;&gt;0,AW$3&gt;=INDEX(InputsCapExSalvageMonth,$BS$15)),0,AV50+AW15)</f>
        <v>0</v>
      </c>
      <c r="AX50" s="59" cm="1">
        <f t="array" ref="AX50">IF(AND(INDEX(InputsCapExSalvageMonth,$BS$15)&lt;&gt;0,AX$3&gt;=INDEX(InputsCapExSalvageMonth,$BS$15)),0,AW50+AX15)</f>
        <v>0</v>
      </c>
      <c r="AY50" s="59" cm="1">
        <f t="array" ref="AY50">IF(AND(INDEX(InputsCapExSalvageMonth,$BS$15)&lt;&gt;0,AY$3&gt;=INDEX(InputsCapExSalvageMonth,$BS$15)),0,AX50+AY15)</f>
        <v>0</v>
      </c>
      <c r="AZ50" s="59" cm="1">
        <f t="array" ref="AZ50">IF(AND(INDEX(InputsCapExSalvageMonth,$BS$15)&lt;&gt;0,AZ$3&gt;=INDEX(InputsCapExSalvageMonth,$BS$15)),0,AY50+AZ15)</f>
        <v>0</v>
      </c>
      <c r="BA50" s="59" cm="1">
        <f t="array" ref="BA50">IF(AND(INDEX(InputsCapExSalvageMonth,$BS$15)&lt;&gt;0,BA$3&gt;=INDEX(InputsCapExSalvageMonth,$BS$15)),0,AZ50+BA15)</f>
        <v>0</v>
      </c>
      <c r="BB50" s="59" cm="1">
        <f t="array" ref="BB50">IF(AND(INDEX(InputsCapExSalvageMonth,$BS$15)&lt;&gt;0,BB$3&gt;=INDEX(InputsCapExSalvageMonth,$BS$15)),0,BA50+BB15)</f>
        <v>0</v>
      </c>
      <c r="BC50" s="59" cm="1">
        <f t="array" ref="BC50">IF(AND(INDEX(InputsCapExSalvageMonth,$BS$15)&lt;&gt;0,BC$3&gt;=INDEX(InputsCapExSalvageMonth,$BS$15)),0,BB50+BC15)</f>
        <v>0</v>
      </c>
      <c r="BD50" s="59" cm="1">
        <f t="array" ref="BD50">IF(AND(INDEX(InputsCapExSalvageMonth,$BS$15)&lt;&gt;0,BD$3&gt;=INDEX(InputsCapExSalvageMonth,$BS$15)),0,BC50+BD15)</f>
        <v>0</v>
      </c>
      <c r="BE50" s="59" cm="1">
        <f t="array" ref="BE50">IF(AND(INDEX(InputsCapExSalvageMonth,$BS$15)&lt;&gt;0,BE$3&gt;=INDEX(InputsCapExSalvageMonth,$BS$15)),0,BD50+BE15)</f>
        <v>0</v>
      </c>
      <c r="BF50" s="60" cm="1">
        <f t="array" ref="BF50">IF(AND(INDEX(InputsCapExSalvageMonth,$BS$15)&lt;&gt;0,BF$3&gt;=INDEX(InputsCapExSalvageMonth,$BS$15)),0,BE50+BF15)</f>
        <v>0</v>
      </c>
      <c r="BG50" s="53" cm="1">
        <f t="array" ref="BG50">IF(AND(INDEX(InputsCapExSalvageMonth,$BS$15)&lt;&gt;0,BG$3&gt;=INDEX(InputsCapExSalvageMonth,$BS$15)),0,BF50+BG15)</f>
        <v>0</v>
      </c>
      <c r="BH50" s="59" cm="1">
        <f t="array" ref="BH50">IF(AND(INDEX(InputsCapExSalvageMonth,$BS$15)&lt;&gt;0,BH$3&gt;=INDEX(InputsCapExSalvageMonth,$BS$15)),0,BG50+BH15)</f>
        <v>0</v>
      </c>
      <c r="BI50" s="59" cm="1">
        <f t="array" ref="BI50">IF(AND(INDEX(InputsCapExSalvageMonth,$BS$15)&lt;&gt;0,BI$3&gt;=INDEX(InputsCapExSalvageMonth,$BS$15)),0,BH50+BI15)</f>
        <v>0</v>
      </c>
      <c r="BJ50" s="59" cm="1">
        <f t="array" ref="BJ50">IF(AND(INDEX(InputsCapExSalvageMonth,$BS$15)&lt;&gt;0,BJ$3&gt;=INDEX(InputsCapExSalvageMonth,$BS$15)),0,BI50+BJ15)</f>
        <v>0</v>
      </c>
      <c r="BK50" s="59" cm="1">
        <f t="array" ref="BK50">IF(AND(INDEX(InputsCapExSalvageMonth,$BS$15)&lt;&gt;0,BK$3&gt;=INDEX(InputsCapExSalvageMonth,$BS$15)),0,BJ50+BK15)</f>
        <v>0</v>
      </c>
      <c r="BL50" s="59" cm="1">
        <f t="array" ref="BL50">IF(AND(INDEX(InputsCapExSalvageMonth,$BS$15)&lt;&gt;0,BL$3&gt;=INDEX(InputsCapExSalvageMonth,$BS$15)),0,BK50+BL15)</f>
        <v>0</v>
      </c>
      <c r="BM50" s="59" cm="1">
        <f t="array" ref="BM50">IF(AND(INDEX(InputsCapExSalvageMonth,$BS$15)&lt;&gt;0,BM$3&gt;=INDEX(InputsCapExSalvageMonth,$BS$15)),0,BL50+BM15)</f>
        <v>0</v>
      </c>
      <c r="BN50" s="59" cm="1">
        <f t="array" ref="BN50">IF(AND(INDEX(InputsCapExSalvageMonth,$BS$15)&lt;&gt;0,BN$3&gt;=INDEX(InputsCapExSalvageMonth,$BS$15)),0,BM50+BN15)</f>
        <v>0</v>
      </c>
      <c r="BO50" s="59" cm="1">
        <f t="array" ref="BO50">IF(AND(INDEX(InputsCapExSalvageMonth,$BS$15)&lt;&gt;0,BO$3&gt;=INDEX(InputsCapExSalvageMonth,$BS$15)),0,BN50+BO15)</f>
        <v>0</v>
      </c>
      <c r="BP50" s="59" cm="1">
        <f t="array" ref="BP50">IF(AND(INDEX(InputsCapExSalvageMonth,$BS$15)&lt;&gt;0,BP$3&gt;=INDEX(InputsCapExSalvageMonth,$BS$15)),0,BO50+BP15)</f>
        <v>0</v>
      </c>
      <c r="BQ50" s="59" cm="1">
        <f t="array" ref="BQ50">IF(AND(INDEX(InputsCapExSalvageMonth,$BS$15)&lt;&gt;0,BQ$3&gt;=INDEX(InputsCapExSalvageMonth,$BS$15)),0,BP50+BQ15)</f>
        <v>0</v>
      </c>
      <c r="BR50" s="60" cm="1">
        <f t="array" ref="BR50">IF(AND(INDEX(InputsCapExSalvageMonth,$BS$15)&lt;&gt;0,BR$3&gt;=INDEX(InputsCapExSalvageMonth,$BS$15)),0,BQ50+BR15)</f>
        <v>0</v>
      </c>
    </row>
    <row r="51" spans="2:70" s="47" customFormat="1" hidden="1" x14ac:dyDescent="0.25">
      <c r="B51" s="141"/>
      <c r="C51" s="128" cm="1">
        <f t="array" ref="C51">INDEX(InputsCapexItem,$BS$16)</f>
        <v>0</v>
      </c>
      <c r="E51" s="60">
        <f t="shared" si="29"/>
        <v>0</v>
      </c>
      <c r="F51" s="60">
        <f t="shared" si="30"/>
        <v>0</v>
      </c>
      <c r="G51" s="60">
        <f t="shared" si="31"/>
        <v>0</v>
      </c>
      <c r="H51" s="60">
        <f t="shared" si="32"/>
        <v>0</v>
      </c>
      <c r="I51" s="60">
        <f t="shared" si="33"/>
        <v>0</v>
      </c>
      <c r="K51" s="53" cm="1">
        <f t="array" ref="K51">IF(AND(INDEX(InputsCapExSalvageMonth,$BS$16)&lt;&gt;0,K$3&gt;=INDEX(InputsCapExSalvageMonth,$BS$16)),0,K16)</f>
        <v>0</v>
      </c>
      <c r="L51" s="59" cm="1">
        <f t="array" ref="L51">IF(AND(INDEX(InputsCapExSalvageMonth,$BS$16)&lt;&gt;0,L$3&gt;=INDEX(InputsCapExSalvageMonth,$BS$16)),0,K51+L16)</f>
        <v>0</v>
      </c>
      <c r="M51" s="59" cm="1">
        <f t="array" ref="M51">IF(AND(INDEX(InputsCapExSalvageMonth,$BS$16)&lt;&gt;0,M$3&gt;=INDEX(InputsCapExSalvageMonth,$BS$16)),0,L51+M16)</f>
        <v>0</v>
      </c>
      <c r="N51" s="59" cm="1">
        <f t="array" ref="N51">IF(AND(INDEX(InputsCapExSalvageMonth,$BS$16)&lt;&gt;0,N$3&gt;=INDEX(InputsCapExSalvageMonth,$BS$16)),0,M51+N16)</f>
        <v>0</v>
      </c>
      <c r="O51" s="59" cm="1">
        <f t="array" ref="O51">IF(AND(INDEX(InputsCapExSalvageMonth,$BS$16)&lt;&gt;0,O$3&gt;=INDEX(InputsCapExSalvageMonth,$BS$16)),0,N51+O16)</f>
        <v>0</v>
      </c>
      <c r="P51" s="59" cm="1">
        <f t="array" ref="P51">IF(AND(INDEX(InputsCapExSalvageMonth,$BS$16)&lt;&gt;0,P$3&gt;=INDEX(InputsCapExSalvageMonth,$BS$16)),0,O51+P16)</f>
        <v>0</v>
      </c>
      <c r="Q51" s="59" cm="1">
        <f t="array" ref="Q51">IF(AND(INDEX(InputsCapExSalvageMonth,$BS$16)&lt;&gt;0,Q$3&gt;=INDEX(InputsCapExSalvageMonth,$BS$16)),0,P51+Q16)</f>
        <v>0</v>
      </c>
      <c r="R51" s="59" cm="1">
        <f t="array" ref="R51">IF(AND(INDEX(InputsCapExSalvageMonth,$BS$16)&lt;&gt;0,R$3&gt;=INDEX(InputsCapExSalvageMonth,$BS$16)),0,Q51+R16)</f>
        <v>0</v>
      </c>
      <c r="S51" s="59" cm="1">
        <f t="array" ref="S51">IF(AND(INDEX(InputsCapExSalvageMonth,$BS$16)&lt;&gt;0,S$3&gt;=INDEX(InputsCapExSalvageMonth,$BS$16)),0,R51+S16)</f>
        <v>0</v>
      </c>
      <c r="T51" s="59" cm="1">
        <f t="array" ref="T51">IF(AND(INDEX(InputsCapExSalvageMonth,$BS$16)&lt;&gt;0,T$3&gt;=INDEX(InputsCapExSalvageMonth,$BS$16)),0,S51+T16)</f>
        <v>0</v>
      </c>
      <c r="U51" s="59" cm="1">
        <f t="array" ref="U51">IF(AND(INDEX(InputsCapExSalvageMonth,$BS$16)&lt;&gt;0,U$3&gt;=INDEX(InputsCapExSalvageMonth,$BS$16)),0,T51+U16)</f>
        <v>0</v>
      </c>
      <c r="V51" s="60" cm="1">
        <f t="array" ref="V51">IF(AND(INDEX(InputsCapExSalvageMonth,$BS$16)&lt;&gt;0,V$3&gt;=INDEX(InputsCapExSalvageMonth,$BS$16)),0,U51+V16)</f>
        <v>0</v>
      </c>
      <c r="W51" s="53" cm="1">
        <f t="array" ref="W51">IF(AND(INDEX(InputsCapExSalvageMonth,$BS$16)&lt;&gt;0,W$3&gt;=INDEX(InputsCapExSalvageMonth,$BS$16)),0,V51+W16)</f>
        <v>0</v>
      </c>
      <c r="X51" s="59" cm="1">
        <f t="array" ref="X51">IF(AND(INDEX(InputsCapExSalvageMonth,$BS$16)&lt;&gt;0,X$3&gt;=INDEX(InputsCapExSalvageMonth,$BS$16)),0,W51+X16)</f>
        <v>0</v>
      </c>
      <c r="Y51" s="59" cm="1">
        <f t="array" ref="Y51">IF(AND(INDEX(InputsCapExSalvageMonth,$BS$16)&lt;&gt;0,Y$3&gt;=INDEX(InputsCapExSalvageMonth,$BS$16)),0,X51+Y16)</f>
        <v>0</v>
      </c>
      <c r="Z51" s="59" cm="1">
        <f t="array" ref="Z51">IF(AND(INDEX(InputsCapExSalvageMonth,$BS$16)&lt;&gt;0,Z$3&gt;=INDEX(InputsCapExSalvageMonth,$BS$16)),0,Y51+Z16)</f>
        <v>0</v>
      </c>
      <c r="AA51" s="59" cm="1">
        <f t="array" ref="AA51">IF(AND(INDEX(InputsCapExSalvageMonth,$BS$16)&lt;&gt;0,AA$3&gt;=INDEX(InputsCapExSalvageMonth,$BS$16)),0,Z51+AA16)</f>
        <v>0</v>
      </c>
      <c r="AB51" s="59" cm="1">
        <f t="array" ref="AB51">IF(AND(INDEX(InputsCapExSalvageMonth,$BS$16)&lt;&gt;0,AB$3&gt;=INDEX(InputsCapExSalvageMonth,$BS$16)),0,AA51+AB16)</f>
        <v>0</v>
      </c>
      <c r="AC51" s="59" cm="1">
        <f t="array" ref="AC51">IF(AND(INDEX(InputsCapExSalvageMonth,$BS$16)&lt;&gt;0,AC$3&gt;=INDEX(InputsCapExSalvageMonth,$BS$16)),0,AB51+AC16)</f>
        <v>0</v>
      </c>
      <c r="AD51" s="59" cm="1">
        <f t="array" ref="AD51">IF(AND(INDEX(InputsCapExSalvageMonth,$BS$16)&lt;&gt;0,AD$3&gt;=INDEX(InputsCapExSalvageMonth,$BS$16)),0,AC51+AD16)</f>
        <v>0</v>
      </c>
      <c r="AE51" s="59" cm="1">
        <f t="array" ref="AE51">IF(AND(INDEX(InputsCapExSalvageMonth,$BS$16)&lt;&gt;0,AE$3&gt;=INDEX(InputsCapExSalvageMonth,$BS$16)),0,AD51+AE16)</f>
        <v>0</v>
      </c>
      <c r="AF51" s="59" cm="1">
        <f t="array" ref="AF51">IF(AND(INDEX(InputsCapExSalvageMonth,$BS$16)&lt;&gt;0,AF$3&gt;=INDEX(InputsCapExSalvageMonth,$BS$16)),0,AE51+AF16)</f>
        <v>0</v>
      </c>
      <c r="AG51" s="59" cm="1">
        <f t="array" ref="AG51">IF(AND(INDEX(InputsCapExSalvageMonth,$BS$16)&lt;&gt;0,AG$3&gt;=INDEX(InputsCapExSalvageMonth,$BS$16)),0,AF51+AG16)</f>
        <v>0</v>
      </c>
      <c r="AH51" s="60" cm="1">
        <f t="array" ref="AH51">IF(AND(INDEX(InputsCapExSalvageMonth,$BS$16)&lt;&gt;0,AH$3&gt;=INDEX(InputsCapExSalvageMonth,$BS$16)),0,AG51+AH16)</f>
        <v>0</v>
      </c>
      <c r="AI51" s="53" cm="1">
        <f t="array" ref="AI51">IF(AND(INDEX(InputsCapExSalvageMonth,$BS$16)&lt;&gt;0,AI$3&gt;=INDEX(InputsCapExSalvageMonth,$BS$16)),0,AH51+AI16)</f>
        <v>0</v>
      </c>
      <c r="AJ51" s="59" cm="1">
        <f t="array" ref="AJ51">IF(AND(INDEX(InputsCapExSalvageMonth,$BS$16)&lt;&gt;0,AJ$3&gt;=INDEX(InputsCapExSalvageMonth,$BS$16)),0,AI51+AJ16)</f>
        <v>0</v>
      </c>
      <c r="AK51" s="59" cm="1">
        <f t="array" ref="AK51">IF(AND(INDEX(InputsCapExSalvageMonth,$BS$16)&lt;&gt;0,AK$3&gt;=INDEX(InputsCapExSalvageMonth,$BS$16)),0,AJ51+AK16)</f>
        <v>0</v>
      </c>
      <c r="AL51" s="59" cm="1">
        <f t="array" ref="AL51">IF(AND(INDEX(InputsCapExSalvageMonth,$BS$16)&lt;&gt;0,AL$3&gt;=INDEX(InputsCapExSalvageMonth,$BS$16)),0,AK51+AL16)</f>
        <v>0</v>
      </c>
      <c r="AM51" s="59" cm="1">
        <f t="array" ref="AM51">IF(AND(INDEX(InputsCapExSalvageMonth,$BS$16)&lt;&gt;0,AM$3&gt;=INDEX(InputsCapExSalvageMonth,$BS$16)),0,AL51+AM16)</f>
        <v>0</v>
      </c>
      <c r="AN51" s="59" cm="1">
        <f t="array" ref="AN51">IF(AND(INDEX(InputsCapExSalvageMonth,$BS$16)&lt;&gt;0,AN$3&gt;=INDEX(InputsCapExSalvageMonth,$BS$16)),0,AM51+AN16)</f>
        <v>0</v>
      </c>
      <c r="AO51" s="59" cm="1">
        <f t="array" ref="AO51">IF(AND(INDEX(InputsCapExSalvageMonth,$BS$16)&lt;&gt;0,AO$3&gt;=INDEX(InputsCapExSalvageMonth,$BS$16)),0,AN51+AO16)</f>
        <v>0</v>
      </c>
      <c r="AP51" s="59" cm="1">
        <f t="array" ref="AP51">IF(AND(INDEX(InputsCapExSalvageMonth,$BS$16)&lt;&gt;0,AP$3&gt;=INDEX(InputsCapExSalvageMonth,$BS$16)),0,AO51+AP16)</f>
        <v>0</v>
      </c>
      <c r="AQ51" s="59" cm="1">
        <f t="array" ref="AQ51">IF(AND(INDEX(InputsCapExSalvageMonth,$BS$16)&lt;&gt;0,AQ$3&gt;=INDEX(InputsCapExSalvageMonth,$BS$16)),0,AP51+AQ16)</f>
        <v>0</v>
      </c>
      <c r="AR51" s="59" cm="1">
        <f t="array" ref="AR51">IF(AND(INDEX(InputsCapExSalvageMonth,$BS$16)&lt;&gt;0,AR$3&gt;=INDEX(InputsCapExSalvageMonth,$BS$16)),0,AQ51+AR16)</f>
        <v>0</v>
      </c>
      <c r="AS51" s="59" cm="1">
        <f t="array" ref="AS51">IF(AND(INDEX(InputsCapExSalvageMonth,$BS$16)&lt;&gt;0,AS$3&gt;=INDEX(InputsCapExSalvageMonth,$BS$16)),0,AR51+AS16)</f>
        <v>0</v>
      </c>
      <c r="AT51" s="60" cm="1">
        <f t="array" ref="AT51">IF(AND(INDEX(InputsCapExSalvageMonth,$BS$16)&lt;&gt;0,AT$3&gt;=INDEX(InputsCapExSalvageMonth,$BS$16)),0,AS51+AT16)</f>
        <v>0</v>
      </c>
      <c r="AU51" s="53" cm="1">
        <f t="array" ref="AU51">IF(AND(INDEX(InputsCapExSalvageMonth,$BS$16)&lt;&gt;0,AU$3&gt;=INDEX(InputsCapExSalvageMonth,$BS$16)),0,AT51+AU16)</f>
        <v>0</v>
      </c>
      <c r="AV51" s="59" cm="1">
        <f t="array" ref="AV51">IF(AND(INDEX(InputsCapExSalvageMonth,$BS$16)&lt;&gt;0,AV$3&gt;=INDEX(InputsCapExSalvageMonth,$BS$16)),0,AU51+AV16)</f>
        <v>0</v>
      </c>
      <c r="AW51" s="59" cm="1">
        <f t="array" ref="AW51">IF(AND(INDEX(InputsCapExSalvageMonth,$BS$16)&lt;&gt;0,AW$3&gt;=INDEX(InputsCapExSalvageMonth,$BS$16)),0,AV51+AW16)</f>
        <v>0</v>
      </c>
      <c r="AX51" s="59" cm="1">
        <f t="array" ref="AX51">IF(AND(INDEX(InputsCapExSalvageMonth,$BS$16)&lt;&gt;0,AX$3&gt;=INDEX(InputsCapExSalvageMonth,$BS$16)),0,AW51+AX16)</f>
        <v>0</v>
      </c>
      <c r="AY51" s="59" cm="1">
        <f t="array" ref="AY51">IF(AND(INDEX(InputsCapExSalvageMonth,$BS$16)&lt;&gt;0,AY$3&gt;=INDEX(InputsCapExSalvageMonth,$BS$16)),0,AX51+AY16)</f>
        <v>0</v>
      </c>
      <c r="AZ51" s="59" cm="1">
        <f t="array" ref="AZ51">IF(AND(INDEX(InputsCapExSalvageMonth,$BS$16)&lt;&gt;0,AZ$3&gt;=INDEX(InputsCapExSalvageMonth,$BS$16)),0,AY51+AZ16)</f>
        <v>0</v>
      </c>
      <c r="BA51" s="59" cm="1">
        <f t="array" ref="BA51">IF(AND(INDEX(InputsCapExSalvageMonth,$BS$16)&lt;&gt;0,BA$3&gt;=INDEX(InputsCapExSalvageMonth,$BS$16)),0,AZ51+BA16)</f>
        <v>0</v>
      </c>
      <c r="BB51" s="59" cm="1">
        <f t="array" ref="BB51">IF(AND(INDEX(InputsCapExSalvageMonth,$BS$16)&lt;&gt;0,BB$3&gt;=INDEX(InputsCapExSalvageMonth,$BS$16)),0,BA51+BB16)</f>
        <v>0</v>
      </c>
      <c r="BC51" s="59" cm="1">
        <f t="array" ref="BC51">IF(AND(INDEX(InputsCapExSalvageMonth,$BS$16)&lt;&gt;0,BC$3&gt;=INDEX(InputsCapExSalvageMonth,$BS$16)),0,BB51+BC16)</f>
        <v>0</v>
      </c>
      <c r="BD51" s="59" cm="1">
        <f t="array" ref="BD51">IF(AND(INDEX(InputsCapExSalvageMonth,$BS$16)&lt;&gt;0,BD$3&gt;=INDEX(InputsCapExSalvageMonth,$BS$16)),0,BC51+BD16)</f>
        <v>0</v>
      </c>
      <c r="BE51" s="59" cm="1">
        <f t="array" ref="BE51">IF(AND(INDEX(InputsCapExSalvageMonth,$BS$16)&lt;&gt;0,BE$3&gt;=INDEX(InputsCapExSalvageMonth,$BS$16)),0,BD51+BE16)</f>
        <v>0</v>
      </c>
      <c r="BF51" s="60" cm="1">
        <f t="array" ref="BF51">IF(AND(INDEX(InputsCapExSalvageMonth,$BS$16)&lt;&gt;0,BF$3&gt;=INDEX(InputsCapExSalvageMonth,$BS$16)),0,BE51+BF16)</f>
        <v>0</v>
      </c>
      <c r="BG51" s="53" cm="1">
        <f t="array" ref="BG51">IF(AND(INDEX(InputsCapExSalvageMonth,$BS$16)&lt;&gt;0,BG$3&gt;=INDEX(InputsCapExSalvageMonth,$BS$16)),0,BF51+BG16)</f>
        <v>0</v>
      </c>
      <c r="BH51" s="59" cm="1">
        <f t="array" ref="BH51">IF(AND(INDEX(InputsCapExSalvageMonth,$BS$16)&lt;&gt;0,BH$3&gt;=INDEX(InputsCapExSalvageMonth,$BS$16)),0,BG51+BH16)</f>
        <v>0</v>
      </c>
      <c r="BI51" s="59" cm="1">
        <f t="array" ref="BI51">IF(AND(INDEX(InputsCapExSalvageMonth,$BS$16)&lt;&gt;0,BI$3&gt;=INDEX(InputsCapExSalvageMonth,$BS$16)),0,BH51+BI16)</f>
        <v>0</v>
      </c>
      <c r="BJ51" s="59" cm="1">
        <f t="array" ref="BJ51">IF(AND(INDEX(InputsCapExSalvageMonth,$BS$16)&lt;&gt;0,BJ$3&gt;=INDEX(InputsCapExSalvageMonth,$BS$16)),0,BI51+BJ16)</f>
        <v>0</v>
      </c>
      <c r="BK51" s="59" cm="1">
        <f t="array" ref="BK51">IF(AND(INDEX(InputsCapExSalvageMonth,$BS$16)&lt;&gt;0,BK$3&gt;=INDEX(InputsCapExSalvageMonth,$BS$16)),0,BJ51+BK16)</f>
        <v>0</v>
      </c>
      <c r="BL51" s="59" cm="1">
        <f t="array" ref="BL51">IF(AND(INDEX(InputsCapExSalvageMonth,$BS$16)&lt;&gt;0,BL$3&gt;=INDEX(InputsCapExSalvageMonth,$BS$16)),0,BK51+BL16)</f>
        <v>0</v>
      </c>
      <c r="BM51" s="59" cm="1">
        <f t="array" ref="BM51">IF(AND(INDEX(InputsCapExSalvageMonth,$BS$16)&lt;&gt;0,BM$3&gt;=INDEX(InputsCapExSalvageMonth,$BS$16)),0,BL51+BM16)</f>
        <v>0</v>
      </c>
      <c r="BN51" s="59" cm="1">
        <f t="array" ref="BN51">IF(AND(INDEX(InputsCapExSalvageMonth,$BS$16)&lt;&gt;0,BN$3&gt;=INDEX(InputsCapExSalvageMonth,$BS$16)),0,BM51+BN16)</f>
        <v>0</v>
      </c>
      <c r="BO51" s="59" cm="1">
        <f t="array" ref="BO51">IF(AND(INDEX(InputsCapExSalvageMonth,$BS$16)&lt;&gt;0,BO$3&gt;=INDEX(InputsCapExSalvageMonth,$BS$16)),0,BN51+BO16)</f>
        <v>0</v>
      </c>
      <c r="BP51" s="59" cm="1">
        <f t="array" ref="BP51">IF(AND(INDEX(InputsCapExSalvageMonth,$BS$16)&lt;&gt;0,BP$3&gt;=INDEX(InputsCapExSalvageMonth,$BS$16)),0,BO51+BP16)</f>
        <v>0</v>
      </c>
      <c r="BQ51" s="59" cm="1">
        <f t="array" ref="BQ51">IF(AND(INDEX(InputsCapExSalvageMonth,$BS$16)&lt;&gt;0,BQ$3&gt;=INDEX(InputsCapExSalvageMonth,$BS$16)),0,BP51+BQ16)</f>
        <v>0</v>
      </c>
      <c r="BR51" s="60" cm="1">
        <f t="array" ref="BR51">IF(AND(INDEX(InputsCapExSalvageMonth,$BS$16)&lt;&gt;0,BR$3&gt;=INDEX(InputsCapExSalvageMonth,$BS$16)),0,BQ51+BR16)</f>
        <v>0</v>
      </c>
    </row>
    <row r="52" spans="2:70" s="47" customFormat="1" hidden="1" x14ac:dyDescent="0.25">
      <c r="B52" s="141"/>
      <c r="C52" s="128" cm="1">
        <f t="array" ref="C52">INDEX(InputsCapexItem,$BS$17)</f>
        <v>0</v>
      </c>
      <c r="E52" s="60">
        <f t="shared" si="29"/>
        <v>0</v>
      </c>
      <c r="F52" s="60">
        <f t="shared" si="30"/>
        <v>0</v>
      </c>
      <c r="G52" s="60">
        <f t="shared" si="31"/>
        <v>0</v>
      </c>
      <c r="H52" s="60">
        <f t="shared" si="32"/>
        <v>0</v>
      </c>
      <c r="I52" s="60">
        <f t="shared" si="33"/>
        <v>0</v>
      </c>
      <c r="K52" s="53" cm="1">
        <f t="array" ref="K52">IF(AND(INDEX(InputsCapExSalvageMonth,$BS$17)&lt;&gt;0,K$3&gt;=INDEX(InputsCapExSalvageMonth,$BS$17)),0,K17)</f>
        <v>0</v>
      </c>
      <c r="L52" s="59" cm="1">
        <f t="array" ref="L52">IF(AND(INDEX(InputsCapExSalvageMonth,$BS$17)&lt;&gt;0,L$3&gt;=INDEX(InputsCapExSalvageMonth,$BS$17)),0,K52+L17)</f>
        <v>0</v>
      </c>
      <c r="M52" s="59" cm="1">
        <f t="array" ref="M52">IF(AND(INDEX(InputsCapExSalvageMonth,$BS$17)&lt;&gt;0,M$3&gt;=INDEX(InputsCapExSalvageMonth,$BS$17)),0,L52+M17)</f>
        <v>0</v>
      </c>
      <c r="N52" s="59" cm="1">
        <f t="array" ref="N52">IF(AND(INDEX(InputsCapExSalvageMonth,$BS$17)&lt;&gt;0,N$3&gt;=INDEX(InputsCapExSalvageMonth,$BS$17)),0,M52+N17)</f>
        <v>0</v>
      </c>
      <c r="O52" s="59" cm="1">
        <f t="array" ref="O52">IF(AND(INDEX(InputsCapExSalvageMonth,$BS$17)&lt;&gt;0,O$3&gt;=INDEX(InputsCapExSalvageMonth,$BS$17)),0,N52+O17)</f>
        <v>0</v>
      </c>
      <c r="P52" s="59" cm="1">
        <f t="array" ref="P52">IF(AND(INDEX(InputsCapExSalvageMonth,$BS$17)&lt;&gt;0,P$3&gt;=INDEX(InputsCapExSalvageMonth,$BS$17)),0,O52+P17)</f>
        <v>0</v>
      </c>
      <c r="Q52" s="59" cm="1">
        <f t="array" ref="Q52">IF(AND(INDEX(InputsCapExSalvageMonth,$BS$17)&lt;&gt;0,Q$3&gt;=INDEX(InputsCapExSalvageMonth,$BS$17)),0,P52+Q17)</f>
        <v>0</v>
      </c>
      <c r="R52" s="59" cm="1">
        <f t="array" ref="R52">IF(AND(INDEX(InputsCapExSalvageMonth,$BS$17)&lt;&gt;0,R$3&gt;=INDEX(InputsCapExSalvageMonth,$BS$17)),0,Q52+R17)</f>
        <v>0</v>
      </c>
      <c r="S52" s="59" cm="1">
        <f t="array" ref="S52">IF(AND(INDEX(InputsCapExSalvageMonth,$BS$17)&lt;&gt;0,S$3&gt;=INDEX(InputsCapExSalvageMonth,$BS$17)),0,R52+S17)</f>
        <v>0</v>
      </c>
      <c r="T52" s="59" cm="1">
        <f t="array" ref="T52">IF(AND(INDEX(InputsCapExSalvageMonth,$BS$17)&lt;&gt;0,T$3&gt;=INDEX(InputsCapExSalvageMonth,$BS$17)),0,S52+T17)</f>
        <v>0</v>
      </c>
      <c r="U52" s="59" cm="1">
        <f t="array" ref="U52">IF(AND(INDEX(InputsCapExSalvageMonth,$BS$17)&lt;&gt;0,U$3&gt;=INDEX(InputsCapExSalvageMonth,$BS$17)),0,T52+U17)</f>
        <v>0</v>
      </c>
      <c r="V52" s="60" cm="1">
        <f t="array" ref="V52">IF(AND(INDEX(InputsCapExSalvageMonth,$BS$17)&lt;&gt;0,V$3&gt;=INDEX(InputsCapExSalvageMonth,$BS$17)),0,U52+V17)</f>
        <v>0</v>
      </c>
      <c r="W52" s="53" cm="1">
        <f t="array" ref="W52">IF(AND(INDEX(InputsCapExSalvageMonth,$BS$17)&lt;&gt;0,W$3&gt;=INDEX(InputsCapExSalvageMonth,$BS$17)),0,V52+W17)</f>
        <v>0</v>
      </c>
      <c r="X52" s="59" cm="1">
        <f t="array" ref="X52">IF(AND(INDEX(InputsCapExSalvageMonth,$BS$17)&lt;&gt;0,X$3&gt;=INDEX(InputsCapExSalvageMonth,$BS$17)),0,W52+X17)</f>
        <v>0</v>
      </c>
      <c r="Y52" s="59" cm="1">
        <f t="array" ref="Y52">IF(AND(INDEX(InputsCapExSalvageMonth,$BS$17)&lt;&gt;0,Y$3&gt;=INDEX(InputsCapExSalvageMonth,$BS$17)),0,X52+Y17)</f>
        <v>0</v>
      </c>
      <c r="Z52" s="59" cm="1">
        <f t="array" ref="Z52">IF(AND(INDEX(InputsCapExSalvageMonth,$BS$17)&lt;&gt;0,Z$3&gt;=INDEX(InputsCapExSalvageMonth,$BS$17)),0,Y52+Z17)</f>
        <v>0</v>
      </c>
      <c r="AA52" s="59" cm="1">
        <f t="array" ref="AA52">IF(AND(INDEX(InputsCapExSalvageMonth,$BS$17)&lt;&gt;0,AA$3&gt;=INDEX(InputsCapExSalvageMonth,$BS$17)),0,Z52+AA17)</f>
        <v>0</v>
      </c>
      <c r="AB52" s="59" cm="1">
        <f t="array" ref="AB52">IF(AND(INDEX(InputsCapExSalvageMonth,$BS$17)&lt;&gt;0,AB$3&gt;=INDEX(InputsCapExSalvageMonth,$BS$17)),0,AA52+AB17)</f>
        <v>0</v>
      </c>
      <c r="AC52" s="59" cm="1">
        <f t="array" ref="AC52">IF(AND(INDEX(InputsCapExSalvageMonth,$BS$17)&lt;&gt;0,AC$3&gt;=INDEX(InputsCapExSalvageMonth,$BS$17)),0,AB52+AC17)</f>
        <v>0</v>
      </c>
      <c r="AD52" s="59" cm="1">
        <f t="array" ref="AD52">IF(AND(INDEX(InputsCapExSalvageMonth,$BS$17)&lt;&gt;0,AD$3&gt;=INDEX(InputsCapExSalvageMonth,$BS$17)),0,AC52+AD17)</f>
        <v>0</v>
      </c>
      <c r="AE52" s="59" cm="1">
        <f t="array" ref="AE52">IF(AND(INDEX(InputsCapExSalvageMonth,$BS$17)&lt;&gt;0,AE$3&gt;=INDEX(InputsCapExSalvageMonth,$BS$17)),0,AD52+AE17)</f>
        <v>0</v>
      </c>
      <c r="AF52" s="59" cm="1">
        <f t="array" ref="AF52">IF(AND(INDEX(InputsCapExSalvageMonth,$BS$17)&lt;&gt;0,AF$3&gt;=INDEX(InputsCapExSalvageMonth,$BS$17)),0,AE52+AF17)</f>
        <v>0</v>
      </c>
      <c r="AG52" s="59" cm="1">
        <f t="array" ref="AG52">IF(AND(INDEX(InputsCapExSalvageMonth,$BS$17)&lt;&gt;0,AG$3&gt;=INDEX(InputsCapExSalvageMonth,$BS$17)),0,AF52+AG17)</f>
        <v>0</v>
      </c>
      <c r="AH52" s="60" cm="1">
        <f t="array" ref="AH52">IF(AND(INDEX(InputsCapExSalvageMonth,$BS$17)&lt;&gt;0,AH$3&gt;=INDEX(InputsCapExSalvageMonth,$BS$17)),0,AG52+AH17)</f>
        <v>0</v>
      </c>
      <c r="AI52" s="53" cm="1">
        <f t="array" ref="AI52">IF(AND(INDEX(InputsCapExSalvageMonth,$BS$17)&lt;&gt;0,AI$3&gt;=INDEX(InputsCapExSalvageMonth,$BS$17)),0,AH52+AI17)</f>
        <v>0</v>
      </c>
      <c r="AJ52" s="59" cm="1">
        <f t="array" ref="AJ52">IF(AND(INDEX(InputsCapExSalvageMonth,$BS$17)&lt;&gt;0,AJ$3&gt;=INDEX(InputsCapExSalvageMonth,$BS$17)),0,AI52+AJ17)</f>
        <v>0</v>
      </c>
      <c r="AK52" s="59" cm="1">
        <f t="array" ref="AK52">IF(AND(INDEX(InputsCapExSalvageMonth,$BS$17)&lt;&gt;0,AK$3&gt;=INDEX(InputsCapExSalvageMonth,$BS$17)),0,AJ52+AK17)</f>
        <v>0</v>
      </c>
      <c r="AL52" s="59" cm="1">
        <f t="array" ref="AL52">IF(AND(INDEX(InputsCapExSalvageMonth,$BS$17)&lt;&gt;0,AL$3&gt;=INDEX(InputsCapExSalvageMonth,$BS$17)),0,AK52+AL17)</f>
        <v>0</v>
      </c>
      <c r="AM52" s="59" cm="1">
        <f t="array" ref="AM52">IF(AND(INDEX(InputsCapExSalvageMonth,$BS$17)&lt;&gt;0,AM$3&gt;=INDEX(InputsCapExSalvageMonth,$BS$17)),0,AL52+AM17)</f>
        <v>0</v>
      </c>
      <c r="AN52" s="59" cm="1">
        <f t="array" ref="AN52">IF(AND(INDEX(InputsCapExSalvageMonth,$BS$17)&lt;&gt;0,AN$3&gt;=INDEX(InputsCapExSalvageMonth,$BS$17)),0,AM52+AN17)</f>
        <v>0</v>
      </c>
      <c r="AO52" s="59" cm="1">
        <f t="array" ref="AO52">IF(AND(INDEX(InputsCapExSalvageMonth,$BS$17)&lt;&gt;0,AO$3&gt;=INDEX(InputsCapExSalvageMonth,$BS$17)),0,AN52+AO17)</f>
        <v>0</v>
      </c>
      <c r="AP52" s="59" cm="1">
        <f t="array" ref="AP52">IF(AND(INDEX(InputsCapExSalvageMonth,$BS$17)&lt;&gt;0,AP$3&gt;=INDEX(InputsCapExSalvageMonth,$BS$17)),0,AO52+AP17)</f>
        <v>0</v>
      </c>
      <c r="AQ52" s="59" cm="1">
        <f t="array" ref="AQ52">IF(AND(INDEX(InputsCapExSalvageMonth,$BS$17)&lt;&gt;0,AQ$3&gt;=INDEX(InputsCapExSalvageMonth,$BS$17)),0,AP52+AQ17)</f>
        <v>0</v>
      </c>
      <c r="AR52" s="59" cm="1">
        <f t="array" ref="AR52">IF(AND(INDEX(InputsCapExSalvageMonth,$BS$17)&lt;&gt;0,AR$3&gt;=INDEX(InputsCapExSalvageMonth,$BS$17)),0,AQ52+AR17)</f>
        <v>0</v>
      </c>
      <c r="AS52" s="59" cm="1">
        <f t="array" ref="AS52">IF(AND(INDEX(InputsCapExSalvageMonth,$BS$17)&lt;&gt;0,AS$3&gt;=INDEX(InputsCapExSalvageMonth,$BS$17)),0,AR52+AS17)</f>
        <v>0</v>
      </c>
      <c r="AT52" s="60" cm="1">
        <f t="array" ref="AT52">IF(AND(INDEX(InputsCapExSalvageMonth,$BS$17)&lt;&gt;0,AT$3&gt;=INDEX(InputsCapExSalvageMonth,$BS$17)),0,AS52+AT17)</f>
        <v>0</v>
      </c>
      <c r="AU52" s="53" cm="1">
        <f t="array" ref="AU52">IF(AND(INDEX(InputsCapExSalvageMonth,$BS$17)&lt;&gt;0,AU$3&gt;=INDEX(InputsCapExSalvageMonth,$BS$17)),0,AT52+AU17)</f>
        <v>0</v>
      </c>
      <c r="AV52" s="59" cm="1">
        <f t="array" ref="AV52">IF(AND(INDEX(InputsCapExSalvageMonth,$BS$17)&lt;&gt;0,AV$3&gt;=INDEX(InputsCapExSalvageMonth,$BS$17)),0,AU52+AV17)</f>
        <v>0</v>
      </c>
      <c r="AW52" s="59" cm="1">
        <f t="array" ref="AW52">IF(AND(INDEX(InputsCapExSalvageMonth,$BS$17)&lt;&gt;0,AW$3&gt;=INDEX(InputsCapExSalvageMonth,$BS$17)),0,AV52+AW17)</f>
        <v>0</v>
      </c>
      <c r="AX52" s="59" cm="1">
        <f t="array" ref="AX52">IF(AND(INDEX(InputsCapExSalvageMonth,$BS$17)&lt;&gt;0,AX$3&gt;=INDEX(InputsCapExSalvageMonth,$BS$17)),0,AW52+AX17)</f>
        <v>0</v>
      </c>
      <c r="AY52" s="59" cm="1">
        <f t="array" ref="AY52">IF(AND(INDEX(InputsCapExSalvageMonth,$BS$17)&lt;&gt;0,AY$3&gt;=INDEX(InputsCapExSalvageMonth,$BS$17)),0,AX52+AY17)</f>
        <v>0</v>
      </c>
      <c r="AZ52" s="59" cm="1">
        <f t="array" ref="AZ52">IF(AND(INDEX(InputsCapExSalvageMonth,$BS$17)&lt;&gt;0,AZ$3&gt;=INDEX(InputsCapExSalvageMonth,$BS$17)),0,AY52+AZ17)</f>
        <v>0</v>
      </c>
      <c r="BA52" s="59" cm="1">
        <f t="array" ref="BA52">IF(AND(INDEX(InputsCapExSalvageMonth,$BS$17)&lt;&gt;0,BA$3&gt;=INDEX(InputsCapExSalvageMonth,$BS$17)),0,AZ52+BA17)</f>
        <v>0</v>
      </c>
      <c r="BB52" s="59" cm="1">
        <f t="array" ref="BB52">IF(AND(INDEX(InputsCapExSalvageMonth,$BS$17)&lt;&gt;0,BB$3&gt;=INDEX(InputsCapExSalvageMonth,$BS$17)),0,BA52+BB17)</f>
        <v>0</v>
      </c>
      <c r="BC52" s="59" cm="1">
        <f t="array" ref="BC52">IF(AND(INDEX(InputsCapExSalvageMonth,$BS$17)&lt;&gt;0,BC$3&gt;=INDEX(InputsCapExSalvageMonth,$BS$17)),0,BB52+BC17)</f>
        <v>0</v>
      </c>
      <c r="BD52" s="59" cm="1">
        <f t="array" ref="BD52">IF(AND(INDEX(InputsCapExSalvageMonth,$BS$17)&lt;&gt;0,BD$3&gt;=INDEX(InputsCapExSalvageMonth,$BS$17)),0,BC52+BD17)</f>
        <v>0</v>
      </c>
      <c r="BE52" s="59" cm="1">
        <f t="array" ref="BE52">IF(AND(INDEX(InputsCapExSalvageMonth,$BS$17)&lt;&gt;0,BE$3&gt;=INDEX(InputsCapExSalvageMonth,$BS$17)),0,BD52+BE17)</f>
        <v>0</v>
      </c>
      <c r="BF52" s="60" cm="1">
        <f t="array" ref="BF52">IF(AND(INDEX(InputsCapExSalvageMonth,$BS$17)&lt;&gt;0,BF$3&gt;=INDEX(InputsCapExSalvageMonth,$BS$17)),0,BE52+BF17)</f>
        <v>0</v>
      </c>
      <c r="BG52" s="53" cm="1">
        <f t="array" ref="BG52">IF(AND(INDEX(InputsCapExSalvageMonth,$BS$17)&lt;&gt;0,BG$3&gt;=INDEX(InputsCapExSalvageMonth,$BS$17)),0,BF52+BG17)</f>
        <v>0</v>
      </c>
      <c r="BH52" s="59" cm="1">
        <f t="array" ref="BH52">IF(AND(INDEX(InputsCapExSalvageMonth,$BS$17)&lt;&gt;0,BH$3&gt;=INDEX(InputsCapExSalvageMonth,$BS$17)),0,BG52+BH17)</f>
        <v>0</v>
      </c>
      <c r="BI52" s="59" cm="1">
        <f t="array" ref="BI52">IF(AND(INDEX(InputsCapExSalvageMonth,$BS$17)&lt;&gt;0,BI$3&gt;=INDEX(InputsCapExSalvageMonth,$BS$17)),0,BH52+BI17)</f>
        <v>0</v>
      </c>
      <c r="BJ52" s="59" cm="1">
        <f t="array" ref="BJ52">IF(AND(INDEX(InputsCapExSalvageMonth,$BS$17)&lt;&gt;0,BJ$3&gt;=INDEX(InputsCapExSalvageMonth,$BS$17)),0,BI52+BJ17)</f>
        <v>0</v>
      </c>
      <c r="BK52" s="59" cm="1">
        <f t="array" ref="BK52">IF(AND(INDEX(InputsCapExSalvageMonth,$BS$17)&lt;&gt;0,BK$3&gt;=INDEX(InputsCapExSalvageMonth,$BS$17)),0,BJ52+BK17)</f>
        <v>0</v>
      </c>
      <c r="BL52" s="59" cm="1">
        <f t="array" ref="BL52">IF(AND(INDEX(InputsCapExSalvageMonth,$BS$17)&lt;&gt;0,BL$3&gt;=INDEX(InputsCapExSalvageMonth,$BS$17)),0,BK52+BL17)</f>
        <v>0</v>
      </c>
      <c r="BM52" s="59" cm="1">
        <f t="array" ref="BM52">IF(AND(INDEX(InputsCapExSalvageMonth,$BS$17)&lt;&gt;0,BM$3&gt;=INDEX(InputsCapExSalvageMonth,$BS$17)),0,BL52+BM17)</f>
        <v>0</v>
      </c>
      <c r="BN52" s="59" cm="1">
        <f t="array" ref="BN52">IF(AND(INDEX(InputsCapExSalvageMonth,$BS$17)&lt;&gt;0,BN$3&gt;=INDEX(InputsCapExSalvageMonth,$BS$17)),0,BM52+BN17)</f>
        <v>0</v>
      </c>
      <c r="BO52" s="59" cm="1">
        <f t="array" ref="BO52">IF(AND(INDEX(InputsCapExSalvageMonth,$BS$17)&lt;&gt;0,BO$3&gt;=INDEX(InputsCapExSalvageMonth,$BS$17)),0,BN52+BO17)</f>
        <v>0</v>
      </c>
      <c r="BP52" s="59" cm="1">
        <f t="array" ref="BP52">IF(AND(INDEX(InputsCapExSalvageMonth,$BS$17)&lt;&gt;0,BP$3&gt;=INDEX(InputsCapExSalvageMonth,$BS$17)),0,BO52+BP17)</f>
        <v>0</v>
      </c>
      <c r="BQ52" s="59" cm="1">
        <f t="array" ref="BQ52">IF(AND(INDEX(InputsCapExSalvageMonth,$BS$17)&lt;&gt;0,BQ$3&gt;=INDEX(InputsCapExSalvageMonth,$BS$17)),0,BP52+BQ17)</f>
        <v>0</v>
      </c>
      <c r="BR52" s="60" cm="1">
        <f t="array" ref="BR52">IF(AND(INDEX(InputsCapExSalvageMonth,$BS$17)&lt;&gt;0,BR$3&gt;=INDEX(InputsCapExSalvageMonth,$BS$17)),0,BQ52+BR17)</f>
        <v>0</v>
      </c>
    </row>
    <row r="53" spans="2:70" s="47" customFormat="1" hidden="1" x14ac:dyDescent="0.25">
      <c r="B53" s="141"/>
      <c r="C53" s="128" cm="1">
        <f t="array" ref="C53">INDEX(InputsCapexItem,$BS$18)</f>
        <v>0</v>
      </c>
      <c r="E53" s="60">
        <f t="shared" si="29"/>
        <v>0</v>
      </c>
      <c r="F53" s="60">
        <f t="shared" si="30"/>
        <v>0</v>
      </c>
      <c r="G53" s="60">
        <f t="shared" si="31"/>
        <v>0</v>
      </c>
      <c r="H53" s="60">
        <f t="shared" si="32"/>
        <v>0</v>
      </c>
      <c r="I53" s="60">
        <f t="shared" si="33"/>
        <v>0</v>
      </c>
      <c r="K53" s="53" cm="1">
        <f t="array" ref="K53">IF(AND(INDEX(InputsCapExSalvageMonth,$BS$18)&lt;&gt;0,K$3&gt;=INDEX(InputsCapExSalvageMonth,$BS$18)),0,K18)</f>
        <v>0</v>
      </c>
      <c r="L53" s="59" cm="1">
        <f t="array" ref="L53">IF(AND(INDEX(InputsCapExSalvageMonth,$BS$18)&lt;&gt;0,L$3&gt;=INDEX(InputsCapExSalvageMonth,$BS$18)),0,K53+L18)</f>
        <v>0</v>
      </c>
      <c r="M53" s="59" cm="1">
        <f t="array" ref="M53">IF(AND(INDEX(InputsCapExSalvageMonth,$BS$18)&lt;&gt;0,M$3&gt;=INDEX(InputsCapExSalvageMonth,$BS$18)),0,L53+M18)</f>
        <v>0</v>
      </c>
      <c r="N53" s="59" cm="1">
        <f t="array" ref="N53">IF(AND(INDEX(InputsCapExSalvageMonth,$BS$18)&lt;&gt;0,N$3&gt;=INDEX(InputsCapExSalvageMonth,$BS$18)),0,M53+N18)</f>
        <v>0</v>
      </c>
      <c r="O53" s="59" cm="1">
        <f t="array" ref="O53">IF(AND(INDEX(InputsCapExSalvageMonth,$BS$18)&lt;&gt;0,O$3&gt;=INDEX(InputsCapExSalvageMonth,$BS$18)),0,N53+O18)</f>
        <v>0</v>
      </c>
      <c r="P53" s="59" cm="1">
        <f t="array" ref="P53">IF(AND(INDEX(InputsCapExSalvageMonth,$BS$18)&lt;&gt;0,P$3&gt;=INDEX(InputsCapExSalvageMonth,$BS$18)),0,O53+P18)</f>
        <v>0</v>
      </c>
      <c r="Q53" s="59" cm="1">
        <f t="array" ref="Q53">IF(AND(INDEX(InputsCapExSalvageMonth,$BS$18)&lt;&gt;0,Q$3&gt;=INDEX(InputsCapExSalvageMonth,$BS$18)),0,P53+Q18)</f>
        <v>0</v>
      </c>
      <c r="R53" s="59" cm="1">
        <f t="array" ref="R53">IF(AND(INDEX(InputsCapExSalvageMonth,$BS$18)&lt;&gt;0,R$3&gt;=INDEX(InputsCapExSalvageMonth,$BS$18)),0,Q53+R18)</f>
        <v>0</v>
      </c>
      <c r="S53" s="59" cm="1">
        <f t="array" ref="S53">IF(AND(INDEX(InputsCapExSalvageMonth,$BS$18)&lt;&gt;0,S$3&gt;=INDEX(InputsCapExSalvageMonth,$BS$18)),0,R53+S18)</f>
        <v>0</v>
      </c>
      <c r="T53" s="59" cm="1">
        <f t="array" ref="T53">IF(AND(INDEX(InputsCapExSalvageMonth,$BS$18)&lt;&gt;0,T$3&gt;=INDEX(InputsCapExSalvageMonth,$BS$18)),0,S53+T18)</f>
        <v>0</v>
      </c>
      <c r="U53" s="59" cm="1">
        <f t="array" ref="U53">IF(AND(INDEX(InputsCapExSalvageMonth,$BS$18)&lt;&gt;0,U$3&gt;=INDEX(InputsCapExSalvageMonth,$BS$18)),0,T53+U18)</f>
        <v>0</v>
      </c>
      <c r="V53" s="60" cm="1">
        <f t="array" ref="V53">IF(AND(INDEX(InputsCapExSalvageMonth,$BS$18)&lt;&gt;0,V$3&gt;=INDEX(InputsCapExSalvageMonth,$BS$18)),0,U53+V18)</f>
        <v>0</v>
      </c>
      <c r="W53" s="53" cm="1">
        <f t="array" ref="W53">IF(AND(INDEX(InputsCapExSalvageMonth,$BS$18)&lt;&gt;0,W$3&gt;=INDEX(InputsCapExSalvageMonth,$BS$18)),0,V53+W18)</f>
        <v>0</v>
      </c>
      <c r="X53" s="59" cm="1">
        <f t="array" ref="X53">IF(AND(INDEX(InputsCapExSalvageMonth,$BS$18)&lt;&gt;0,X$3&gt;=INDEX(InputsCapExSalvageMonth,$BS$18)),0,W53+X18)</f>
        <v>0</v>
      </c>
      <c r="Y53" s="59" cm="1">
        <f t="array" ref="Y53">IF(AND(INDEX(InputsCapExSalvageMonth,$BS$18)&lt;&gt;0,Y$3&gt;=INDEX(InputsCapExSalvageMonth,$BS$18)),0,X53+Y18)</f>
        <v>0</v>
      </c>
      <c r="Z53" s="59" cm="1">
        <f t="array" ref="Z53">IF(AND(INDEX(InputsCapExSalvageMonth,$BS$18)&lt;&gt;0,Z$3&gt;=INDEX(InputsCapExSalvageMonth,$BS$18)),0,Y53+Z18)</f>
        <v>0</v>
      </c>
      <c r="AA53" s="59" cm="1">
        <f t="array" ref="AA53">IF(AND(INDEX(InputsCapExSalvageMonth,$BS$18)&lt;&gt;0,AA$3&gt;=INDEX(InputsCapExSalvageMonth,$BS$18)),0,Z53+AA18)</f>
        <v>0</v>
      </c>
      <c r="AB53" s="59" cm="1">
        <f t="array" ref="AB53">IF(AND(INDEX(InputsCapExSalvageMonth,$BS$18)&lt;&gt;0,AB$3&gt;=INDEX(InputsCapExSalvageMonth,$BS$18)),0,AA53+AB18)</f>
        <v>0</v>
      </c>
      <c r="AC53" s="59" cm="1">
        <f t="array" ref="AC53">IF(AND(INDEX(InputsCapExSalvageMonth,$BS$18)&lt;&gt;0,AC$3&gt;=INDEX(InputsCapExSalvageMonth,$BS$18)),0,AB53+AC18)</f>
        <v>0</v>
      </c>
      <c r="AD53" s="59" cm="1">
        <f t="array" ref="AD53">IF(AND(INDEX(InputsCapExSalvageMonth,$BS$18)&lt;&gt;0,AD$3&gt;=INDEX(InputsCapExSalvageMonth,$BS$18)),0,AC53+AD18)</f>
        <v>0</v>
      </c>
      <c r="AE53" s="59" cm="1">
        <f t="array" ref="AE53">IF(AND(INDEX(InputsCapExSalvageMonth,$BS$18)&lt;&gt;0,AE$3&gt;=INDEX(InputsCapExSalvageMonth,$BS$18)),0,AD53+AE18)</f>
        <v>0</v>
      </c>
      <c r="AF53" s="59" cm="1">
        <f t="array" ref="AF53">IF(AND(INDEX(InputsCapExSalvageMonth,$BS$18)&lt;&gt;0,AF$3&gt;=INDEX(InputsCapExSalvageMonth,$BS$18)),0,AE53+AF18)</f>
        <v>0</v>
      </c>
      <c r="AG53" s="59" cm="1">
        <f t="array" ref="AG53">IF(AND(INDEX(InputsCapExSalvageMonth,$BS$18)&lt;&gt;0,AG$3&gt;=INDEX(InputsCapExSalvageMonth,$BS$18)),0,AF53+AG18)</f>
        <v>0</v>
      </c>
      <c r="AH53" s="60" cm="1">
        <f t="array" ref="AH53">IF(AND(INDEX(InputsCapExSalvageMonth,$BS$18)&lt;&gt;0,AH$3&gt;=INDEX(InputsCapExSalvageMonth,$BS$18)),0,AG53+AH18)</f>
        <v>0</v>
      </c>
      <c r="AI53" s="53" cm="1">
        <f t="array" ref="AI53">IF(AND(INDEX(InputsCapExSalvageMonth,$BS$18)&lt;&gt;0,AI$3&gt;=INDEX(InputsCapExSalvageMonth,$BS$18)),0,AH53+AI18)</f>
        <v>0</v>
      </c>
      <c r="AJ53" s="59" cm="1">
        <f t="array" ref="AJ53">IF(AND(INDEX(InputsCapExSalvageMonth,$BS$18)&lt;&gt;0,AJ$3&gt;=INDEX(InputsCapExSalvageMonth,$BS$18)),0,AI53+AJ18)</f>
        <v>0</v>
      </c>
      <c r="AK53" s="59" cm="1">
        <f t="array" ref="AK53">IF(AND(INDEX(InputsCapExSalvageMonth,$BS$18)&lt;&gt;0,AK$3&gt;=INDEX(InputsCapExSalvageMonth,$BS$18)),0,AJ53+AK18)</f>
        <v>0</v>
      </c>
      <c r="AL53" s="59" cm="1">
        <f t="array" ref="AL53">IF(AND(INDEX(InputsCapExSalvageMonth,$BS$18)&lt;&gt;0,AL$3&gt;=INDEX(InputsCapExSalvageMonth,$BS$18)),0,AK53+AL18)</f>
        <v>0</v>
      </c>
      <c r="AM53" s="59" cm="1">
        <f t="array" ref="AM53">IF(AND(INDEX(InputsCapExSalvageMonth,$BS$18)&lt;&gt;0,AM$3&gt;=INDEX(InputsCapExSalvageMonth,$BS$18)),0,AL53+AM18)</f>
        <v>0</v>
      </c>
      <c r="AN53" s="59" cm="1">
        <f t="array" ref="AN53">IF(AND(INDEX(InputsCapExSalvageMonth,$BS$18)&lt;&gt;0,AN$3&gt;=INDEX(InputsCapExSalvageMonth,$BS$18)),0,AM53+AN18)</f>
        <v>0</v>
      </c>
      <c r="AO53" s="59" cm="1">
        <f t="array" ref="AO53">IF(AND(INDEX(InputsCapExSalvageMonth,$BS$18)&lt;&gt;0,AO$3&gt;=INDEX(InputsCapExSalvageMonth,$BS$18)),0,AN53+AO18)</f>
        <v>0</v>
      </c>
      <c r="AP53" s="59" cm="1">
        <f t="array" ref="AP53">IF(AND(INDEX(InputsCapExSalvageMonth,$BS$18)&lt;&gt;0,AP$3&gt;=INDEX(InputsCapExSalvageMonth,$BS$18)),0,AO53+AP18)</f>
        <v>0</v>
      </c>
      <c r="AQ53" s="59" cm="1">
        <f t="array" ref="AQ53">IF(AND(INDEX(InputsCapExSalvageMonth,$BS$18)&lt;&gt;0,AQ$3&gt;=INDEX(InputsCapExSalvageMonth,$BS$18)),0,AP53+AQ18)</f>
        <v>0</v>
      </c>
      <c r="AR53" s="59" cm="1">
        <f t="array" ref="AR53">IF(AND(INDEX(InputsCapExSalvageMonth,$BS$18)&lt;&gt;0,AR$3&gt;=INDEX(InputsCapExSalvageMonth,$BS$18)),0,AQ53+AR18)</f>
        <v>0</v>
      </c>
      <c r="AS53" s="59" cm="1">
        <f t="array" ref="AS53">IF(AND(INDEX(InputsCapExSalvageMonth,$BS$18)&lt;&gt;0,AS$3&gt;=INDEX(InputsCapExSalvageMonth,$BS$18)),0,AR53+AS18)</f>
        <v>0</v>
      </c>
      <c r="AT53" s="60" cm="1">
        <f t="array" ref="AT53">IF(AND(INDEX(InputsCapExSalvageMonth,$BS$18)&lt;&gt;0,AT$3&gt;=INDEX(InputsCapExSalvageMonth,$BS$18)),0,AS53+AT18)</f>
        <v>0</v>
      </c>
      <c r="AU53" s="53" cm="1">
        <f t="array" ref="AU53">IF(AND(INDEX(InputsCapExSalvageMonth,$BS$18)&lt;&gt;0,AU$3&gt;=INDEX(InputsCapExSalvageMonth,$BS$18)),0,AT53+AU18)</f>
        <v>0</v>
      </c>
      <c r="AV53" s="59" cm="1">
        <f t="array" ref="AV53">IF(AND(INDEX(InputsCapExSalvageMonth,$BS$18)&lt;&gt;0,AV$3&gt;=INDEX(InputsCapExSalvageMonth,$BS$18)),0,AU53+AV18)</f>
        <v>0</v>
      </c>
      <c r="AW53" s="59" cm="1">
        <f t="array" ref="AW53">IF(AND(INDEX(InputsCapExSalvageMonth,$BS$18)&lt;&gt;0,AW$3&gt;=INDEX(InputsCapExSalvageMonth,$BS$18)),0,AV53+AW18)</f>
        <v>0</v>
      </c>
      <c r="AX53" s="59" cm="1">
        <f t="array" ref="AX53">IF(AND(INDEX(InputsCapExSalvageMonth,$BS$18)&lt;&gt;0,AX$3&gt;=INDEX(InputsCapExSalvageMonth,$BS$18)),0,AW53+AX18)</f>
        <v>0</v>
      </c>
      <c r="AY53" s="59" cm="1">
        <f t="array" ref="AY53">IF(AND(INDEX(InputsCapExSalvageMonth,$BS$18)&lt;&gt;0,AY$3&gt;=INDEX(InputsCapExSalvageMonth,$BS$18)),0,AX53+AY18)</f>
        <v>0</v>
      </c>
      <c r="AZ53" s="59" cm="1">
        <f t="array" ref="AZ53">IF(AND(INDEX(InputsCapExSalvageMonth,$BS$18)&lt;&gt;0,AZ$3&gt;=INDEX(InputsCapExSalvageMonth,$BS$18)),0,AY53+AZ18)</f>
        <v>0</v>
      </c>
      <c r="BA53" s="59" cm="1">
        <f t="array" ref="BA53">IF(AND(INDEX(InputsCapExSalvageMonth,$BS$18)&lt;&gt;0,BA$3&gt;=INDEX(InputsCapExSalvageMonth,$BS$18)),0,AZ53+BA18)</f>
        <v>0</v>
      </c>
      <c r="BB53" s="59" cm="1">
        <f t="array" ref="BB53">IF(AND(INDEX(InputsCapExSalvageMonth,$BS$18)&lt;&gt;0,BB$3&gt;=INDEX(InputsCapExSalvageMonth,$BS$18)),0,BA53+BB18)</f>
        <v>0</v>
      </c>
      <c r="BC53" s="59" cm="1">
        <f t="array" ref="BC53">IF(AND(INDEX(InputsCapExSalvageMonth,$BS$18)&lt;&gt;0,BC$3&gt;=INDEX(InputsCapExSalvageMonth,$BS$18)),0,BB53+BC18)</f>
        <v>0</v>
      </c>
      <c r="BD53" s="59" cm="1">
        <f t="array" ref="BD53">IF(AND(INDEX(InputsCapExSalvageMonth,$BS$18)&lt;&gt;0,BD$3&gt;=INDEX(InputsCapExSalvageMonth,$BS$18)),0,BC53+BD18)</f>
        <v>0</v>
      </c>
      <c r="BE53" s="59" cm="1">
        <f t="array" ref="BE53">IF(AND(INDEX(InputsCapExSalvageMonth,$BS$18)&lt;&gt;0,BE$3&gt;=INDEX(InputsCapExSalvageMonth,$BS$18)),0,BD53+BE18)</f>
        <v>0</v>
      </c>
      <c r="BF53" s="60" cm="1">
        <f t="array" ref="BF53">IF(AND(INDEX(InputsCapExSalvageMonth,$BS$18)&lt;&gt;0,BF$3&gt;=INDEX(InputsCapExSalvageMonth,$BS$18)),0,BE53+BF18)</f>
        <v>0</v>
      </c>
      <c r="BG53" s="53" cm="1">
        <f t="array" ref="BG53">IF(AND(INDEX(InputsCapExSalvageMonth,$BS$18)&lt;&gt;0,BG$3&gt;=INDEX(InputsCapExSalvageMonth,$BS$18)),0,BF53+BG18)</f>
        <v>0</v>
      </c>
      <c r="BH53" s="59" cm="1">
        <f t="array" ref="BH53">IF(AND(INDEX(InputsCapExSalvageMonth,$BS$18)&lt;&gt;0,BH$3&gt;=INDEX(InputsCapExSalvageMonth,$BS$18)),0,BG53+BH18)</f>
        <v>0</v>
      </c>
      <c r="BI53" s="59" cm="1">
        <f t="array" ref="BI53">IF(AND(INDEX(InputsCapExSalvageMonth,$BS$18)&lt;&gt;0,BI$3&gt;=INDEX(InputsCapExSalvageMonth,$BS$18)),0,BH53+BI18)</f>
        <v>0</v>
      </c>
      <c r="BJ53" s="59" cm="1">
        <f t="array" ref="BJ53">IF(AND(INDEX(InputsCapExSalvageMonth,$BS$18)&lt;&gt;0,BJ$3&gt;=INDEX(InputsCapExSalvageMonth,$BS$18)),0,BI53+BJ18)</f>
        <v>0</v>
      </c>
      <c r="BK53" s="59" cm="1">
        <f t="array" ref="BK53">IF(AND(INDEX(InputsCapExSalvageMonth,$BS$18)&lt;&gt;0,BK$3&gt;=INDEX(InputsCapExSalvageMonth,$BS$18)),0,BJ53+BK18)</f>
        <v>0</v>
      </c>
      <c r="BL53" s="59" cm="1">
        <f t="array" ref="BL53">IF(AND(INDEX(InputsCapExSalvageMonth,$BS$18)&lt;&gt;0,BL$3&gt;=INDEX(InputsCapExSalvageMonth,$BS$18)),0,BK53+BL18)</f>
        <v>0</v>
      </c>
      <c r="BM53" s="59" cm="1">
        <f t="array" ref="BM53">IF(AND(INDEX(InputsCapExSalvageMonth,$BS$18)&lt;&gt;0,BM$3&gt;=INDEX(InputsCapExSalvageMonth,$BS$18)),0,BL53+BM18)</f>
        <v>0</v>
      </c>
      <c r="BN53" s="59" cm="1">
        <f t="array" ref="BN53">IF(AND(INDEX(InputsCapExSalvageMonth,$BS$18)&lt;&gt;0,BN$3&gt;=INDEX(InputsCapExSalvageMonth,$BS$18)),0,BM53+BN18)</f>
        <v>0</v>
      </c>
      <c r="BO53" s="59" cm="1">
        <f t="array" ref="BO53">IF(AND(INDEX(InputsCapExSalvageMonth,$BS$18)&lt;&gt;0,BO$3&gt;=INDEX(InputsCapExSalvageMonth,$BS$18)),0,BN53+BO18)</f>
        <v>0</v>
      </c>
      <c r="BP53" s="59" cm="1">
        <f t="array" ref="BP53">IF(AND(INDEX(InputsCapExSalvageMonth,$BS$18)&lt;&gt;0,BP$3&gt;=INDEX(InputsCapExSalvageMonth,$BS$18)),0,BO53+BP18)</f>
        <v>0</v>
      </c>
      <c r="BQ53" s="59" cm="1">
        <f t="array" ref="BQ53">IF(AND(INDEX(InputsCapExSalvageMonth,$BS$18)&lt;&gt;0,BQ$3&gt;=INDEX(InputsCapExSalvageMonth,$BS$18)),0,BP53+BQ18)</f>
        <v>0</v>
      </c>
      <c r="BR53" s="60" cm="1">
        <f t="array" ref="BR53">IF(AND(INDEX(InputsCapExSalvageMonth,$BS$18)&lt;&gt;0,BR$3&gt;=INDEX(InputsCapExSalvageMonth,$BS$18)),0,BQ53+BR18)</f>
        <v>0</v>
      </c>
    </row>
    <row r="54" spans="2:70" s="47" customFormat="1" hidden="1" x14ac:dyDescent="0.25">
      <c r="B54" s="141"/>
      <c r="C54" s="128" cm="1">
        <f t="array" ref="C54">INDEX(InputsCapexItem,$BS$19)</f>
        <v>0</v>
      </c>
      <c r="E54" s="60">
        <f t="shared" si="29"/>
        <v>0</v>
      </c>
      <c r="F54" s="60">
        <f t="shared" si="30"/>
        <v>0</v>
      </c>
      <c r="G54" s="60">
        <f t="shared" si="31"/>
        <v>0</v>
      </c>
      <c r="H54" s="60">
        <f t="shared" si="32"/>
        <v>0</v>
      </c>
      <c r="I54" s="60">
        <f t="shared" si="33"/>
        <v>0</v>
      </c>
      <c r="K54" s="53" cm="1">
        <f t="array" ref="K54">IF(AND(INDEX(InputsCapExSalvageMonth,$BS$19)&lt;&gt;0,K$3&gt;=INDEX(InputsCapExSalvageMonth,$BS$19)),0,K19)</f>
        <v>0</v>
      </c>
      <c r="L54" s="59" cm="1">
        <f t="array" ref="L54">IF(AND(INDEX(InputsCapExSalvageMonth,$BS$19)&lt;&gt;0,L$3&gt;=INDEX(InputsCapExSalvageMonth,$BS$19)),0,K54+L19)</f>
        <v>0</v>
      </c>
      <c r="M54" s="59" cm="1">
        <f t="array" ref="M54">IF(AND(INDEX(InputsCapExSalvageMonth,$BS$19)&lt;&gt;0,M$3&gt;=INDEX(InputsCapExSalvageMonth,$BS$19)),0,L54+M19)</f>
        <v>0</v>
      </c>
      <c r="N54" s="59" cm="1">
        <f t="array" ref="N54">IF(AND(INDEX(InputsCapExSalvageMonth,$BS$19)&lt;&gt;0,N$3&gt;=INDEX(InputsCapExSalvageMonth,$BS$19)),0,M54+N19)</f>
        <v>0</v>
      </c>
      <c r="O54" s="59" cm="1">
        <f t="array" ref="O54">IF(AND(INDEX(InputsCapExSalvageMonth,$BS$19)&lt;&gt;0,O$3&gt;=INDEX(InputsCapExSalvageMonth,$BS$19)),0,N54+O19)</f>
        <v>0</v>
      </c>
      <c r="P54" s="59" cm="1">
        <f t="array" ref="P54">IF(AND(INDEX(InputsCapExSalvageMonth,$BS$19)&lt;&gt;0,P$3&gt;=INDEX(InputsCapExSalvageMonth,$BS$19)),0,O54+P19)</f>
        <v>0</v>
      </c>
      <c r="Q54" s="59" cm="1">
        <f t="array" ref="Q54">IF(AND(INDEX(InputsCapExSalvageMonth,$BS$19)&lt;&gt;0,Q$3&gt;=INDEX(InputsCapExSalvageMonth,$BS$19)),0,P54+Q19)</f>
        <v>0</v>
      </c>
      <c r="R54" s="59" cm="1">
        <f t="array" ref="R54">IF(AND(INDEX(InputsCapExSalvageMonth,$BS$19)&lt;&gt;0,R$3&gt;=INDEX(InputsCapExSalvageMonth,$BS$19)),0,Q54+R19)</f>
        <v>0</v>
      </c>
      <c r="S54" s="59" cm="1">
        <f t="array" ref="S54">IF(AND(INDEX(InputsCapExSalvageMonth,$BS$19)&lt;&gt;0,S$3&gt;=INDEX(InputsCapExSalvageMonth,$BS$19)),0,R54+S19)</f>
        <v>0</v>
      </c>
      <c r="T54" s="59" cm="1">
        <f t="array" ref="T54">IF(AND(INDEX(InputsCapExSalvageMonth,$BS$19)&lt;&gt;0,T$3&gt;=INDEX(InputsCapExSalvageMonth,$BS$19)),0,S54+T19)</f>
        <v>0</v>
      </c>
      <c r="U54" s="59" cm="1">
        <f t="array" ref="U54">IF(AND(INDEX(InputsCapExSalvageMonth,$BS$19)&lt;&gt;0,U$3&gt;=INDEX(InputsCapExSalvageMonth,$BS$19)),0,T54+U19)</f>
        <v>0</v>
      </c>
      <c r="V54" s="60" cm="1">
        <f t="array" ref="V54">IF(AND(INDEX(InputsCapExSalvageMonth,$BS$19)&lt;&gt;0,V$3&gt;=INDEX(InputsCapExSalvageMonth,$BS$19)),0,U54+V19)</f>
        <v>0</v>
      </c>
      <c r="W54" s="53" cm="1">
        <f t="array" ref="W54">IF(AND(INDEX(InputsCapExSalvageMonth,$BS$19)&lt;&gt;0,W$3&gt;=INDEX(InputsCapExSalvageMonth,$BS$19)),0,V54+W19)</f>
        <v>0</v>
      </c>
      <c r="X54" s="59" cm="1">
        <f t="array" ref="X54">IF(AND(INDEX(InputsCapExSalvageMonth,$BS$19)&lt;&gt;0,X$3&gt;=INDEX(InputsCapExSalvageMonth,$BS$19)),0,W54+X19)</f>
        <v>0</v>
      </c>
      <c r="Y54" s="59" cm="1">
        <f t="array" ref="Y54">IF(AND(INDEX(InputsCapExSalvageMonth,$BS$19)&lt;&gt;0,Y$3&gt;=INDEX(InputsCapExSalvageMonth,$BS$19)),0,X54+Y19)</f>
        <v>0</v>
      </c>
      <c r="Z54" s="59" cm="1">
        <f t="array" ref="Z54">IF(AND(INDEX(InputsCapExSalvageMonth,$BS$19)&lt;&gt;0,Z$3&gt;=INDEX(InputsCapExSalvageMonth,$BS$19)),0,Y54+Z19)</f>
        <v>0</v>
      </c>
      <c r="AA54" s="59" cm="1">
        <f t="array" ref="AA54">IF(AND(INDEX(InputsCapExSalvageMonth,$BS$19)&lt;&gt;0,AA$3&gt;=INDEX(InputsCapExSalvageMonth,$BS$19)),0,Z54+AA19)</f>
        <v>0</v>
      </c>
      <c r="AB54" s="59" cm="1">
        <f t="array" ref="AB54">IF(AND(INDEX(InputsCapExSalvageMonth,$BS$19)&lt;&gt;0,AB$3&gt;=INDEX(InputsCapExSalvageMonth,$BS$19)),0,AA54+AB19)</f>
        <v>0</v>
      </c>
      <c r="AC54" s="59" cm="1">
        <f t="array" ref="AC54">IF(AND(INDEX(InputsCapExSalvageMonth,$BS$19)&lt;&gt;0,AC$3&gt;=INDEX(InputsCapExSalvageMonth,$BS$19)),0,AB54+AC19)</f>
        <v>0</v>
      </c>
      <c r="AD54" s="59" cm="1">
        <f t="array" ref="AD54">IF(AND(INDEX(InputsCapExSalvageMonth,$BS$19)&lt;&gt;0,AD$3&gt;=INDEX(InputsCapExSalvageMonth,$BS$19)),0,AC54+AD19)</f>
        <v>0</v>
      </c>
      <c r="AE54" s="59" cm="1">
        <f t="array" ref="AE54">IF(AND(INDEX(InputsCapExSalvageMonth,$BS$19)&lt;&gt;0,AE$3&gt;=INDEX(InputsCapExSalvageMonth,$BS$19)),0,AD54+AE19)</f>
        <v>0</v>
      </c>
      <c r="AF54" s="59" cm="1">
        <f t="array" ref="AF54">IF(AND(INDEX(InputsCapExSalvageMonth,$BS$19)&lt;&gt;0,AF$3&gt;=INDEX(InputsCapExSalvageMonth,$BS$19)),0,AE54+AF19)</f>
        <v>0</v>
      </c>
      <c r="AG54" s="59" cm="1">
        <f t="array" ref="AG54">IF(AND(INDEX(InputsCapExSalvageMonth,$BS$19)&lt;&gt;0,AG$3&gt;=INDEX(InputsCapExSalvageMonth,$BS$19)),0,AF54+AG19)</f>
        <v>0</v>
      </c>
      <c r="AH54" s="60" cm="1">
        <f t="array" ref="AH54">IF(AND(INDEX(InputsCapExSalvageMonth,$BS$19)&lt;&gt;0,AH$3&gt;=INDEX(InputsCapExSalvageMonth,$BS$19)),0,AG54+AH19)</f>
        <v>0</v>
      </c>
      <c r="AI54" s="53" cm="1">
        <f t="array" ref="AI54">IF(AND(INDEX(InputsCapExSalvageMonth,$BS$19)&lt;&gt;0,AI$3&gt;=INDEX(InputsCapExSalvageMonth,$BS$19)),0,AH54+AI19)</f>
        <v>0</v>
      </c>
      <c r="AJ54" s="59" cm="1">
        <f t="array" ref="AJ54">IF(AND(INDEX(InputsCapExSalvageMonth,$BS$19)&lt;&gt;0,AJ$3&gt;=INDEX(InputsCapExSalvageMonth,$BS$19)),0,AI54+AJ19)</f>
        <v>0</v>
      </c>
      <c r="AK54" s="59" cm="1">
        <f t="array" ref="AK54">IF(AND(INDEX(InputsCapExSalvageMonth,$BS$19)&lt;&gt;0,AK$3&gt;=INDEX(InputsCapExSalvageMonth,$BS$19)),0,AJ54+AK19)</f>
        <v>0</v>
      </c>
      <c r="AL54" s="59" cm="1">
        <f t="array" ref="AL54">IF(AND(INDEX(InputsCapExSalvageMonth,$BS$19)&lt;&gt;0,AL$3&gt;=INDEX(InputsCapExSalvageMonth,$BS$19)),0,AK54+AL19)</f>
        <v>0</v>
      </c>
      <c r="AM54" s="59" cm="1">
        <f t="array" ref="AM54">IF(AND(INDEX(InputsCapExSalvageMonth,$BS$19)&lt;&gt;0,AM$3&gt;=INDEX(InputsCapExSalvageMonth,$BS$19)),0,AL54+AM19)</f>
        <v>0</v>
      </c>
      <c r="AN54" s="59" cm="1">
        <f t="array" ref="AN54">IF(AND(INDEX(InputsCapExSalvageMonth,$BS$19)&lt;&gt;0,AN$3&gt;=INDEX(InputsCapExSalvageMonth,$BS$19)),0,AM54+AN19)</f>
        <v>0</v>
      </c>
      <c r="AO54" s="59" cm="1">
        <f t="array" ref="AO54">IF(AND(INDEX(InputsCapExSalvageMonth,$BS$19)&lt;&gt;0,AO$3&gt;=INDEX(InputsCapExSalvageMonth,$BS$19)),0,AN54+AO19)</f>
        <v>0</v>
      </c>
      <c r="AP54" s="59" cm="1">
        <f t="array" ref="AP54">IF(AND(INDEX(InputsCapExSalvageMonth,$BS$19)&lt;&gt;0,AP$3&gt;=INDEX(InputsCapExSalvageMonth,$BS$19)),0,AO54+AP19)</f>
        <v>0</v>
      </c>
      <c r="AQ54" s="59" cm="1">
        <f t="array" ref="AQ54">IF(AND(INDEX(InputsCapExSalvageMonth,$BS$19)&lt;&gt;0,AQ$3&gt;=INDEX(InputsCapExSalvageMonth,$BS$19)),0,AP54+AQ19)</f>
        <v>0</v>
      </c>
      <c r="AR54" s="59" cm="1">
        <f t="array" ref="AR54">IF(AND(INDEX(InputsCapExSalvageMonth,$BS$19)&lt;&gt;0,AR$3&gt;=INDEX(InputsCapExSalvageMonth,$BS$19)),0,AQ54+AR19)</f>
        <v>0</v>
      </c>
      <c r="AS54" s="59" cm="1">
        <f t="array" ref="AS54">IF(AND(INDEX(InputsCapExSalvageMonth,$BS$19)&lt;&gt;0,AS$3&gt;=INDEX(InputsCapExSalvageMonth,$BS$19)),0,AR54+AS19)</f>
        <v>0</v>
      </c>
      <c r="AT54" s="60" cm="1">
        <f t="array" ref="AT54">IF(AND(INDEX(InputsCapExSalvageMonth,$BS$19)&lt;&gt;0,AT$3&gt;=INDEX(InputsCapExSalvageMonth,$BS$19)),0,AS54+AT19)</f>
        <v>0</v>
      </c>
      <c r="AU54" s="53" cm="1">
        <f t="array" ref="AU54">IF(AND(INDEX(InputsCapExSalvageMonth,$BS$19)&lt;&gt;0,AU$3&gt;=INDEX(InputsCapExSalvageMonth,$BS$19)),0,AT54+AU19)</f>
        <v>0</v>
      </c>
      <c r="AV54" s="59" cm="1">
        <f t="array" ref="AV54">IF(AND(INDEX(InputsCapExSalvageMonth,$BS$19)&lt;&gt;0,AV$3&gt;=INDEX(InputsCapExSalvageMonth,$BS$19)),0,AU54+AV19)</f>
        <v>0</v>
      </c>
      <c r="AW54" s="59" cm="1">
        <f t="array" ref="AW54">IF(AND(INDEX(InputsCapExSalvageMonth,$BS$19)&lt;&gt;0,AW$3&gt;=INDEX(InputsCapExSalvageMonth,$BS$19)),0,AV54+AW19)</f>
        <v>0</v>
      </c>
      <c r="AX54" s="59" cm="1">
        <f t="array" ref="AX54">IF(AND(INDEX(InputsCapExSalvageMonth,$BS$19)&lt;&gt;0,AX$3&gt;=INDEX(InputsCapExSalvageMonth,$BS$19)),0,AW54+AX19)</f>
        <v>0</v>
      </c>
      <c r="AY54" s="59" cm="1">
        <f t="array" ref="AY54">IF(AND(INDEX(InputsCapExSalvageMonth,$BS$19)&lt;&gt;0,AY$3&gt;=INDEX(InputsCapExSalvageMonth,$BS$19)),0,AX54+AY19)</f>
        <v>0</v>
      </c>
      <c r="AZ54" s="59" cm="1">
        <f t="array" ref="AZ54">IF(AND(INDEX(InputsCapExSalvageMonth,$BS$19)&lt;&gt;0,AZ$3&gt;=INDEX(InputsCapExSalvageMonth,$BS$19)),0,AY54+AZ19)</f>
        <v>0</v>
      </c>
      <c r="BA54" s="59" cm="1">
        <f t="array" ref="BA54">IF(AND(INDEX(InputsCapExSalvageMonth,$BS$19)&lt;&gt;0,BA$3&gt;=INDEX(InputsCapExSalvageMonth,$BS$19)),0,AZ54+BA19)</f>
        <v>0</v>
      </c>
      <c r="BB54" s="59" cm="1">
        <f t="array" ref="BB54">IF(AND(INDEX(InputsCapExSalvageMonth,$BS$19)&lt;&gt;0,BB$3&gt;=INDEX(InputsCapExSalvageMonth,$BS$19)),0,BA54+BB19)</f>
        <v>0</v>
      </c>
      <c r="BC54" s="59" cm="1">
        <f t="array" ref="BC54">IF(AND(INDEX(InputsCapExSalvageMonth,$BS$19)&lt;&gt;0,BC$3&gt;=INDEX(InputsCapExSalvageMonth,$BS$19)),0,BB54+BC19)</f>
        <v>0</v>
      </c>
      <c r="BD54" s="59" cm="1">
        <f t="array" ref="BD54">IF(AND(INDEX(InputsCapExSalvageMonth,$BS$19)&lt;&gt;0,BD$3&gt;=INDEX(InputsCapExSalvageMonth,$BS$19)),0,BC54+BD19)</f>
        <v>0</v>
      </c>
      <c r="BE54" s="59" cm="1">
        <f t="array" ref="BE54">IF(AND(INDEX(InputsCapExSalvageMonth,$BS$19)&lt;&gt;0,BE$3&gt;=INDEX(InputsCapExSalvageMonth,$BS$19)),0,BD54+BE19)</f>
        <v>0</v>
      </c>
      <c r="BF54" s="60" cm="1">
        <f t="array" ref="BF54">IF(AND(INDEX(InputsCapExSalvageMonth,$BS$19)&lt;&gt;0,BF$3&gt;=INDEX(InputsCapExSalvageMonth,$BS$19)),0,BE54+BF19)</f>
        <v>0</v>
      </c>
      <c r="BG54" s="53" cm="1">
        <f t="array" ref="BG54">IF(AND(INDEX(InputsCapExSalvageMonth,$BS$19)&lt;&gt;0,BG$3&gt;=INDEX(InputsCapExSalvageMonth,$BS$19)),0,BF54+BG19)</f>
        <v>0</v>
      </c>
      <c r="BH54" s="59" cm="1">
        <f t="array" ref="BH54">IF(AND(INDEX(InputsCapExSalvageMonth,$BS$19)&lt;&gt;0,BH$3&gt;=INDEX(InputsCapExSalvageMonth,$BS$19)),0,BG54+BH19)</f>
        <v>0</v>
      </c>
      <c r="BI54" s="59" cm="1">
        <f t="array" ref="BI54">IF(AND(INDEX(InputsCapExSalvageMonth,$BS$19)&lt;&gt;0,BI$3&gt;=INDEX(InputsCapExSalvageMonth,$BS$19)),0,BH54+BI19)</f>
        <v>0</v>
      </c>
      <c r="BJ54" s="59" cm="1">
        <f t="array" ref="BJ54">IF(AND(INDEX(InputsCapExSalvageMonth,$BS$19)&lt;&gt;0,BJ$3&gt;=INDEX(InputsCapExSalvageMonth,$BS$19)),0,BI54+BJ19)</f>
        <v>0</v>
      </c>
      <c r="BK54" s="59" cm="1">
        <f t="array" ref="BK54">IF(AND(INDEX(InputsCapExSalvageMonth,$BS$19)&lt;&gt;0,BK$3&gt;=INDEX(InputsCapExSalvageMonth,$BS$19)),0,BJ54+BK19)</f>
        <v>0</v>
      </c>
      <c r="BL54" s="59" cm="1">
        <f t="array" ref="BL54">IF(AND(INDEX(InputsCapExSalvageMonth,$BS$19)&lt;&gt;0,BL$3&gt;=INDEX(InputsCapExSalvageMonth,$BS$19)),0,BK54+BL19)</f>
        <v>0</v>
      </c>
      <c r="BM54" s="59" cm="1">
        <f t="array" ref="BM54">IF(AND(INDEX(InputsCapExSalvageMonth,$BS$19)&lt;&gt;0,BM$3&gt;=INDEX(InputsCapExSalvageMonth,$BS$19)),0,BL54+BM19)</f>
        <v>0</v>
      </c>
      <c r="BN54" s="59" cm="1">
        <f t="array" ref="BN54">IF(AND(INDEX(InputsCapExSalvageMonth,$BS$19)&lt;&gt;0,BN$3&gt;=INDEX(InputsCapExSalvageMonth,$BS$19)),0,BM54+BN19)</f>
        <v>0</v>
      </c>
      <c r="BO54" s="59" cm="1">
        <f t="array" ref="BO54">IF(AND(INDEX(InputsCapExSalvageMonth,$BS$19)&lt;&gt;0,BO$3&gt;=INDEX(InputsCapExSalvageMonth,$BS$19)),0,BN54+BO19)</f>
        <v>0</v>
      </c>
      <c r="BP54" s="59" cm="1">
        <f t="array" ref="BP54">IF(AND(INDEX(InputsCapExSalvageMonth,$BS$19)&lt;&gt;0,BP$3&gt;=INDEX(InputsCapExSalvageMonth,$BS$19)),0,BO54+BP19)</f>
        <v>0</v>
      </c>
      <c r="BQ54" s="59" cm="1">
        <f t="array" ref="BQ54">IF(AND(INDEX(InputsCapExSalvageMonth,$BS$19)&lt;&gt;0,BQ$3&gt;=INDEX(InputsCapExSalvageMonth,$BS$19)),0,BP54+BQ19)</f>
        <v>0</v>
      </c>
      <c r="BR54" s="60" cm="1">
        <f t="array" ref="BR54">IF(AND(INDEX(InputsCapExSalvageMonth,$BS$19)&lt;&gt;0,BR$3&gt;=INDEX(InputsCapExSalvageMonth,$BS$19)),0,BQ54+BR19)</f>
        <v>0</v>
      </c>
    </row>
    <row r="55" spans="2:70" s="47" customFormat="1" hidden="1" x14ac:dyDescent="0.25">
      <c r="B55" s="141"/>
      <c r="C55" s="128" cm="1">
        <f t="array" ref="C55">INDEX(InputsCapexItem,$BS$20)</f>
        <v>0</v>
      </c>
      <c r="E55" s="60"/>
      <c r="F55" s="60"/>
      <c r="G55" s="60"/>
      <c r="H55" s="60"/>
      <c r="I55" s="60"/>
      <c r="K55" s="53" cm="1">
        <f t="array" ref="K55">IF(AND(INDEX(InputsCapExSalvageMonth,$BS$20)&lt;&gt;0,K$3&gt;=INDEX(InputsCapExSalvageMonth,$BS$20)),0,K20)</f>
        <v>0</v>
      </c>
      <c r="L55" s="59" cm="1">
        <f t="array" ref="L55">IF(AND(INDEX(InputsCapExSalvageMonth,$BS$20)&lt;&gt;0,L$3&gt;=INDEX(InputsCapExSalvageMonth,$BS$20)),0,K55+L20)</f>
        <v>0</v>
      </c>
      <c r="M55" s="59" cm="1">
        <f t="array" ref="M55">IF(AND(INDEX(InputsCapExSalvageMonth,$BS$20)&lt;&gt;0,M$3&gt;=INDEX(InputsCapExSalvageMonth,$BS$20)),0,L55+M20)</f>
        <v>0</v>
      </c>
      <c r="N55" s="59" cm="1">
        <f t="array" ref="N55">IF(AND(INDEX(InputsCapExSalvageMonth,$BS$20)&lt;&gt;0,N$3&gt;=INDEX(InputsCapExSalvageMonth,$BS$20)),0,M55+N20)</f>
        <v>0</v>
      </c>
      <c r="O55" s="59" cm="1">
        <f t="array" ref="O55">IF(AND(INDEX(InputsCapExSalvageMonth,$BS$20)&lt;&gt;0,O$3&gt;=INDEX(InputsCapExSalvageMonth,$BS$20)),0,N55+O20)</f>
        <v>0</v>
      </c>
      <c r="P55" s="59" cm="1">
        <f t="array" ref="P55">IF(AND(INDEX(InputsCapExSalvageMonth,$BS$20)&lt;&gt;0,P$3&gt;=INDEX(InputsCapExSalvageMonth,$BS$20)),0,O55+P20)</f>
        <v>0</v>
      </c>
      <c r="Q55" s="59" cm="1">
        <f t="array" ref="Q55">IF(AND(INDEX(InputsCapExSalvageMonth,$BS$20)&lt;&gt;0,Q$3&gt;=INDEX(InputsCapExSalvageMonth,$BS$20)),0,P55+Q20)</f>
        <v>0</v>
      </c>
      <c r="R55" s="59" cm="1">
        <f t="array" ref="R55">IF(AND(INDEX(InputsCapExSalvageMonth,$BS$20)&lt;&gt;0,R$3&gt;=INDEX(InputsCapExSalvageMonth,$BS$20)),0,Q55+R20)</f>
        <v>0</v>
      </c>
      <c r="S55" s="59" cm="1">
        <f t="array" ref="S55">IF(AND(INDEX(InputsCapExSalvageMonth,$BS$20)&lt;&gt;0,S$3&gt;=INDEX(InputsCapExSalvageMonth,$BS$20)),0,R55+S20)</f>
        <v>0</v>
      </c>
      <c r="T55" s="59" cm="1">
        <f t="array" ref="T55">IF(AND(INDEX(InputsCapExSalvageMonth,$BS$20)&lt;&gt;0,T$3&gt;=INDEX(InputsCapExSalvageMonth,$BS$20)),0,S55+T20)</f>
        <v>0</v>
      </c>
      <c r="U55" s="59" cm="1">
        <f t="array" ref="U55">IF(AND(INDEX(InputsCapExSalvageMonth,$BS$20)&lt;&gt;0,U$3&gt;=INDEX(InputsCapExSalvageMonth,$BS$20)),0,T55+U20)</f>
        <v>0</v>
      </c>
      <c r="V55" s="60" cm="1">
        <f t="array" ref="V55">IF(AND(INDEX(InputsCapExSalvageMonth,$BS$20)&lt;&gt;0,V$3&gt;=INDEX(InputsCapExSalvageMonth,$BS$20)),0,U55+V20)</f>
        <v>0</v>
      </c>
      <c r="W55" s="53" cm="1">
        <f t="array" ref="W55">IF(AND(INDEX(InputsCapExSalvageMonth,$BS$20)&lt;&gt;0,W$3&gt;=INDEX(InputsCapExSalvageMonth,$BS$20)),0,V55+W20)</f>
        <v>0</v>
      </c>
      <c r="X55" s="59" cm="1">
        <f t="array" ref="X55">IF(AND(INDEX(InputsCapExSalvageMonth,$BS$20)&lt;&gt;0,X$3&gt;=INDEX(InputsCapExSalvageMonth,$BS$20)),0,W55+X20)</f>
        <v>0</v>
      </c>
      <c r="Y55" s="59" cm="1">
        <f t="array" ref="Y55">IF(AND(INDEX(InputsCapExSalvageMonth,$BS$20)&lt;&gt;0,Y$3&gt;=INDEX(InputsCapExSalvageMonth,$BS$20)),0,X55+Y20)</f>
        <v>0</v>
      </c>
      <c r="Z55" s="59" cm="1">
        <f t="array" ref="Z55">IF(AND(INDEX(InputsCapExSalvageMonth,$BS$20)&lt;&gt;0,Z$3&gt;=INDEX(InputsCapExSalvageMonth,$BS$20)),0,Y55+Z20)</f>
        <v>0</v>
      </c>
      <c r="AA55" s="59" cm="1">
        <f t="array" ref="AA55">IF(AND(INDEX(InputsCapExSalvageMonth,$BS$20)&lt;&gt;0,AA$3&gt;=INDEX(InputsCapExSalvageMonth,$BS$20)),0,Z55+AA20)</f>
        <v>0</v>
      </c>
      <c r="AB55" s="59" cm="1">
        <f t="array" ref="AB55">IF(AND(INDEX(InputsCapExSalvageMonth,$BS$20)&lt;&gt;0,AB$3&gt;=INDEX(InputsCapExSalvageMonth,$BS$20)),0,AA55+AB20)</f>
        <v>0</v>
      </c>
      <c r="AC55" s="59" cm="1">
        <f t="array" ref="AC55">IF(AND(INDEX(InputsCapExSalvageMonth,$BS$20)&lt;&gt;0,AC$3&gt;=INDEX(InputsCapExSalvageMonth,$BS$20)),0,AB55+AC20)</f>
        <v>0</v>
      </c>
      <c r="AD55" s="59" cm="1">
        <f t="array" ref="AD55">IF(AND(INDEX(InputsCapExSalvageMonth,$BS$20)&lt;&gt;0,AD$3&gt;=INDEX(InputsCapExSalvageMonth,$BS$20)),0,AC55+AD20)</f>
        <v>0</v>
      </c>
      <c r="AE55" s="59" cm="1">
        <f t="array" ref="AE55">IF(AND(INDEX(InputsCapExSalvageMonth,$BS$20)&lt;&gt;0,AE$3&gt;=INDEX(InputsCapExSalvageMonth,$BS$20)),0,AD55+AE20)</f>
        <v>0</v>
      </c>
      <c r="AF55" s="59" cm="1">
        <f t="array" ref="AF55">IF(AND(INDEX(InputsCapExSalvageMonth,$BS$20)&lt;&gt;0,AF$3&gt;=INDEX(InputsCapExSalvageMonth,$BS$20)),0,AE55+AF20)</f>
        <v>0</v>
      </c>
      <c r="AG55" s="59" cm="1">
        <f t="array" ref="AG55">IF(AND(INDEX(InputsCapExSalvageMonth,$BS$20)&lt;&gt;0,AG$3&gt;=INDEX(InputsCapExSalvageMonth,$BS$20)),0,AF55+AG20)</f>
        <v>0</v>
      </c>
      <c r="AH55" s="60" cm="1">
        <f t="array" ref="AH55">IF(AND(INDEX(InputsCapExSalvageMonth,$BS$20)&lt;&gt;0,AH$3&gt;=INDEX(InputsCapExSalvageMonth,$BS$20)),0,AG55+AH20)</f>
        <v>0</v>
      </c>
      <c r="AI55" s="53" cm="1">
        <f t="array" ref="AI55">IF(AND(INDEX(InputsCapExSalvageMonth,$BS$20)&lt;&gt;0,AI$3&gt;=INDEX(InputsCapExSalvageMonth,$BS$20)),0,AH55+AI20)</f>
        <v>0</v>
      </c>
      <c r="AJ55" s="59" cm="1">
        <f t="array" ref="AJ55">IF(AND(INDEX(InputsCapExSalvageMonth,$BS$20)&lt;&gt;0,AJ$3&gt;=INDEX(InputsCapExSalvageMonth,$BS$20)),0,AI55+AJ20)</f>
        <v>0</v>
      </c>
      <c r="AK55" s="59" cm="1">
        <f t="array" ref="AK55">IF(AND(INDEX(InputsCapExSalvageMonth,$BS$20)&lt;&gt;0,AK$3&gt;=INDEX(InputsCapExSalvageMonth,$BS$20)),0,AJ55+AK20)</f>
        <v>0</v>
      </c>
      <c r="AL55" s="59" cm="1">
        <f t="array" ref="AL55">IF(AND(INDEX(InputsCapExSalvageMonth,$BS$20)&lt;&gt;0,AL$3&gt;=INDEX(InputsCapExSalvageMonth,$BS$20)),0,AK55+AL20)</f>
        <v>0</v>
      </c>
      <c r="AM55" s="59" cm="1">
        <f t="array" ref="AM55">IF(AND(INDEX(InputsCapExSalvageMonth,$BS$20)&lt;&gt;0,AM$3&gt;=INDEX(InputsCapExSalvageMonth,$BS$20)),0,AL55+AM20)</f>
        <v>0</v>
      </c>
      <c r="AN55" s="59" cm="1">
        <f t="array" ref="AN55">IF(AND(INDEX(InputsCapExSalvageMonth,$BS$20)&lt;&gt;0,AN$3&gt;=INDEX(InputsCapExSalvageMonth,$BS$20)),0,AM55+AN20)</f>
        <v>0</v>
      </c>
      <c r="AO55" s="59" cm="1">
        <f t="array" ref="AO55">IF(AND(INDEX(InputsCapExSalvageMonth,$BS$20)&lt;&gt;0,AO$3&gt;=INDEX(InputsCapExSalvageMonth,$BS$20)),0,AN55+AO20)</f>
        <v>0</v>
      </c>
      <c r="AP55" s="59" cm="1">
        <f t="array" ref="AP55">IF(AND(INDEX(InputsCapExSalvageMonth,$BS$20)&lt;&gt;0,AP$3&gt;=INDEX(InputsCapExSalvageMonth,$BS$20)),0,AO55+AP20)</f>
        <v>0</v>
      </c>
      <c r="AQ55" s="59" cm="1">
        <f t="array" ref="AQ55">IF(AND(INDEX(InputsCapExSalvageMonth,$BS$20)&lt;&gt;0,AQ$3&gt;=INDEX(InputsCapExSalvageMonth,$BS$20)),0,AP55+AQ20)</f>
        <v>0</v>
      </c>
      <c r="AR55" s="59" cm="1">
        <f t="array" ref="AR55">IF(AND(INDEX(InputsCapExSalvageMonth,$BS$20)&lt;&gt;0,AR$3&gt;=INDEX(InputsCapExSalvageMonth,$BS$20)),0,AQ55+AR20)</f>
        <v>0</v>
      </c>
      <c r="AS55" s="59" cm="1">
        <f t="array" ref="AS55">IF(AND(INDEX(InputsCapExSalvageMonth,$BS$20)&lt;&gt;0,AS$3&gt;=INDEX(InputsCapExSalvageMonth,$BS$20)),0,AR55+AS20)</f>
        <v>0</v>
      </c>
      <c r="AT55" s="60" cm="1">
        <f t="array" ref="AT55">IF(AND(INDEX(InputsCapExSalvageMonth,$BS$20)&lt;&gt;0,AT$3&gt;=INDEX(InputsCapExSalvageMonth,$BS$20)),0,AS55+AT20)</f>
        <v>0</v>
      </c>
      <c r="AU55" s="53" cm="1">
        <f t="array" ref="AU55">IF(AND(INDEX(InputsCapExSalvageMonth,$BS$20)&lt;&gt;0,AU$3&gt;=INDEX(InputsCapExSalvageMonth,$BS$20)),0,AT55+AU20)</f>
        <v>0</v>
      </c>
      <c r="AV55" s="59" cm="1">
        <f t="array" ref="AV55">IF(AND(INDEX(InputsCapExSalvageMonth,$BS$20)&lt;&gt;0,AV$3&gt;=INDEX(InputsCapExSalvageMonth,$BS$20)),0,AU55+AV20)</f>
        <v>0</v>
      </c>
      <c r="AW55" s="59" cm="1">
        <f t="array" ref="AW55">IF(AND(INDEX(InputsCapExSalvageMonth,$BS$20)&lt;&gt;0,AW$3&gt;=INDEX(InputsCapExSalvageMonth,$BS$20)),0,AV55+AW20)</f>
        <v>0</v>
      </c>
      <c r="AX55" s="59" cm="1">
        <f t="array" ref="AX55">IF(AND(INDEX(InputsCapExSalvageMonth,$BS$20)&lt;&gt;0,AX$3&gt;=INDEX(InputsCapExSalvageMonth,$BS$20)),0,AW55+AX20)</f>
        <v>0</v>
      </c>
      <c r="AY55" s="59" cm="1">
        <f t="array" ref="AY55">IF(AND(INDEX(InputsCapExSalvageMonth,$BS$20)&lt;&gt;0,AY$3&gt;=INDEX(InputsCapExSalvageMonth,$BS$20)),0,AX55+AY20)</f>
        <v>0</v>
      </c>
      <c r="AZ55" s="59" cm="1">
        <f t="array" ref="AZ55">IF(AND(INDEX(InputsCapExSalvageMonth,$BS$20)&lt;&gt;0,AZ$3&gt;=INDEX(InputsCapExSalvageMonth,$BS$20)),0,AY55+AZ20)</f>
        <v>0</v>
      </c>
      <c r="BA55" s="59" cm="1">
        <f t="array" ref="BA55">IF(AND(INDEX(InputsCapExSalvageMonth,$BS$20)&lt;&gt;0,BA$3&gt;=INDEX(InputsCapExSalvageMonth,$BS$20)),0,AZ55+BA20)</f>
        <v>0</v>
      </c>
      <c r="BB55" s="59" cm="1">
        <f t="array" ref="BB55">IF(AND(INDEX(InputsCapExSalvageMonth,$BS$20)&lt;&gt;0,BB$3&gt;=INDEX(InputsCapExSalvageMonth,$BS$20)),0,BA55+BB20)</f>
        <v>0</v>
      </c>
      <c r="BC55" s="59" cm="1">
        <f t="array" ref="BC55">IF(AND(INDEX(InputsCapExSalvageMonth,$BS$20)&lt;&gt;0,BC$3&gt;=INDEX(InputsCapExSalvageMonth,$BS$20)),0,BB55+BC20)</f>
        <v>0</v>
      </c>
      <c r="BD55" s="59" cm="1">
        <f t="array" ref="BD55">IF(AND(INDEX(InputsCapExSalvageMonth,$BS$20)&lt;&gt;0,BD$3&gt;=INDEX(InputsCapExSalvageMonth,$BS$20)),0,BC55+BD20)</f>
        <v>0</v>
      </c>
      <c r="BE55" s="59" cm="1">
        <f t="array" ref="BE55">IF(AND(INDEX(InputsCapExSalvageMonth,$BS$20)&lt;&gt;0,BE$3&gt;=INDEX(InputsCapExSalvageMonth,$BS$20)),0,BD55+BE20)</f>
        <v>0</v>
      </c>
      <c r="BF55" s="60" cm="1">
        <f t="array" ref="BF55">IF(AND(INDEX(InputsCapExSalvageMonth,$BS$20)&lt;&gt;0,BF$3&gt;=INDEX(InputsCapExSalvageMonth,$BS$20)),0,BE55+BF20)</f>
        <v>0</v>
      </c>
      <c r="BG55" s="53" cm="1">
        <f t="array" ref="BG55">IF(AND(INDEX(InputsCapExSalvageMonth,$BS$20)&lt;&gt;0,BG$3&gt;=INDEX(InputsCapExSalvageMonth,$BS$20)),0,BF55+BG20)</f>
        <v>0</v>
      </c>
      <c r="BH55" s="59" cm="1">
        <f t="array" ref="BH55">IF(AND(INDEX(InputsCapExSalvageMonth,$BS$20)&lt;&gt;0,BH$3&gt;=INDEX(InputsCapExSalvageMonth,$BS$20)),0,BG55+BH20)</f>
        <v>0</v>
      </c>
      <c r="BI55" s="59" cm="1">
        <f t="array" ref="BI55">IF(AND(INDEX(InputsCapExSalvageMonth,$BS$20)&lt;&gt;0,BI$3&gt;=INDEX(InputsCapExSalvageMonth,$BS$20)),0,BH55+BI20)</f>
        <v>0</v>
      </c>
      <c r="BJ55" s="59" cm="1">
        <f t="array" ref="BJ55">IF(AND(INDEX(InputsCapExSalvageMonth,$BS$20)&lt;&gt;0,BJ$3&gt;=INDEX(InputsCapExSalvageMonth,$BS$20)),0,BI55+BJ20)</f>
        <v>0</v>
      </c>
      <c r="BK55" s="59" cm="1">
        <f t="array" ref="BK55">IF(AND(INDEX(InputsCapExSalvageMonth,$BS$20)&lt;&gt;0,BK$3&gt;=INDEX(InputsCapExSalvageMonth,$BS$20)),0,BJ55+BK20)</f>
        <v>0</v>
      </c>
      <c r="BL55" s="59" cm="1">
        <f t="array" ref="BL55">IF(AND(INDEX(InputsCapExSalvageMonth,$BS$20)&lt;&gt;0,BL$3&gt;=INDEX(InputsCapExSalvageMonth,$BS$20)),0,BK55+BL20)</f>
        <v>0</v>
      </c>
      <c r="BM55" s="59" cm="1">
        <f t="array" ref="BM55">IF(AND(INDEX(InputsCapExSalvageMonth,$BS$20)&lt;&gt;0,BM$3&gt;=INDEX(InputsCapExSalvageMonth,$BS$20)),0,BL55+BM20)</f>
        <v>0</v>
      </c>
      <c r="BN55" s="59" cm="1">
        <f t="array" ref="BN55">IF(AND(INDEX(InputsCapExSalvageMonth,$BS$20)&lt;&gt;0,BN$3&gt;=INDEX(InputsCapExSalvageMonth,$BS$20)),0,BM55+BN20)</f>
        <v>0</v>
      </c>
      <c r="BO55" s="59" cm="1">
        <f t="array" ref="BO55">IF(AND(INDEX(InputsCapExSalvageMonth,$BS$20)&lt;&gt;0,BO$3&gt;=INDEX(InputsCapExSalvageMonth,$BS$20)),0,BN55+BO20)</f>
        <v>0</v>
      </c>
      <c r="BP55" s="59" cm="1">
        <f t="array" ref="BP55">IF(AND(INDEX(InputsCapExSalvageMonth,$BS$20)&lt;&gt;0,BP$3&gt;=INDEX(InputsCapExSalvageMonth,$BS$20)),0,BO55+BP20)</f>
        <v>0</v>
      </c>
      <c r="BQ55" s="59" cm="1">
        <f t="array" ref="BQ55">IF(AND(INDEX(InputsCapExSalvageMonth,$BS$20)&lt;&gt;0,BQ$3&gt;=INDEX(InputsCapExSalvageMonth,$BS$20)),0,BP55+BQ20)</f>
        <v>0</v>
      </c>
      <c r="BR55" s="60" cm="1">
        <f t="array" ref="BR55">IF(AND(INDEX(InputsCapExSalvageMonth,$BS$20)&lt;&gt;0,BR$3&gt;=INDEX(InputsCapExSalvageMonth,$BS$20)),0,BQ55+BR20)</f>
        <v>0</v>
      </c>
    </row>
    <row r="56" spans="2:70" s="47" customFormat="1" hidden="1" x14ac:dyDescent="0.25">
      <c r="B56" s="141"/>
      <c r="C56" s="128" cm="1">
        <f t="array" ref="C56">INDEX(InputsCapexItem,$BS$21)</f>
        <v>0</v>
      </c>
      <c r="E56" s="60">
        <f t="shared" si="29"/>
        <v>0</v>
      </c>
      <c r="F56" s="60">
        <f t="shared" si="30"/>
        <v>0</v>
      </c>
      <c r="G56" s="60">
        <f t="shared" si="31"/>
        <v>0</v>
      </c>
      <c r="H56" s="60">
        <f t="shared" si="32"/>
        <v>0</v>
      </c>
      <c r="I56" s="60">
        <f t="shared" si="33"/>
        <v>0</v>
      </c>
      <c r="K56" s="53" cm="1">
        <f t="array" ref="K56">IF(AND(INDEX(InputsCapExSalvageMonth,$BS$21)&lt;&gt;0,K$3&gt;=INDEX(InputsCapExSalvageMonth,$BS$21)),0,K21)</f>
        <v>0</v>
      </c>
      <c r="L56" s="59" cm="1">
        <f t="array" ref="L56">IF(AND(INDEX(InputsCapExSalvageMonth,$BS$21)&lt;&gt;0,L$3&gt;=INDEX(InputsCapExSalvageMonth,$BS$21)),0,K56+L21)</f>
        <v>0</v>
      </c>
      <c r="M56" s="59" cm="1">
        <f t="array" ref="M56">IF(AND(INDEX(InputsCapExSalvageMonth,$BS$21)&lt;&gt;0,M$3&gt;=INDEX(InputsCapExSalvageMonth,$BS$21)),0,L56+M21)</f>
        <v>0</v>
      </c>
      <c r="N56" s="59" cm="1">
        <f t="array" ref="N56">IF(AND(INDEX(InputsCapExSalvageMonth,$BS$21)&lt;&gt;0,N$3&gt;=INDEX(InputsCapExSalvageMonth,$BS$21)),0,M56+N21)</f>
        <v>0</v>
      </c>
      <c r="O56" s="59" cm="1">
        <f t="array" ref="O56">IF(AND(INDEX(InputsCapExSalvageMonth,$BS$21)&lt;&gt;0,O$3&gt;=INDEX(InputsCapExSalvageMonth,$BS$21)),0,N56+O21)</f>
        <v>0</v>
      </c>
      <c r="P56" s="59" cm="1">
        <f t="array" ref="P56">IF(AND(INDEX(InputsCapExSalvageMonth,$BS$21)&lt;&gt;0,P$3&gt;=INDEX(InputsCapExSalvageMonth,$BS$21)),0,O56+P21)</f>
        <v>0</v>
      </c>
      <c r="Q56" s="59" cm="1">
        <f t="array" ref="Q56">IF(AND(INDEX(InputsCapExSalvageMonth,$BS$21)&lt;&gt;0,Q$3&gt;=INDEX(InputsCapExSalvageMonth,$BS$21)),0,P56+Q21)</f>
        <v>0</v>
      </c>
      <c r="R56" s="59" cm="1">
        <f t="array" ref="R56">IF(AND(INDEX(InputsCapExSalvageMonth,$BS$21)&lt;&gt;0,R$3&gt;=INDEX(InputsCapExSalvageMonth,$BS$21)),0,Q56+R21)</f>
        <v>0</v>
      </c>
      <c r="S56" s="59" cm="1">
        <f t="array" ref="S56">IF(AND(INDEX(InputsCapExSalvageMonth,$BS$21)&lt;&gt;0,S$3&gt;=INDEX(InputsCapExSalvageMonth,$BS$21)),0,R56+S21)</f>
        <v>0</v>
      </c>
      <c r="T56" s="59" cm="1">
        <f t="array" ref="T56">IF(AND(INDEX(InputsCapExSalvageMonth,$BS$21)&lt;&gt;0,T$3&gt;=INDEX(InputsCapExSalvageMonth,$BS$21)),0,S56+T21)</f>
        <v>0</v>
      </c>
      <c r="U56" s="59" cm="1">
        <f t="array" ref="U56">IF(AND(INDEX(InputsCapExSalvageMonth,$BS$21)&lt;&gt;0,U$3&gt;=INDEX(InputsCapExSalvageMonth,$BS$21)),0,T56+U21)</f>
        <v>0</v>
      </c>
      <c r="V56" s="60" cm="1">
        <f t="array" ref="V56">IF(AND(INDEX(InputsCapExSalvageMonth,$BS$21)&lt;&gt;0,V$3&gt;=INDEX(InputsCapExSalvageMonth,$BS$21)),0,U56+V21)</f>
        <v>0</v>
      </c>
      <c r="W56" s="53" cm="1">
        <f t="array" ref="W56">IF(AND(INDEX(InputsCapExSalvageMonth,$BS$21)&lt;&gt;0,W$3&gt;=INDEX(InputsCapExSalvageMonth,$BS$21)),0,V56+W21)</f>
        <v>0</v>
      </c>
      <c r="X56" s="59" cm="1">
        <f t="array" ref="X56">IF(AND(INDEX(InputsCapExSalvageMonth,$BS$21)&lt;&gt;0,X$3&gt;=INDEX(InputsCapExSalvageMonth,$BS$21)),0,W56+X21)</f>
        <v>0</v>
      </c>
      <c r="Y56" s="59" cm="1">
        <f t="array" ref="Y56">IF(AND(INDEX(InputsCapExSalvageMonth,$BS$21)&lt;&gt;0,Y$3&gt;=INDEX(InputsCapExSalvageMonth,$BS$21)),0,X56+Y21)</f>
        <v>0</v>
      </c>
      <c r="Z56" s="59" cm="1">
        <f t="array" ref="Z56">IF(AND(INDEX(InputsCapExSalvageMonth,$BS$21)&lt;&gt;0,Z$3&gt;=INDEX(InputsCapExSalvageMonth,$BS$21)),0,Y56+Z21)</f>
        <v>0</v>
      </c>
      <c r="AA56" s="59" cm="1">
        <f t="array" ref="AA56">IF(AND(INDEX(InputsCapExSalvageMonth,$BS$21)&lt;&gt;0,AA$3&gt;=INDEX(InputsCapExSalvageMonth,$BS$21)),0,Z56+AA21)</f>
        <v>0</v>
      </c>
      <c r="AB56" s="59" cm="1">
        <f t="array" ref="AB56">IF(AND(INDEX(InputsCapExSalvageMonth,$BS$21)&lt;&gt;0,AB$3&gt;=INDEX(InputsCapExSalvageMonth,$BS$21)),0,AA56+AB21)</f>
        <v>0</v>
      </c>
      <c r="AC56" s="59" cm="1">
        <f t="array" ref="AC56">IF(AND(INDEX(InputsCapExSalvageMonth,$BS$21)&lt;&gt;0,AC$3&gt;=INDEX(InputsCapExSalvageMonth,$BS$21)),0,AB56+AC21)</f>
        <v>0</v>
      </c>
      <c r="AD56" s="59" cm="1">
        <f t="array" ref="AD56">IF(AND(INDEX(InputsCapExSalvageMonth,$BS$21)&lt;&gt;0,AD$3&gt;=INDEX(InputsCapExSalvageMonth,$BS$21)),0,AC56+AD21)</f>
        <v>0</v>
      </c>
      <c r="AE56" s="59" cm="1">
        <f t="array" ref="AE56">IF(AND(INDEX(InputsCapExSalvageMonth,$BS$21)&lt;&gt;0,AE$3&gt;=INDEX(InputsCapExSalvageMonth,$BS$21)),0,AD56+AE21)</f>
        <v>0</v>
      </c>
      <c r="AF56" s="59" cm="1">
        <f t="array" ref="AF56">IF(AND(INDEX(InputsCapExSalvageMonth,$BS$21)&lt;&gt;0,AF$3&gt;=INDEX(InputsCapExSalvageMonth,$BS$21)),0,AE56+AF21)</f>
        <v>0</v>
      </c>
      <c r="AG56" s="59" cm="1">
        <f t="array" ref="AG56">IF(AND(INDEX(InputsCapExSalvageMonth,$BS$21)&lt;&gt;0,AG$3&gt;=INDEX(InputsCapExSalvageMonth,$BS$21)),0,AF56+AG21)</f>
        <v>0</v>
      </c>
      <c r="AH56" s="60" cm="1">
        <f t="array" ref="AH56">IF(AND(INDEX(InputsCapExSalvageMonth,$BS$21)&lt;&gt;0,AH$3&gt;=INDEX(InputsCapExSalvageMonth,$BS$21)),0,AG56+AH21)</f>
        <v>0</v>
      </c>
      <c r="AI56" s="53" cm="1">
        <f t="array" ref="AI56">IF(AND(INDEX(InputsCapExSalvageMonth,$BS$21)&lt;&gt;0,AI$3&gt;=INDEX(InputsCapExSalvageMonth,$BS$21)),0,AH56+AI21)</f>
        <v>0</v>
      </c>
      <c r="AJ56" s="59" cm="1">
        <f t="array" ref="AJ56">IF(AND(INDEX(InputsCapExSalvageMonth,$BS$21)&lt;&gt;0,AJ$3&gt;=INDEX(InputsCapExSalvageMonth,$BS$21)),0,AI56+AJ21)</f>
        <v>0</v>
      </c>
      <c r="AK56" s="59" cm="1">
        <f t="array" ref="AK56">IF(AND(INDEX(InputsCapExSalvageMonth,$BS$21)&lt;&gt;0,AK$3&gt;=INDEX(InputsCapExSalvageMonth,$BS$21)),0,AJ56+AK21)</f>
        <v>0</v>
      </c>
      <c r="AL56" s="59" cm="1">
        <f t="array" ref="AL56">IF(AND(INDEX(InputsCapExSalvageMonth,$BS$21)&lt;&gt;0,AL$3&gt;=INDEX(InputsCapExSalvageMonth,$BS$21)),0,AK56+AL21)</f>
        <v>0</v>
      </c>
      <c r="AM56" s="59" cm="1">
        <f t="array" ref="AM56">IF(AND(INDEX(InputsCapExSalvageMonth,$BS$21)&lt;&gt;0,AM$3&gt;=INDEX(InputsCapExSalvageMonth,$BS$21)),0,AL56+AM21)</f>
        <v>0</v>
      </c>
      <c r="AN56" s="59" cm="1">
        <f t="array" ref="AN56">IF(AND(INDEX(InputsCapExSalvageMonth,$BS$21)&lt;&gt;0,AN$3&gt;=INDEX(InputsCapExSalvageMonth,$BS$21)),0,AM56+AN21)</f>
        <v>0</v>
      </c>
      <c r="AO56" s="59" cm="1">
        <f t="array" ref="AO56">IF(AND(INDEX(InputsCapExSalvageMonth,$BS$21)&lt;&gt;0,AO$3&gt;=INDEX(InputsCapExSalvageMonth,$BS$21)),0,AN56+AO21)</f>
        <v>0</v>
      </c>
      <c r="AP56" s="59" cm="1">
        <f t="array" ref="AP56">IF(AND(INDEX(InputsCapExSalvageMonth,$BS$21)&lt;&gt;0,AP$3&gt;=INDEX(InputsCapExSalvageMonth,$BS$21)),0,AO56+AP21)</f>
        <v>0</v>
      </c>
      <c r="AQ56" s="59" cm="1">
        <f t="array" ref="AQ56">IF(AND(INDEX(InputsCapExSalvageMonth,$BS$21)&lt;&gt;0,AQ$3&gt;=INDEX(InputsCapExSalvageMonth,$BS$21)),0,AP56+AQ21)</f>
        <v>0</v>
      </c>
      <c r="AR56" s="59" cm="1">
        <f t="array" ref="AR56">IF(AND(INDEX(InputsCapExSalvageMonth,$BS$21)&lt;&gt;0,AR$3&gt;=INDEX(InputsCapExSalvageMonth,$BS$21)),0,AQ56+AR21)</f>
        <v>0</v>
      </c>
      <c r="AS56" s="59" cm="1">
        <f t="array" ref="AS56">IF(AND(INDEX(InputsCapExSalvageMonth,$BS$21)&lt;&gt;0,AS$3&gt;=INDEX(InputsCapExSalvageMonth,$BS$21)),0,AR56+AS21)</f>
        <v>0</v>
      </c>
      <c r="AT56" s="60" cm="1">
        <f t="array" ref="AT56">IF(AND(INDEX(InputsCapExSalvageMonth,$BS$21)&lt;&gt;0,AT$3&gt;=INDEX(InputsCapExSalvageMonth,$BS$21)),0,AS56+AT21)</f>
        <v>0</v>
      </c>
      <c r="AU56" s="53" cm="1">
        <f t="array" ref="AU56">IF(AND(INDEX(InputsCapExSalvageMonth,$BS$21)&lt;&gt;0,AU$3&gt;=INDEX(InputsCapExSalvageMonth,$BS$21)),0,AT56+AU21)</f>
        <v>0</v>
      </c>
      <c r="AV56" s="59" cm="1">
        <f t="array" ref="AV56">IF(AND(INDEX(InputsCapExSalvageMonth,$BS$21)&lt;&gt;0,AV$3&gt;=INDEX(InputsCapExSalvageMonth,$BS$21)),0,AU56+AV21)</f>
        <v>0</v>
      </c>
      <c r="AW56" s="59" cm="1">
        <f t="array" ref="AW56">IF(AND(INDEX(InputsCapExSalvageMonth,$BS$21)&lt;&gt;0,AW$3&gt;=INDEX(InputsCapExSalvageMonth,$BS$21)),0,AV56+AW21)</f>
        <v>0</v>
      </c>
      <c r="AX56" s="59" cm="1">
        <f t="array" ref="AX56">IF(AND(INDEX(InputsCapExSalvageMonth,$BS$21)&lt;&gt;0,AX$3&gt;=INDEX(InputsCapExSalvageMonth,$BS$21)),0,AW56+AX21)</f>
        <v>0</v>
      </c>
      <c r="AY56" s="59" cm="1">
        <f t="array" ref="AY56">IF(AND(INDEX(InputsCapExSalvageMonth,$BS$21)&lt;&gt;0,AY$3&gt;=INDEX(InputsCapExSalvageMonth,$BS$21)),0,AX56+AY21)</f>
        <v>0</v>
      </c>
      <c r="AZ56" s="59" cm="1">
        <f t="array" ref="AZ56">IF(AND(INDEX(InputsCapExSalvageMonth,$BS$21)&lt;&gt;0,AZ$3&gt;=INDEX(InputsCapExSalvageMonth,$BS$21)),0,AY56+AZ21)</f>
        <v>0</v>
      </c>
      <c r="BA56" s="59" cm="1">
        <f t="array" ref="BA56">IF(AND(INDEX(InputsCapExSalvageMonth,$BS$21)&lt;&gt;0,BA$3&gt;=INDEX(InputsCapExSalvageMonth,$BS$21)),0,AZ56+BA21)</f>
        <v>0</v>
      </c>
      <c r="BB56" s="59" cm="1">
        <f t="array" ref="BB56">IF(AND(INDEX(InputsCapExSalvageMonth,$BS$21)&lt;&gt;0,BB$3&gt;=INDEX(InputsCapExSalvageMonth,$BS$21)),0,BA56+BB21)</f>
        <v>0</v>
      </c>
      <c r="BC56" s="59" cm="1">
        <f t="array" ref="BC56">IF(AND(INDEX(InputsCapExSalvageMonth,$BS$21)&lt;&gt;0,BC$3&gt;=INDEX(InputsCapExSalvageMonth,$BS$21)),0,BB56+BC21)</f>
        <v>0</v>
      </c>
      <c r="BD56" s="59" cm="1">
        <f t="array" ref="BD56">IF(AND(INDEX(InputsCapExSalvageMonth,$BS$21)&lt;&gt;0,BD$3&gt;=INDEX(InputsCapExSalvageMonth,$BS$21)),0,BC56+BD21)</f>
        <v>0</v>
      </c>
      <c r="BE56" s="59" cm="1">
        <f t="array" ref="BE56">IF(AND(INDEX(InputsCapExSalvageMonth,$BS$21)&lt;&gt;0,BE$3&gt;=INDEX(InputsCapExSalvageMonth,$BS$21)),0,BD56+BE21)</f>
        <v>0</v>
      </c>
      <c r="BF56" s="60" cm="1">
        <f t="array" ref="BF56">IF(AND(INDEX(InputsCapExSalvageMonth,$BS$21)&lt;&gt;0,BF$3&gt;=INDEX(InputsCapExSalvageMonth,$BS$21)),0,BE56+BF21)</f>
        <v>0</v>
      </c>
      <c r="BG56" s="53" cm="1">
        <f t="array" ref="BG56">IF(AND(INDEX(InputsCapExSalvageMonth,$BS$21)&lt;&gt;0,BG$3&gt;=INDEX(InputsCapExSalvageMonth,$BS$21)),0,BF56+BG21)</f>
        <v>0</v>
      </c>
      <c r="BH56" s="59" cm="1">
        <f t="array" ref="BH56">IF(AND(INDEX(InputsCapExSalvageMonth,$BS$21)&lt;&gt;0,BH$3&gt;=INDEX(InputsCapExSalvageMonth,$BS$21)),0,BG56+BH21)</f>
        <v>0</v>
      </c>
      <c r="BI56" s="59" cm="1">
        <f t="array" ref="BI56">IF(AND(INDEX(InputsCapExSalvageMonth,$BS$21)&lt;&gt;0,BI$3&gt;=INDEX(InputsCapExSalvageMonth,$BS$21)),0,BH56+BI21)</f>
        <v>0</v>
      </c>
      <c r="BJ56" s="59" cm="1">
        <f t="array" ref="BJ56">IF(AND(INDEX(InputsCapExSalvageMonth,$BS$21)&lt;&gt;0,BJ$3&gt;=INDEX(InputsCapExSalvageMonth,$BS$21)),0,BI56+BJ21)</f>
        <v>0</v>
      </c>
      <c r="BK56" s="59" cm="1">
        <f t="array" ref="BK56">IF(AND(INDEX(InputsCapExSalvageMonth,$BS$21)&lt;&gt;0,BK$3&gt;=INDEX(InputsCapExSalvageMonth,$BS$21)),0,BJ56+BK21)</f>
        <v>0</v>
      </c>
      <c r="BL56" s="59" cm="1">
        <f t="array" ref="BL56">IF(AND(INDEX(InputsCapExSalvageMonth,$BS$21)&lt;&gt;0,BL$3&gt;=INDEX(InputsCapExSalvageMonth,$BS$21)),0,BK56+BL21)</f>
        <v>0</v>
      </c>
      <c r="BM56" s="59" cm="1">
        <f t="array" ref="BM56">IF(AND(INDEX(InputsCapExSalvageMonth,$BS$21)&lt;&gt;0,BM$3&gt;=INDEX(InputsCapExSalvageMonth,$BS$21)),0,BL56+BM21)</f>
        <v>0</v>
      </c>
      <c r="BN56" s="59" cm="1">
        <f t="array" ref="BN56">IF(AND(INDEX(InputsCapExSalvageMonth,$BS$21)&lt;&gt;0,BN$3&gt;=INDEX(InputsCapExSalvageMonth,$BS$21)),0,BM56+BN21)</f>
        <v>0</v>
      </c>
      <c r="BO56" s="59" cm="1">
        <f t="array" ref="BO56">IF(AND(INDEX(InputsCapExSalvageMonth,$BS$21)&lt;&gt;0,BO$3&gt;=INDEX(InputsCapExSalvageMonth,$BS$21)),0,BN56+BO21)</f>
        <v>0</v>
      </c>
      <c r="BP56" s="59" cm="1">
        <f t="array" ref="BP56">IF(AND(INDEX(InputsCapExSalvageMonth,$BS$21)&lt;&gt;0,BP$3&gt;=INDEX(InputsCapExSalvageMonth,$BS$21)),0,BO56+BP21)</f>
        <v>0</v>
      </c>
      <c r="BQ56" s="59" cm="1">
        <f t="array" ref="BQ56">IF(AND(INDEX(InputsCapExSalvageMonth,$BS$21)&lt;&gt;0,BQ$3&gt;=INDEX(InputsCapExSalvageMonth,$BS$21)),0,BP56+BQ21)</f>
        <v>0</v>
      </c>
      <c r="BR56" s="60" cm="1">
        <f t="array" ref="BR56">IF(AND(INDEX(InputsCapExSalvageMonth,$BS$21)&lt;&gt;0,BR$3&gt;=INDEX(InputsCapExSalvageMonth,$BS$21)),0,BQ56+BR21)</f>
        <v>0</v>
      </c>
    </row>
    <row r="57" spans="2:70" s="47" customFormat="1" hidden="1" x14ac:dyDescent="0.25">
      <c r="B57" s="141"/>
      <c r="C57" s="128" cm="1">
        <f t="array" ref="C57">INDEX(InputsCapexItem,$BS$22)</f>
        <v>0</v>
      </c>
      <c r="E57" s="60">
        <f t="shared" si="29"/>
        <v>0</v>
      </c>
      <c r="F57" s="60">
        <f t="shared" si="30"/>
        <v>0</v>
      </c>
      <c r="G57" s="60">
        <f t="shared" si="31"/>
        <v>0</v>
      </c>
      <c r="H57" s="60">
        <f t="shared" si="32"/>
        <v>0</v>
      </c>
      <c r="I57" s="60">
        <f t="shared" si="33"/>
        <v>0</v>
      </c>
      <c r="K57" s="53" cm="1">
        <f t="array" ref="K57">IF(AND(INDEX(InputsCapExSalvageMonth,$BS$22)&lt;&gt;0,K$3&gt;=INDEX(InputsCapExSalvageMonth,$BS$22)),0,K22)</f>
        <v>0</v>
      </c>
      <c r="L57" s="59" cm="1">
        <f t="array" ref="L57">IF(AND(INDEX(InputsCapExSalvageMonth,$BS$22)&lt;&gt;0,L$3&gt;=INDEX(InputsCapExSalvageMonth,$BS$22)),0,K57+L22)</f>
        <v>0</v>
      </c>
      <c r="M57" s="59" cm="1">
        <f t="array" ref="M57">IF(AND(INDEX(InputsCapExSalvageMonth,$BS$22)&lt;&gt;0,M$3&gt;=INDEX(InputsCapExSalvageMonth,$BS$22)),0,L57+M22)</f>
        <v>0</v>
      </c>
      <c r="N57" s="59" cm="1">
        <f t="array" ref="N57">IF(AND(INDEX(InputsCapExSalvageMonth,$BS$22)&lt;&gt;0,N$3&gt;=INDEX(InputsCapExSalvageMonth,$BS$22)),0,M57+N22)</f>
        <v>0</v>
      </c>
      <c r="O57" s="59" cm="1">
        <f t="array" ref="O57">IF(AND(INDEX(InputsCapExSalvageMonth,$BS$22)&lt;&gt;0,O$3&gt;=INDEX(InputsCapExSalvageMonth,$BS$22)),0,N57+O22)</f>
        <v>0</v>
      </c>
      <c r="P57" s="59" cm="1">
        <f t="array" ref="P57">IF(AND(INDEX(InputsCapExSalvageMonth,$BS$22)&lt;&gt;0,P$3&gt;=INDEX(InputsCapExSalvageMonth,$BS$22)),0,O57+P22)</f>
        <v>0</v>
      </c>
      <c r="Q57" s="59" cm="1">
        <f t="array" ref="Q57">IF(AND(INDEX(InputsCapExSalvageMonth,$BS$22)&lt;&gt;0,Q$3&gt;=INDEX(InputsCapExSalvageMonth,$BS$22)),0,P57+Q22)</f>
        <v>0</v>
      </c>
      <c r="R57" s="59" cm="1">
        <f t="array" ref="R57">IF(AND(INDEX(InputsCapExSalvageMonth,$BS$22)&lt;&gt;0,R$3&gt;=INDEX(InputsCapExSalvageMonth,$BS$22)),0,Q57+R22)</f>
        <v>0</v>
      </c>
      <c r="S57" s="59" cm="1">
        <f t="array" ref="S57">IF(AND(INDEX(InputsCapExSalvageMonth,$BS$22)&lt;&gt;0,S$3&gt;=INDEX(InputsCapExSalvageMonth,$BS$22)),0,R57+S22)</f>
        <v>0</v>
      </c>
      <c r="T57" s="59" cm="1">
        <f t="array" ref="T57">IF(AND(INDEX(InputsCapExSalvageMonth,$BS$22)&lt;&gt;0,T$3&gt;=INDEX(InputsCapExSalvageMonth,$BS$22)),0,S57+T22)</f>
        <v>0</v>
      </c>
      <c r="U57" s="59" cm="1">
        <f t="array" ref="U57">IF(AND(INDEX(InputsCapExSalvageMonth,$BS$22)&lt;&gt;0,U$3&gt;=INDEX(InputsCapExSalvageMonth,$BS$22)),0,T57+U22)</f>
        <v>0</v>
      </c>
      <c r="V57" s="60" cm="1">
        <f t="array" ref="V57">IF(AND(INDEX(InputsCapExSalvageMonth,$BS$22)&lt;&gt;0,V$3&gt;=INDEX(InputsCapExSalvageMonth,$BS$22)),0,U57+V22)</f>
        <v>0</v>
      </c>
      <c r="W57" s="53" cm="1">
        <f t="array" ref="W57">IF(AND(INDEX(InputsCapExSalvageMonth,$BS$22)&lt;&gt;0,W$3&gt;=INDEX(InputsCapExSalvageMonth,$BS$22)),0,V57+W22)</f>
        <v>0</v>
      </c>
      <c r="X57" s="59" cm="1">
        <f t="array" ref="X57">IF(AND(INDEX(InputsCapExSalvageMonth,$BS$22)&lt;&gt;0,X$3&gt;=INDEX(InputsCapExSalvageMonth,$BS$22)),0,W57+X22)</f>
        <v>0</v>
      </c>
      <c r="Y57" s="59" cm="1">
        <f t="array" ref="Y57">IF(AND(INDEX(InputsCapExSalvageMonth,$BS$22)&lt;&gt;0,Y$3&gt;=INDEX(InputsCapExSalvageMonth,$BS$22)),0,X57+Y22)</f>
        <v>0</v>
      </c>
      <c r="Z57" s="59" cm="1">
        <f t="array" ref="Z57">IF(AND(INDEX(InputsCapExSalvageMonth,$BS$22)&lt;&gt;0,Z$3&gt;=INDEX(InputsCapExSalvageMonth,$BS$22)),0,Y57+Z22)</f>
        <v>0</v>
      </c>
      <c r="AA57" s="59" cm="1">
        <f t="array" ref="AA57">IF(AND(INDEX(InputsCapExSalvageMonth,$BS$22)&lt;&gt;0,AA$3&gt;=INDEX(InputsCapExSalvageMonth,$BS$22)),0,Z57+AA22)</f>
        <v>0</v>
      </c>
      <c r="AB57" s="59" cm="1">
        <f t="array" ref="AB57">IF(AND(INDEX(InputsCapExSalvageMonth,$BS$22)&lt;&gt;0,AB$3&gt;=INDEX(InputsCapExSalvageMonth,$BS$22)),0,AA57+AB22)</f>
        <v>0</v>
      </c>
      <c r="AC57" s="59" cm="1">
        <f t="array" ref="AC57">IF(AND(INDEX(InputsCapExSalvageMonth,$BS$22)&lt;&gt;0,AC$3&gt;=INDEX(InputsCapExSalvageMonth,$BS$22)),0,AB57+AC22)</f>
        <v>0</v>
      </c>
      <c r="AD57" s="59" cm="1">
        <f t="array" ref="AD57">IF(AND(INDEX(InputsCapExSalvageMonth,$BS$22)&lt;&gt;0,AD$3&gt;=INDEX(InputsCapExSalvageMonth,$BS$22)),0,AC57+AD22)</f>
        <v>0</v>
      </c>
      <c r="AE57" s="59" cm="1">
        <f t="array" ref="AE57">IF(AND(INDEX(InputsCapExSalvageMonth,$BS$22)&lt;&gt;0,AE$3&gt;=INDEX(InputsCapExSalvageMonth,$BS$22)),0,AD57+AE22)</f>
        <v>0</v>
      </c>
      <c r="AF57" s="59" cm="1">
        <f t="array" ref="AF57">IF(AND(INDEX(InputsCapExSalvageMonth,$BS$22)&lt;&gt;0,AF$3&gt;=INDEX(InputsCapExSalvageMonth,$BS$22)),0,AE57+AF22)</f>
        <v>0</v>
      </c>
      <c r="AG57" s="59" cm="1">
        <f t="array" ref="AG57">IF(AND(INDEX(InputsCapExSalvageMonth,$BS$22)&lt;&gt;0,AG$3&gt;=INDEX(InputsCapExSalvageMonth,$BS$22)),0,AF57+AG22)</f>
        <v>0</v>
      </c>
      <c r="AH57" s="60" cm="1">
        <f t="array" ref="AH57">IF(AND(INDEX(InputsCapExSalvageMonth,$BS$22)&lt;&gt;0,AH$3&gt;=INDEX(InputsCapExSalvageMonth,$BS$22)),0,AG57+AH22)</f>
        <v>0</v>
      </c>
      <c r="AI57" s="53" cm="1">
        <f t="array" ref="AI57">IF(AND(INDEX(InputsCapExSalvageMonth,$BS$22)&lt;&gt;0,AI$3&gt;=INDEX(InputsCapExSalvageMonth,$BS$22)),0,AH57+AI22)</f>
        <v>0</v>
      </c>
      <c r="AJ57" s="59" cm="1">
        <f t="array" ref="AJ57">IF(AND(INDEX(InputsCapExSalvageMonth,$BS$22)&lt;&gt;0,AJ$3&gt;=INDEX(InputsCapExSalvageMonth,$BS$22)),0,AI57+AJ22)</f>
        <v>0</v>
      </c>
      <c r="AK57" s="59" cm="1">
        <f t="array" ref="AK57">IF(AND(INDEX(InputsCapExSalvageMonth,$BS$22)&lt;&gt;0,AK$3&gt;=INDEX(InputsCapExSalvageMonth,$BS$22)),0,AJ57+AK22)</f>
        <v>0</v>
      </c>
      <c r="AL57" s="59" cm="1">
        <f t="array" ref="AL57">IF(AND(INDEX(InputsCapExSalvageMonth,$BS$22)&lt;&gt;0,AL$3&gt;=INDEX(InputsCapExSalvageMonth,$BS$22)),0,AK57+AL22)</f>
        <v>0</v>
      </c>
      <c r="AM57" s="59" cm="1">
        <f t="array" ref="AM57">IF(AND(INDEX(InputsCapExSalvageMonth,$BS$22)&lt;&gt;0,AM$3&gt;=INDEX(InputsCapExSalvageMonth,$BS$22)),0,AL57+AM22)</f>
        <v>0</v>
      </c>
      <c r="AN57" s="59" cm="1">
        <f t="array" ref="AN57">IF(AND(INDEX(InputsCapExSalvageMonth,$BS$22)&lt;&gt;0,AN$3&gt;=INDEX(InputsCapExSalvageMonth,$BS$22)),0,AM57+AN22)</f>
        <v>0</v>
      </c>
      <c r="AO57" s="59" cm="1">
        <f t="array" ref="AO57">IF(AND(INDEX(InputsCapExSalvageMonth,$BS$22)&lt;&gt;0,AO$3&gt;=INDEX(InputsCapExSalvageMonth,$BS$22)),0,AN57+AO22)</f>
        <v>0</v>
      </c>
      <c r="AP57" s="59" cm="1">
        <f t="array" ref="AP57">IF(AND(INDEX(InputsCapExSalvageMonth,$BS$22)&lt;&gt;0,AP$3&gt;=INDEX(InputsCapExSalvageMonth,$BS$22)),0,AO57+AP22)</f>
        <v>0</v>
      </c>
      <c r="AQ57" s="59" cm="1">
        <f t="array" ref="AQ57">IF(AND(INDEX(InputsCapExSalvageMonth,$BS$22)&lt;&gt;0,AQ$3&gt;=INDEX(InputsCapExSalvageMonth,$BS$22)),0,AP57+AQ22)</f>
        <v>0</v>
      </c>
      <c r="AR57" s="59" cm="1">
        <f t="array" ref="AR57">IF(AND(INDEX(InputsCapExSalvageMonth,$BS$22)&lt;&gt;0,AR$3&gt;=INDEX(InputsCapExSalvageMonth,$BS$22)),0,AQ57+AR22)</f>
        <v>0</v>
      </c>
      <c r="AS57" s="59" cm="1">
        <f t="array" ref="AS57">IF(AND(INDEX(InputsCapExSalvageMonth,$BS$22)&lt;&gt;0,AS$3&gt;=INDEX(InputsCapExSalvageMonth,$BS$22)),0,AR57+AS22)</f>
        <v>0</v>
      </c>
      <c r="AT57" s="60" cm="1">
        <f t="array" ref="AT57">IF(AND(INDEX(InputsCapExSalvageMonth,$BS$22)&lt;&gt;0,AT$3&gt;=INDEX(InputsCapExSalvageMonth,$BS$22)),0,AS57+AT22)</f>
        <v>0</v>
      </c>
      <c r="AU57" s="53" cm="1">
        <f t="array" ref="AU57">IF(AND(INDEX(InputsCapExSalvageMonth,$BS$22)&lt;&gt;0,AU$3&gt;=INDEX(InputsCapExSalvageMonth,$BS$22)),0,AT57+AU22)</f>
        <v>0</v>
      </c>
      <c r="AV57" s="59" cm="1">
        <f t="array" ref="AV57">IF(AND(INDEX(InputsCapExSalvageMonth,$BS$22)&lt;&gt;0,AV$3&gt;=INDEX(InputsCapExSalvageMonth,$BS$22)),0,AU57+AV22)</f>
        <v>0</v>
      </c>
      <c r="AW57" s="59" cm="1">
        <f t="array" ref="AW57">IF(AND(INDEX(InputsCapExSalvageMonth,$BS$22)&lt;&gt;0,AW$3&gt;=INDEX(InputsCapExSalvageMonth,$BS$22)),0,AV57+AW22)</f>
        <v>0</v>
      </c>
      <c r="AX57" s="59" cm="1">
        <f t="array" ref="AX57">IF(AND(INDEX(InputsCapExSalvageMonth,$BS$22)&lt;&gt;0,AX$3&gt;=INDEX(InputsCapExSalvageMonth,$BS$22)),0,AW57+AX22)</f>
        <v>0</v>
      </c>
      <c r="AY57" s="59" cm="1">
        <f t="array" ref="AY57">IF(AND(INDEX(InputsCapExSalvageMonth,$BS$22)&lt;&gt;0,AY$3&gt;=INDEX(InputsCapExSalvageMonth,$BS$22)),0,AX57+AY22)</f>
        <v>0</v>
      </c>
      <c r="AZ57" s="59" cm="1">
        <f t="array" ref="AZ57">IF(AND(INDEX(InputsCapExSalvageMonth,$BS$22)&lt;&gt;0,AZ$3&gt;=INDEX(InputsCapExSalvageMonth,$BS$22)),0,AY57+AZ22)</f>
        <v>0</v>
      </c>
      <c r="BA57" s="59" cm="1">
        <f t="array" ref="BA57">IF(AND(INDEX(InputsCapExSalvageMonth,$BS$22)&lt;&gt;0,BA$3&gt;=INDEX(InputsCapExSalvageMonth,$BS$22)),0,AZ57+BA22)</f>
        <v>0</v>
      </c>
      <c r="BB57" s="59" cm="1">
        <f t="array" ref="BB57">IF(AND(INDEX(InputsCapExSalvageMonth,$BS$22)&lt;&gt;0,BB$3&gt;=INDEX(InputsCapExSalvageMonth,$BS$22)),0,BA57+BB22)</f>
        <v>0</v>
      </c>
      <c r="BC57" s="59" cm="1">
        <f t="array" ref="BC57">IF(AND(INDEX(InputsCapExSalvageMonth,$BS$22)&lt;&gt;0,BC$3&gt;=INDEX(InputsCapExSalvageMonth,$BS$22)),0,BB57+BC22)</f>
        <v>0</v>
      </c>
      <c r="BD57" s="59" cm="1">
        <f t="array" ref="BD57">IF(AND(INDEX(InputsCapExSalvageMonth,$BS$22)&lt;&gt;0,BD$3&gt;=INDEX(InputsCapExSalvageMonth,$BS$22)),0,BC57+BD22)</f>
        <v>0</v>
      </c>
      <c r="BE57" s="59" cm="1">
        <f t="array" ref="BE57">IF(AND(INDEX(InputsCapExSalvageMonth,$BS$22)&lt;&gt;0,BE$3&gt;=INDEX(InputsCapExSalvageMonth,$BS$22)),0,BD57+BE22)</f>
        <v>0</v>
      </c>
      <c r="BF57" s="60" cm="1">
        <f t="array" ref="BF57">IF(AND(INDEX(InputsCapExSalvageMonth,$BS$22)&lt;&gt;0,BF$3&gt;=INDEX(InputsCapExSalvageMonth,$BS$22)),0,BE57+BF22)</f>
        <v>0</v>
      </c>
      <c r="BG57" s="53" cm="1">
        <f t="array" ref="BG57">IF(AND(INDEX(InputsCapExSalvageMonth,$BS$22)&lt;&gt;0,BG$3&gt;=INDEX(InputsCapExSalvageMonth,$BS$22)),0,BF57+BG22)</f>
        <v>0</v>
      </c>
      <c r="BH57" s="59" cm="1">
        <f t="array" ref="BH57">IF(AND(INDEX(InputsCapExSalvageMonth,$BS$22)&lt;&gt;0,BH$3&gt;=INDEX(InputsCapExSalvageMonth,$BS$22)),0,BG57+BH22)</f>
        <v>0</v>
      </c>
      <c r="BI57" s="59" cm="1">
        <f t="array" ref="BI57">IF(AND(INDEX(InputsCapExSalvageMonth,$BS$22)&lt;&gt;0,BI$3&gt;=INDEX(InputsCapExSalvageMonth,$BS$22)),0,BH57+BI22)</f>
        <v>0</v>
      </c>
      <c r="BJ57" s="59" cm="1">
        <f t="array" ref="BJ57">IF(AND(INDEX(InputsCapExSalvageMonth,$BS$22)&lt;&gt;0,BJ$3&gt;=INDEX(InputsCapExSalvageMonth,$BS$22)),0,BI57+BJ22)</f>
        <v>0</v>
      </c>
      <c r="BK57" s="59" cm="1">
        <f t="array" ref="BK57">IF(AND(INDEX(InputsCapExSalvageMonth,$BS$22)&lt;&gt;0,BK$3&gt;=INDEX(InputsCapExSalvageMonth,$BS$22)),0,BJ57+BK22)</f>
        <v>0</v>
      </c>
      <c r="BL57" s="59" cm="1">
        <f t="array" ref="BL57">IF(AND(INDEX(InputsCapExSalvageMonth,$BS$22)&lt;&gt;0,BL$3&gt;=INDEX(InputsCapExSalvageMonth,$BS$22)),0,BK57+BL22)</f>
        <v>0</v>
      </c>
      <c r="BM57" s="59" cm="1">
        <f t="array" ref="BM57">IF(AND(INDEX(InputsCapExSalvageMonth,$BS$22)&lt;&gt;0,BM$3&gt;=INDEX(InputsCapExSalvageMonth,$BS$22)),0,BL57+BM22)</f>
        <v>0</v>
      </c>
      <c r="BN57" s="59" cm="1">
        <f t="array" ref="BN57">IF(AND(INDEX(InputsCapExSalvageMonth,$BS$22)&lt;&gt;0,BN$3&gt;=INDEX(InputsCapExSalvageMonth,$BS$22)),0,BM57+BN22)</f>
        <v>0</v>
      </c>
      <c r="BO57" s="59" cm="1">
        <f t="array" ref="BO57">IF(AND(INDEX(InputsCapExSalvageMonth,$BS$22)&lt;&gt;0,BO$3&gt;=INDEX(InputsCapExSalvageMonth,$BS$22)),0,BN57+BO22)</f>
        <v>0</v>
      </c>
      <c r="BP57" s="59" cm="1">
        <f t="array" ref="BP57">IF(AND(INDEX(InputsCapExSalvageMonth,$BS$22)&lt;&gt;0,BP$3&gt;=INDEX(InputsCapExSalvageMonth,$BS$22)),0,BO57+BP22)</f>
        <v>0</v>
      </c>
      <c r="BQ57" s="59" cm="1">
        <f t="array" ref="BQ57">IF(AND(INDEX(InputsCapExSalvageMonth,$BS$22)&lt;&gt;0,BQ$3&gt;=INDEX(InputsCapExSalvageMonth,$BS$22)),0,BP57+BQ22)</f>
        <v>0</v>
      </c>
      <c r="BR57" s="60" cm="1">
        <f t="array" ref="BR57">IF(AND(INDEX(InputsCapExSalvageMonth,$BS$22)&lt;&gt;0,BR$3&gt;=INDEX(InputsCapExSalvageMonth,$BS$22)),0,BQ57+BR22)</f>
        <v>0</v>
      </c>
    </row>
    <row r="58" spans="2:70" s="47" customFormat="1" hidden="1" x14ac:dyDescent="0.25">
      <c r="B58" s="141"/>
      <c r="C58" s="128" cm="1">
        <f t="array" ref="C58">INDEX(InputsCapexItem,$BS$23)</f>
        <v>0</v>
      </c>
      <c r="E58" s="60">
        <f t="shared" si="29"/>
        <v>0</v>
      </c>
      <c r="F58" s="60">
        <f t="shared" si="30"/>
        <v>0</v>
      </c>
      <c r="G58" s="60">
        <f t="shared" si="31"/>
        <v>0</v>
      </c>
      <c r="H58" s="60">
        <f t="shared" si="32"/>
        <v>0</v>
      </c>
      <c r="I58" s="60">
        <f t="shared" si="33"/>
        <v>0</v>
      </c>
      <c r="K58" s="53" cm="1">
        <f t="array" ref="K58">IF(AND(INDEX(InputsCapExSalvageMonth,$BS$23)&lt;&gt;0,K$3&gt;=INDEX(InputsCapExSalvageMonth,$BS$23)),0,K23)</f>
        <v>0</v>
      </c>
      <c r="L58" s="59" cm="1">
        <f t="array" ref="L58">IF(AND(INDEX(InputsCapExSalvageMonth,$BS$23)&lt;&gt;0,L$3&gt;=INDEX(InputsCapExSalvageMonth,$BS$23)),0,K58+L23)</f>
        <v>0</v>
      </c>
      <c r="M58" s="59" cm="1">
        <f t="array" ref="M58">IF(AND(INDEX(InputsCapExSalvageMonth,$BS$23)&lt;&gt;0,M$3&gt;=INDEX(InputsCapExSalvageMonth,$BS$23)),0,L58+M23)</f>
        <v>0</v>
      </c>
      <c r="N58" s="59" cm="1">
        <f t="array" ref="N58">IF(AND(INDEX(InputsCapExSalvageMonth,$BS$23)&lt;&gt;0,N$3&gt;=INDEX(InputsCapExSalvageMonth,$BS$23)),0,M58+N23)</f>
        <v>0</v>
      </c>
      <c r="O58" s="59" cm="1">
        <f t="array" ref="O58">IF(AND(INDEX(InputsCapExSalvageMonth,$BS$23)&lt;&gt;0,O$3&gt;=INDEX(InputsCapExSalvageMonth,$BS$23)),0,N58+O23)</f>
        <v>0</v>
      </c>
      <c r="P58" s="59" cm="1">
        <f t="array" ref="P58">IF(AND(INDEX(InputsCapExSalvageMonth,$BS$23)&lt;&gt;0,P$3&gt;=INDEX(InputsCapExSalvageMonth,$BS$23)),0,O58+P23)</f>
        <v>0</v>
      </c>
      <c r="Q58" s="59" cm="1">
        <f t="array" ref="Q58">IF(AND(INDEX(InputsCapExSalvageMonth,$BS$23)&lt;&gt;0,Q$3&gt;=INDEX(InputsCapExSalvageMonth,$BS$23)),0,P58+Q23)</f>
        <v>0</v>
      </c>
      <c r="R58" s="59" cm="1">
        <f t="array" ref="R58">IF(AND(INDEX(InputsCapExSalvageMonth,$BS$23)&lt;&gt;0,R$3&gt;=INDEX(InputsCapExSalvageMonth,$BS$23)),0,Q58+R23)</f>
        <v>0</v>
      </c>
      <c r="S58" s="59" cm="1">
        <f t="array" ref="S58">IF(AND(INDEX(InputsCapExSalvageMonth,$BS$23)&lt;&gt;0,S$3&gt;=INDEX(InputsCapExSalvageMonth,$BS$23)),0,R58+S23)</f>
        <v>0</v>
      </c>
      <c r="T58" s="59" cm="1">
        <f t="array" ref="T58">IF(AND(INDEX(InputsCapExSalvageMonth,$BS$23)&lt;&gt;0,T$3&gt;=INDEX(InputsCapExSalvageMonth,$BS$23)),0,S58+T23)</f>
        <v>0</v>
      </c>
      <c r="U58" s="59" cm="1">
        <f t="array" ref="U58">IF(AND(INDEX(InputsCapExSalvageMonth,$BS$23)&lt;&gt;0,U$3&gt;=INDEX(InputsCapExSalvageMonth,$BS$23)),0,T58+U23)</f>
        <v>0</v>
      </c>
      <c r="V58" s="60" cm="1">
        <f t="array" ref="V58">IF(AND(INDEX(InputsCapExSalvageMonth,$BS$23)&lt;&gt;0,V$3&gt;=INDEX(InputsCapExSalvageMonth,$BS$23)),0,U58+V23)</f>
        <v>0</v>
      </c>
      <c r="W58" s="53" cm="1">
        <f t="array" ref="W58">IF(AND(INDEX(InputsCapExSalvageMonth,$BS$23)&lt;&gt;0,W$3&gt;=INDEX(InputsCapExSalvageMonth,$BS$23)),0,V58+W23)</f>
        <v>0</v>
      </c>
      <c r="X58" s="59" cm="1">
        <f t="array" ref="X58">IF(AND(INDEX(InputsCapExSalvageMonth,$BS$23)&lt;&gt;0,X$3&gt;=INDEX(InputsCapExSalvageMonth,$BS$23)),0,W58+X23)</f>
        <v>0</v>
      </c>
      <c r="Y58" s="59" cm="1">
        <f t="array" ref="Y58">IF(AND(INDEX(InputsCapExSalvageMonth,$BS$23)&lt;&gt;0,Y$3&gt;=INDEX(InputsCapExSalvageMonth,$BS$23)),0,X58+Y23)</f>
        <v>0</v>
      </c>
      <c r="Z58" s="59" cm="1">
        <f t="array" ref="Z58">IF(AND(INDEX(InputsCapExSalvageMonth,$BS$23)&lt;&gt;0,Z$3&gt;=INDEX(InputsCapExSalvageMonth,$BS$23)),0,Y58+Z23)</f>
        <v>0</v>
      </c>
      <c r="AA58" s="59" cm="1">
        <f t="array" ref="AA58">IF(AND(INDEX(InputsCapExSalvageMonth,$BS$23)&lt;&gt;0,AA$3&gt;=INDEX(InputsCapExSalvageMonth,$BS$23)),0,Z58+AA23)</f>
        <v>0</v>
      </c>
      <c r="AB58" s="59" cm="1">
        <f t="array" ref="AB58">IF(AND(INDEX(InputsCapExSalvageMonth,$BS$23)&lt;&gt;0,AB$3&gt;=INDEX(InputsCapExSalvageMonth,$BS$23)),0,AA58+AB23)</f>
        <v>0</v>
      </c>
      <c r="AC58" s="59" cm="1">
        <f t="array" ref="AC58">IF(AND(INDEX(InputsCapExSalvageMonth,$BS$23)&lt;&gt;0,AC$3&gt;=INDEX(InputsCapExSalvageMonth,$BS$23)),0,AB58+AC23)</f>
        <v>0</v>
      </c>
      <c r="AD58" s="59" cm="1">
        <f t="array" ref="AD58">IF(AND(INDEX(InputsCapExSalvageMonth,$BS$23)&lt;&gt;0,AD$3&gt;=INDEX(InputsCapExSalvageMonth,$BS$23)),0,AC58+AD23)</f>
        <v>0</v>
      </c>
      <c r="AE58" s="59" cm="1">
        <f t="array" ref="AE58">IF(AND(INDEX(InputsCapExSalvageMonth,$BS$23)&lt;&gt;0,AE$3&gt;=INDEX(InputsCapExSalvageMonth,$BS$23)),0,AD58+AE23)</f>
        <v>0</v>
      </c>
      <c r="AF58" s="59" cm="1">
        <f t="array" ref="AF58">IF(AND(INDEX(InputsCapExSalvageMonth,$BS$23)&lt;&gt;0,AF$3&gt;=INDEX(InputsCapExSalvageMonth,$BS$23)),0,AE58+AF23)</f>
        <v>0</v>
      </c>
      <c r="AG58" s="59" cm="1">
        <f t="array" ref="AG58">IF(AND(INDEX(InputsCapExSalvageMonth,$BS$23)&lt;&gt;0,AG$3&gt;=INDEX(InputsCapExSalvageMonth,$BS$23)),0,AF58+AG23)</f>
        <v>0</v>
      </c>
      <c r="AH58" s="60" cm="1">
        <f t="array" ref="AH58">IF(AND(INDEX(InputsCapExSalvageMonth,$BS$23)&lt;&gt;0,AH$3&gt;=INDEX(InputsCapExSalvageMonth,$BS$23)),0,AG58+AH23)</f>
        <v>0</v>
      </c>
      <c r="AI58" s="53" cm="1">
        <f t="array" ref="AI58">IF(AND(INDEX(InputsCapExSalvageMonth,$BS$23)&lt;&gt;0,AI$3&gt;=INDEX(InputsCapExSalvageMonth,$BS$23)),0,AH58+AI23)</f>
        <v>0</v>
      </c>
      <c r="AJ58" s="59" cm="1">
        <f t="array" ref="AJ58">IF(AND(INDEX(InputsCapExSalvageMonth,$BS$23)&lt;&gt;0,AJ$3&gt;=INDEX(InputsCapExSalvageMonth,$BS$23)),0,AI58+AJ23)</f>
        <v>0</v>
      </c>
      <c r="AK58" s="59" cm="1">
        <f t="array" ref="AK58">IF(AND(INDEX(InputsCapExSalvageMonth,$BS$23)&lt;&gt;0,AK$3&gt;=INDEX(InputsCapExSalvageMonth,$BS$23)),0,AJ58+AK23)</f>
        <v>0</v>
      </c>
      <c r="AL58" s="59" cm="1">
        <f t="array" ref="AL58">IF(AND(INDEX(InputsCapExSalvageMonth,$BS$23)&lt;&gt;0,AL$3&gt;=INDEX(InputsCapExSalvageMonth,$BS$23)),0,AK58+AL23)</f>
        <v>0</v>
      </c>
      <c r="AM58" s="59" cm="1">
        <f t="array" ref="AM58">IF(AND(INDEX(InputsCapExSalvageMonth,$BS$23)&lt;&gt;0,AM$3&gt;=INDEX(InputsCapExSalvageMonth,$BS$23)),0,AL58+AM23)</f>
        <v>0</v>
      </c>
      <c r="AN58" s="59" cm="1">
        <f t="array" ref="AN58">IF(AND(INDEX(InputsCapExSalvageMonth,$BS$23)&lt;&gt;0,AN$3&gt;=INDEX(InputsCapExSalvageMonth,$BS$23)),0,AM58+AN23)</f>
        <v>0</v>
      </c>
      <c r="AO58" s="59" cm="1">
        <f t="array" ref="AO58">IF(AND(INDEX(InputsCapExSalvageMonth,$BS$23)&lt;&gt;0,AO$3&gt;=INDEX(InputsCapExSalvageMonth,$BS$23)),0,AN58+AO23)</f>
        <v>0</v>
      </c>
      <c r="AP58" s="59" cm="1">
        <f t="array" ref="AP58">IF(AND(INDEX(InputsCapExSalvageMonth,$BS$23)&lt;&gt;0,AP$3&gt;=INDEX(InputsCapExSalvageMonth,$BS$23)),0,AO58+AP23)</f>
        <v>0</v>
      </c>
      <c r="AQ58" s="59" cm="1">
        <f t="array" ref="AQ58">IF(AND(INDEX(InputsCapExSalvageMonth,$BS$23)&lt;&gt;0,AQ$3&gt;=INDEX(InputsCapExSalvageMonth,$BS$23)),0,AP58+AQ23)</f>
        <v>0</v>
      </c>
      <c r="AR58" s="59" cm="1">
        <f t="array" ref="AR58">IF(AND(INDEX(InputsCapExSalvageMonth,$BS$23)&lt;&gt;0,AR$3&gt;=INDEX(InputsCapExSalvageMonth,$BS$23)),0,AQ58+AR23)</f>
        <v>0</v>
      </c>
      <c r="AS58" s="59" cm="1">
        <f t="array" ref="AS58">IF(AND(INDEX(InputsCapExSalvageMonth,$BS$23)&lt;&gt;0,AS$3&gt;=INDEX(InputsCapExSalvageMonth,$BS$23)),0,AR58+AS23)</f>
        <v>0</v>
      </c>
      <c r="AT58" s="60" cm="1">
        <f t="array" ref="AT58">IF(AND(INDEX(InputsCapExSalvageMonth,$BS$23)&lt;&gt;0,AT$3&gt;=INDEX(InputsCapExSalvageMonth,$BS$23)),0,AS58+AT23)</f>
        <v>0</v>
      </c>
      <c r="AU58" s="53" cm="1">
        <f t="array" ref="AU58">IF(AND(INDEX(InputsCapExSalvageMonth,$BS$23)&lt;&gt;0,AU$3&gt;=INDEX(InputsCapExSalvageMonth,$BS$23)),0,AT58+AU23)</f>
        <v>0</v>
      </c>
      <c r="AV58" s="59" cm="1">
        <f t="array" ref="AV58">IF(AND(INDEX(InputsCapExSalvageMonth,$BS$23)&lt;&gt;0,AV$3&gt;=INDEX(InputsCapExSalvageMonth,$BS$23)),0,AU58+AV23)</f>
        <v>0</v>
      </c>
      <c r="AW58" s="59" cm="1">
        <f t="array" ref="AW58">IF(AND(INDEX(InputsCapExSalvageMonth,$BS$23)&lt;&gt;0,AW$3&gt;=INDEX(InputsCapExSalvageMonth,$BS$23)),0,AV58+AW23)</f>
        <v>0</v>
      </c>
      <c r="AX58" s="59" cm="1">
        <f t="array" ref="AX58">IF(AND(INDEX(InputsCapExSalvageMonth,$BS$23)&lt;&gt;0,AX$3&gt;=INDEX(InputsCapExSalvageMonth,$BS$23)),0,AW58+AX23)</f>
        <v>0</v>
      </c>
      <c r="AY58" s="59" cm="1">
        <f t="array" ref="AY58">IF(AND(INDEX(InputsCapExSalvageMonth,$BS$23)&lt;&gt;0,AY$3&gt;=INDEX(InputsCapExSalvageMonth,$BS$23)),0,AX58+AY23)</f>
        <v>0</v>
      </c>
      <c r="AZ58" s="59" cm="1">
        <f t="array" ref="AZ58">IF(AND(INDEX(InputsCapExSalvageMonth,$BS$23)&lt;&gt;0,AZ$3&gt;=INDEX(InputsCapExSalvageMonth,$BS$23)),0,AY58+AZ23)</f>
        <v>0</v>
      </c>
      <c r="BA58" s="59" cm="1">
        <f t="array" ref="BA58">IF(AND(INDEX(InputsCapExSalvageMonth,$BS$23)&lt;&gt;0,BA$3&gt;=INDEX(InputsCapExSalvageMonth,$BS$23)),0,AZ58+BA23)</f>
        <v>0</v>
      </c>
      <c r="BB58" s="59" cm="1">
        <f t="array" ref="BB58">IF(AND(INDEX(InputsCapExSalvageMonth,$BS$23)&lt;&gt;0,BB$3&gt;=INDEX(InputsCapExSalvageMonth,$BS$23)),0,BA58+BB23)</f>
        <v>0</v>
      </c>
      <c r="BC58" s="59" cm="1">
        <f t="array" ref="BC58">IF(AND(INDEX(InputsCapExSalvageMonth,$BS$23)&lt;&gt;0,BC$3&gt;=INDEX(InputsCapExSalvageMonth,$BS$23)),0,BB58+BC23)</f>
        <v>0</v>
      </c>
      <c r="BD58" s="59" cm="1">
        <f t="array" ref="BD58">IF(AND(INDEX(InputsCapExSalvageMonth,$BS$23)&lt;&gt;0,BD$3&gt;=INDEX(InputsCapExSalvageMonth,$BS$23)),0,BC58+BD23)</f>
        <v>0</v>
      </c>
      <c r="BE58" s="59" cm="1">
        <f t="array" ref="BE58">IF(AND(INDEX(InputsCapExSalvageMonth,$BS$23)&lt;&gt;0,BE$3&gt;=INDEX(InputsCapExSalvageMonth,$BS$23)),0,BD58+BE23)</f>
        <v>0</v>
      </c>
      <c r="BF58" s="60" cm="1">
        <f t="array" ref="BF58">IF(AND(INDEX(InputsCapExSalvageMonth,$BS$23)&lt;&gt;0,BF$3&gt;=INDEX(InputsCapExSalvageMonth,$BS$23)),0,BE58+BF23)</f>
        <v>0</v>
      </c>
      <c r="BG58" s="53" cm="1">
        <f t="array" ref="BG58">IF(AND(INDEX(InputsCapExSalvageMonth,$BS$23)&lt;&gt;0,BG$3&gt;=INDEX(InputsCapExSalvageMonth,$BS$23)),0,BF58+BG23)</f>
        <v>0</v>
      </c>
      <c r="BH58" s="59" cm="1">
        <f t="array" ref="BH58">IF(AND(INDEX(InputsCapExSalvageMonth,$BS$23)&lt;&gt;0,BH$3&gt;=INDEX(InputsCapExSalvageMonth,$BS$23)),0,BG58+BH23)</f>
        <v>0</v>
      </c>
      <c r="BI58" s="59" cm="1">
        <f t="array" ref="BI58">IF(AND(INDEX(InputsCapExSalvageMonth,$BS$23)&lt;&gt;0,BI$3&gt;=INDEX(InputsCapExSalvageMonth,$BS$23)),0,BH58+BI23)</f>
        <v>0</v>
      </c>
      <c r="BJ58" s="59" cm="1">
        <f t="array" ref="BJ58">IF(AND(INDEX(InputsCapExSalvageMonth,$BS$23)&lt;&gt;0,BJ$3&gt;=INDEX(InputsCapExSalvageMonth,$BS$23)),0,BI58+BJ23)</f>
        <v>0</v>
      </c>
      <c r="BK58" s="59" cm="1">
        <f t="array" ref="BK58">IF(AND(INDEX(InputsCapExSalvageMonth,$BS$23)&lt;&gt;0,BK$3&gt;=INDEX(InputsCapExSalvageMonth,$BS$23)),0,BJ58+BK23)</f>
        <v>0</v>
      </c>
      <c r="BL58" s="59" cm="1">
        <f t="array" ref="BL58">IF(AND(INDEX(InputsCapExSalvageMonth,$BS$23)&lt;&gt;0,BL$3&gt;=INDEX(InputsCapExSalvageMonth,$BS$23)),0,BK58+BL23)</f>
        <v>0</v>
      </c>
      <c r="BM58" s="59" cm="1">
        <f t="array" ref="BM58">IF(AND(INDEX(InputsCapExSalvageMonth,$BS$23)&lt;&gt;0,BM$3&gt;=INDEX(InputsCapExSalvageMonth,$BS$23)),0,BL58+BM23)</f>
        <v>0</v>
      </c>
      <c r="BN58" s="59" cm="1">
        <f t="array" ref="BN58">IF(AND(INDEX(InputsCapExSalvageMonth,$BS$23)&lt;&gt;0,BN$3&gt;=INDEX(InputsCapExSalvageMonth,$BS$23)),0,BM58+BN23)</f>
        <v>0</v>
      </c>
      <c r="BO58" s="59" cm="1">
        <f t="array" ref="BO58">IF(AND(INDEX(InputsCapExSalvageMonth,$BS$23)&lt;&gt;0,BO$3&gt;=INDEX(InputsCapExSalvageMonth,$BS$23)),0,BN58+BO23)</f>
        <v>0</v>
      </c>
      <c r="BP58" s="59" cm="1">
        <f t="array" ref="BP58">IF(AND(INDEX(InputsCapExSalvageMonth,$BS$23)&lt;&gt;0,BP$3&gt;=INDEX(InputsCapExSalvageMonth,$BS$23)),0,BO58+BP23)</f>
        <v>0</v>
      </c>
      <c r="BQ58" s="59" cm="1">
        <f t="array" ref="BQ58">IF(AND(INDEX(InputsCapExSalvageMonth,$BS$23)&lt;&gt;0,BQ$3&gt;=INDEX(InputsCapExSalvageMonth,$BS$23)),0,BP58+BQ23)</f>
        <v>0</v>
      </c>
      <c r="BR58" s="60" cm="1">
        <f t="array" ref="BR58">IF(AND(INDEX(InputsCapExSalvageMonth,$BS$23)&lt;&gt;0,BR$3&gt;=INDEX(InputsCapExSalvageMonth,$BS$23)),0,BQ58+BR23)</f>
        <v>0</v>
      </c>
    </row>
    <row r="59" spans="2:70" s="47" customFormat="1" hidden="1" x14ac:dyDescent="0.25">
      <c r="B59" s="141"/>
      <c r="C59" s="128" cm="1">
        <f t="array" ref="C59">INDEX(InputsCapexItem,$BS$24)</f>
        <v>0</v>
      </c>
      <c r="E59" s="60">
        <f t="shared" si="29"/>
        <v>0</v>
      </c>
      <c r="F59" s="60">
        <f t="shared" si="30"/>
        <v>0</v>
      </c>
      <c r="G59" s="60">
        <f t="shared" si="31"/>
        <v>0</v>
      </c>
      <c r="H59" s="60">
        <f t="shared" si="32"/>
        <v>0</v>
      </c>
      <c r="I59" s="60">
        <f t="shared" si="33"/>
        <v>0</v>
      </c>
      <c r="K59" s="53" cm="1">
        <f t="array" ref="K59">IF(AND(INDEX(InputsCapExSalvageMonth,$BS$24)&lt;&gt;0,K$3&gt;=INDEX(InputsCapExSalvageMonth,$BS$24)),0,K24)</f>
        <v>0</v>
      </c>
      <c r="L59" s="59" cm="1">
        <f t="array" ref="L59">IF(AND(INDEX(InputsCapExSalvageMonth,$BS$24)&lt;&gt;0,L$3&gt;=INDEX(InputsCapExSalvageMonth,$BS$24)),0,K59+L24)</f>
        <v>0</v>
      </c>
      <c r="M59" s="59" cm="1">
        <f t="array" ref="M59">IF(AND(INDEX(InputsCapExSalvageMonth,$BS$24)&lt;&gt;0,M$3&gt;=INDEX(InputsCapExSalvageMonth,$BS$24)),0,L59+M24)</f>
        <v>0</v>
      </c>
      <c r="N59" s="59" cm="1">
        <f t="array" ref="N59">IF(AND(INDEX(InputsCapExSalvageMonth,$BS$24)&lt;&gt;0,N$3&gt;=INDEX(InputsCapExSalvageMonth,$BS$24)),0,M59+N24)</f>
        <v>0</v>
      </c>
      <c r="O59" s="59" cm="1">
        <f t="array" ref="O59">IF(AND(INDEX(InputsCapExSalvageMonth,$BS$24)&lt;&gt;0,O$3&gt;=INDEX(InputsCapExSalvageMonth,$BS$24)),0,N59+O24)</f>
        <v>0</v>
      </c>
      <c r="P59" s="59" cm="1">
        <f t="array" ref="P59">IF(AND(INDEX(InputsCapExSalvageMonth,$BS$24)&lt;&gt;0,P$3&gt;=INDEX(InputsCapExSalvageMonth,$BS$24)),0,O59+P24)</f>
        <v>0</v>
      </c>
      <c r="Q59" s="59" cm="1">
        <f t="array" ref="Q59">IF(AND(INDEX(InputsCapExSalvageMonth,$BS$24)&lt;&gt;0,Q$3&gt;=INDEX(InputsCapExSalvageMonth,$BS$24)),0,P59+Q24)</f>
        <v>0</v>
      </c>
      <c r="R59" s="59" cm="1">
        <f t="array" ref="R59">IF(AND(INDEX(InputsCapExSalvageMonth,$BS$24)&lt;&gt;0,R$3&gt;=INDEX(InputsCapExSalvageMonth,$BS$24)),0,Q59+R24)</f>
        <v>0</v>
      </c>
      <c r="S59" s="59" cm="1">
        <f t="array" ref="S59">IF(AND(INDEX(InputsCapExSalvageMonth,$BS$24)&lt;&gt;0,S$3&gt;=INDEX(InputsCapExSalvageMonth,$BS$24)),0,R59+S24)</f>
        <v>0</v>
      </c>
      <c r="T59" s="59" cm="1">
        <f t="array" ref="T59">IF(AND(INDEX(InputsCapExSalvageMonth,$BS$24)&lt;&gt;0,T$3&gt;=INDEX(InputsCapExSalvageMonth,$BS$24)),0,S59+T24)</f>
        <v>0</v>
      </c>
      <c r="U59" s="59" cm="1">
        <f t="array" ref="U59">IF(AND(INDEX(InputsCapExSalvageMonth,$BS$24)&lt;&gt;0,U$3&gt;=INDEX(InputsCapExSalvageMonth,$BS$24)),0,T59+U24)</f>
        <v>0</v>
      </c>
      <c r="V59" s="60" cm="1">
        <f t="array" ref="V59">IF(AND(INDEX(InputsCapExSalvageMonth,$BS$24)&lt;&gt;0,V$3&gt;=INDEX(InputsCapExSalvageMonth,$BS$24)),0,U59+V24)</f>
        <v>0</v>
      </c>
      <c r="W59" s="53" cm="1">
        <f t="array" ref="W59">IF(AND(INDEX(InputsCapExSalvageMonth,$BS$24)&lt;&gt;0,W$3&gt;=INDEX(InputsCapExSalvageMonth,$BS$24)),0,V59+W24)</f>
        <v>0</v>
      </c>
      <c r="X59" s="59" cm="1">
        <f t="array" ref="X59">IF(AND(INDEX(InputsCapExSalvageMonth,$BS$24)&lt;&gt;0,X$3&gt;=INDEX(InputsCapExSalvageMonth,$BS$24)),0,W59+X24)</f>
        <v>0</v>
      </c>
      <c r="Y59" s="59" cm="1">
        <f t="array" ref="Y59">IF(AND(INDEX(InputsCapExSalvageMonth,$BS$24)&lt;&gt;0,Y$3&gt;=INDEX(InputsCapExSalvageMonth,$BS$24)),0,X59+Y24)</f>
        <v>0</v>
      </c>
      <c r="Z59" s="59" cm="1">
        <f t="array" ref="Z59">IF(AND(INDEX(InputsCapExSalvageMonth,$BS$24)&lt;&gt;0,Z$3&gt;=INDEX(InputsCapExSalvageMonth,$BS$24)),0,Y59+Z24)</f>
        <v>0</v>
      </c>
      <c r="AA59" s="59" cm="1">
        <f t="array" ref="AA59">IF(AND(INDEX(InputsCapExSalvageMonth,$BS$24)&lt;&gt;0,AA$3&gt;=INDEX(InputsCapExSalvageMonth,$BS$24)),0,Z59+AA24)</f>
        <v>0</v>
      </c>
      <c r="AB59" s="59" cm="1">
        <f t="array" ref="AB59">IF(AND(INDEX(InputsCapExSalvageMonth,$BS$24)&lt;&gt;0,AB$3&gt;=INDEX(InputsCapExSalvageMonth,$BS$24)),0,AA59+AB24)</f>
        <v>0</v>
      </c>
      <c r="AC59" s="59" cm="1">
        <f t="array" ref="AC59">IF(AND(INDEX(InputsCapExSalvageMonth,$BS$24)&lt;&gt;0,AC$3&gt;=INDEX(InputsCapExSalvageMonth,$BS$24)),0,AB59+AC24)</f>
        <v>0</v>
      </c>
      <c r="AD59" s="59" cm="1">
        <f t="array" ref="AD59">IF(AND(INDEX(InputsCapExSalvageMonth,$BS$24)&lt;&gt;0,AD$3&gt;=INDEX(InputsCapExSalvageMonth,$BS$24)),0,AC59+AD24)</f>
        <v>0</v>
      </c>
      <c r="AE59" s="59" cm="1">
        <f t="array" ref="AE59">IF(AND(INDEX(InputsCapExSalvageMonth,$BS$24)&lt;&gt;0,AE$3&gt;=INDEX(InputsCapExSalvageMonth,$BS$24)),0,AD59+AE24)</f>
        <v>0</v>
      </c>
      <c r="AF59" s="59" cm="1">
        <f t="array" ref="AF59">IF(AND(INDEX(InputsCapExSalvageMonth,$BS$24)&lt;&gt;0,AF$3&gt;=INDEX(InputsCapExSalvageMonth,$BS$24)),0,AE59+AF24)</f>
        <v>0</v>
      </c>
      <c r="AG59" s="59" cm="1">
        <f t="array" ref="AG59">IF(AND(INDEX(InputsCapExSalvageMonth,$BS$24)&lt;&gt;0,AG$3&gt;=INDEX(InputsCapExSalvageMonth,$BS$24)),0,AF59+AG24)</f>
        <v>0</v>
      </c>
      <c r="AH59" s="60" cm="1">
        <f t="array" ref="AH59">IF(AND(INDEX(InputsCapExSalvageMonth,$BS$24)&lt;&gt;0,AH$3&gt;=INDEX(InputsCapExSalvageMonth,$BS$24)),0,AG59+AH24)</f>
        <v>0</v>
      </c>
      <c r="AI59" s="53" cm="1">
        <f t="array" ref="AI59">IF(AND(INDEX(InputsCapExSalvageMonth,$BS$24)&lt;&gt;0,AI$3&gt;=INDEX(InputsCapExSalvageMonth,$BS$24)),0,AH59+AI24)</f>
        <v>0</v>
      </c>
      <c r="AJ59" s="59" cm="1">
        <f t="array" ref="AJ59">IF(AND(INDEX(InputsCapExSalvageMonth,$BS$24)&lt;&gt;0,AJ$3&gt;=INDEX(InputsCapExSalvageMonth,$BS$24)),0,AI59+AJ24)</f>
        <v>0</v>
      </c>
      <c r="AK59" s="59" cm="1">
        <f t="array" ref="AK59">IF(AND(INDEX(InputsCapExSalvageMonth,$BS$24)&lt;&gt;0,AK$3&gt;=INDEX(InputsCapExSalvageMonth,$BS$24)),0,AJ59+AK24)</f>
        <v>0</v>
      </c>
      <c r="AL59" s="59" cm="1">
        <f t="array" ref="AL59">IF(AND(INDEX(InputsCapExSalvageMonth,$BS$24)&lt;&gt;0,AL$3&gt;=INDEX(InputsCapExSalvageMonth,$BS$24)),0,AK59+AL24)</f>
        <v>0</v>
      </c>
      <c r="AM59" s="59" cm="1">
        <f t="array" ref="AM59">IF(AND(INDEX(InputsCapExSalvageMonth,$BS$24)&lt;&gt;0,AM$3&gt;=INDEX(InputsCapExSalvageMonth,$BS$24)),0,AL59+AM24)</f>
        <v>0</v>
      </c>
      <c r="AN59" s="59" cm="1">
        <f t="array" ref="AN59">IF(AND(INDEX(InputsCapExSalvageMonth,$BS$24)&lt;&gt;0,AN$3&gt;=INDEX(InputsCapExSalvageMonth,$BS$24)),0,AM59+AN24)</f>
        <v>0</v>
      </c>
      <c r="AO59" s="59" cm="1">
        <f t="array" ref="AO59">IF(AND(INDEX(InputsCapExSalvageMonth,$BS$24)&lt;&gt;0,AO$3&gt;=INDEX(InputsCapExSalvageMonth,$BS$24)),0,AN59+AO24)</f>
        <v>0</v>
      </c>
      <c r="AP59" s="59" cm="1">
        <f t="array" ref="AP59">IF(AND(INDEX(InputsCapExSalvageMonth,$BS$24)&lt;&gt;0,AP$3&gt;=INDEX(InputsCapExSalvageMonth,$BS$24)),0,AO59+AP24)</f>
        <v>0</v>
      </c>
      <c r="AQ59" s="59" cm="1">
        <f t="array" ref="AQ59">IF(AND(INDEX(InputsCapExSalvageMonth,$BS$24)&lt;&gt;0,AQ$3&gt;=INDEX(InputsCapExSalvageMonth,$BS$24)),0,AP59+AQ24)</f>
        <v>0</v>
      </c>
      <c r="AR59" s="59" cm="1">
        <f t="array" ref="AR59">IF(AND(INDEX(InputsCapExSalvageMonth,$BS$24)&lt;&gt;0,AR$3&gt;=INDEX(InputsCapExSalvageMonth,$BS$24)),0,AQ59+AR24)</f>
        <v>0</v>
      </c>
      <c r="AS59" s="59" cm="1">
        <f t="array" ref="AS59">IF(AND(INDEX(InputsCapExSalvageMonth,$BS$24)&lt;&gt;0,AS$3&gt;=INDEX(InputsCapExSalvageMonth,$BS$24)),0,AR59+AS24)</f>
        <v>0</v>
      </c>
      <c r="AT59" s="60" cm="1">
        <f t="array" ref="AT59">IF(AND(INDEX(InputsCapExSalvageMonth,$BS$24)&lt;&gt;0,AT$3&gt;=INDEX(InputsCapExSalvageMonth,$BS$24)),0,AS59+AT24)</f>
        <v>0</v>
      </c>
      <c r="AU59" s="53" cm="1">
        <f t="array" ref="AU59">IF(AND(INDEX(InputsCapExSalvageMonth,$BS$24)&lt;&gt;0,AU$3&gt;=INDEX(InputsCapExSalvageMonth,$BS$24)),0,AT59+AU24)</f>
        <v>0</v>
      </c>
      <c r="AV59" s="59" cm="1">
        <f t="array" ref="AV59">IF(AND(INDEX(InputsCapExSalvageMonth,$BS$24)&lt;&gt;0,AV$3&gt;=INDEX(InputsCapExSalvageMonth,$BS$24)),0,AU59+AV24)</f>
        <v>0</v>
      </c>
      <c r="AW59" s="59" cm="1">
        <f t="array" ref="AW59">IF(AND(INDEX(InputsCapExSalvageMonth,$BS$24)&lt;&gt;0,AW$3&gt;=INDEX(InputsCapExSalvageMonth,$BS$24)),0,AV59+AW24)</f>
        <v>0</v>
      </c>
      <c r="AX59" s="59" cm="1">
        <f t="array" ref="AX59">IF(AND(INDEX(InputsCapExSalvageMonth,$BS$24)&lt;&gt;0,AX$3&gt;=INDEX(InputsCapExSalvageMonth,$BS$24)),0,AW59+AX24)</f>
        <v>0</v>
      </c>
      <c r="AY59" s="59" cm="1">
        <f t="array" ref="AY59">IF(AND(INDEX(InputsCapExSalvageMonth,$BS$24)&lt;&gt;0,AY$3&gt;=INDEX(InputsCapExSalvageMonth,$BS$24)),0,AX59+AY24)</f>
        <v>0</v>
      </c>
      <c r="AZ59" s="59" cm="1">
        <f t="array" ref="AZ59">IF(AND(INDEX(InputsCapExSalvageMonth,$BS$24)&lt;&gt;0,AZ$3&gt;=INDEX(InputsCapExSalvageMonth,$BS$24)),0,AY59+AZ24)</f>
        <v>0</v>
      </c>
      <c r="BA59" s="59" cm="1">
        <f t="array" ref="BA59">IF(AND(INDEX(InputsCapExSalvageMonth,$BS$24)&lt;&gt;0,BA$3&gt;=INDEX(InputsCapExSalvageMonth,$BS$24)),0,AZ59+BA24)</f>
        <v>0</v>
      </c>
      <c r="BB59" s="59" cm="1">
        <f t="array" ref="BB59">IF(AND(INDEX(InputsCapExSalvageMonth,$BS$24)&lt;&gt;0,BB$3&gt;=INDEX(InputsCapExSalvageMonth,$BS$24)),0,BA59+BB24)</f>
        <v>0</v>
      </c>
      <c r="BC59" s="59" cm="1">
        <f t="array" ref="BC59">IF(AND(INDEX(InputsCapExSalvageMonth,$BS$24)&lt;&gt;0,BC$3&gt;=INDEX(InputsCapExSalvageMonth,$BS$24)),0,BB59+BC24)</f>
        <v>0</v>
      </c>
      <c r="BD59" s="59" cm="1">
        <f t="array" ref="BD59">IF(AND(INDEX(InputsCapExSalvageMonth,$BS$24)&lt;&gt;0,BD$3&gt;=INDEX(InputsCapExSalvageMonth,$BS$24)),0,BC59+BD24)</f>
        <v>0</v>
      </c>
      <c r="BE59" s="59" cm="1">
        <f t="array" ref="BE59">IF(AND(INDEX(InputsCapExSalvageMonth,$BS$24)&lt;&gt;0,BE$3&gt;=INDEX(InputsCapExSalvageMonth,$BS$24)),0,BD59+BE24)</f>
        <v>0</v>
      </c>
      <c r="BF59" s="60" cm="1">
        <f t="array" ref="BF59">IF(AND(INDEX(InputsCapExSalvageMonth,$BS$24)&lt;&gt;0,BF$3&gt;=INDEX(InputsCapExSalvageMonth,$BS$24)),0,BE59+BF24)</f>
        <v>0</v>
      </c>
      <c r="BG59" s="53" cm="1">
        <f t="array" ref="BG59">IF(AND(INDEX(InputsCapExSalvageMonth,$BS$24)&lt;&gt;0,BG$3&gt;=INDEX(InputsCapExSalvageMonth,$BS$24)),0,BF59+BG24)</f>
        <v>0</v>
      </c>
      <c r="BH59" s="59" cm="1">
        <f t="array" ref="BH59">IF(AND(INDEX(InputsCapExSalvageMonth,$BS$24)&lt;&gt;0,BH$3&gt;=INDEX(InputsCapExSalvageMonth,$BS$24)),0,BG59+BH24)</f>
        <v>0</v>
      </c>
      <c r="BI59" s="59" cm="1">
        <f t="array" ref="BI59">IF(AND(INDEX(InputsCapExSalvageMonth,$BS$24)&lt;&gt;0,BI$3&gt;=INDEX(InputsCapExSalvageMonth,$BS$24)),0,BH59+BI24)</f>
        <v>0</v>
      </c>
      <c r="BJ59" s="59" cm="1">
        <f t="array" ref="BJ59">IF(AND(INDEX(InputsCapExSalvageMonth,$BS$24)&lt;&gt;0,BJ$3&gt;=INDEX(InputsCapExSalvageMonth,$BS$24)),0,BI59+BJ24)</f>
        <v>0</v>
      </c>
      <c r="BK59" s="59" cm="1">
        <f t="array" ref="BK59">IF(AND(INDEX(InputsCapExSalvageMonth,$BS$24)&lt;&gt;0,BK$3&gt;=INDEX(InputsCapExSalvageMonth,$BS$24)),0,BJ59+BK24)</f>
        <v>0</v>
      </c>
      <c r="BL59" s="59" cm="1">
        <f t="array" ref="BL59">IF(AND(INDEX(InputsCapExSalvageMonth,$BS$24)&lt;&gt;0,BL$3&gt;=INDEX(InputsCapExSalvageMonth,$BS$24)),0,BK59+BL24)</f>
        <v>0</v>
      </c>
      <c r="BM59" s="59" cm="1">
        <f t="array" ref="BM59">IF(AND(INDEX(InputsCapExSalvageMonth,$BS$24)&lt;&gt;0,BM$3&gt;=INDEX(InputsCapExSalvageMonth,$BS$24)),0,BL59+BM24)</f>
        <v>0</v>
      </c>
      <c r="BN59" s="59" cm="1">
        <f t="array" ref="BN59">IF(AND(INDEX(InputsCapExSalvageMonth,$BS$24)&lt;&gt;0,BN$3&gt;=INDEX(InputsCapExSalvageMonth,$BS$24)),0,BM59+BN24)</f>
        <v>0</v>
      </c>
      <c r="BO59" s="59" cm="1">
        <f t="array" ref="BO59">IF(AND(INDEX(InputsCapExSalvageMonth,$BS$24)&lt;&gt;0,BO$3&gt;=INDEX(InputsCapExSalvageMonth,$BS$24)),0,BN59+BO24)</f>
        <v>0</v>
      </c>
      <c r="BP59" s="59" cm="1">
        <f t="array" ref="BP59">IF(AND(INDEX(InputsCapExSalvageMonth,$BS$24)&lt;&gt;0,BP$3&gt;=INDEX(InputsCapExSalvageMonth,$BS$24)),0,BO59+BP24)</f>
        <v>0</v>
      </c>
      <c r="BQ59" s="59" cm="1">
        <f t="array" ref="BQ59">IF(AND(INDEX(InputsCapExSalvageMonth,$BS$24)&lt;&gt;0,BQ$3&gt;=INDEX(InputsCapExSalvageMonth,$BS$24)),0,BP59+BQ24)</f>
        <v>0</v>
      </c>
      <c r="BR59" s="60" cm="1">
        <f t="array" ref="BR59">IF(AND(INDEX(InputsCapExSalvageMonth,$BS$24)&lt;&gt;0,BR$3&gt;=INDEX(InputsCapExSalvageMonth,$BS$24)),0,BQ59+BR24)</f>
        <v>0</v>
      </c>
    </row>
    <row r="60" spans="2:70" s="47" customFormat="1" hidden="1" x14ac:dyDescent="0.25">
      <c r="B60" s="141"/>
      <c r="C60" s="128" cm="1">
        <f t="array" ref="C60">INDEX(InputsCapexItem,$BS$25)</f>
        <v>0</v>
      </c>
      <c r="E60" s="60">
        <f t="shared" si="29"/>
        <v>0</v>
      </c>
      <c r="F60" s="60">
        <f t="shared" si="30"/>
        <v>0</v>
      </c>
      <c r="G60" s="60">
        <f t="shared" si="31"/>
        <v>0</v>
      </c>
      <c r="H60" s="60">
        <f t="shared" si="32"/>
        <v>0</v>
      </c>
      <c r="I60" s="60">
        <f t="shared" si="33"/>
        <v>0</v>
      </c>
      <c r="K60" s="53" cm="1">
        <f t="array" ref="K60">IF(AND(INDEX(InputsCapExSalvageMonth,$BS$25)&lt;&gt;0,K$3&gt;=INDEX(InputsCapExSalvageMonth,$BS$25)),0,K25)</f>
        <v>0</v>
      </c>
      <c r="L60" s="59" cm="1">
        <f t="array" ref="L60">IF(AND(INDEX(InputsCapExSalvageMonth,$BS$25)&lt;&gt;0,L$3&gt;=INDEX(InputsCapExSalvageMonth,$BS$25)),0,K60+L25)</f>
        <v>0</v>
      </c>
      <c r="M60" s="59" cm="1">
        <f t="array" ref="M60">IF(AND(INDEX(InputsCapExSalvageMonth,$BS$25)&lt;&gt;0,M$3&gt;=INDEX(InputsCapExSalvageMonth,$BS$25)),0,L60+M25)</f>
        <v>0</v>
      </c>
      <c r="N60" s="59" cm="1">
        <f t="array" ref="N60">IF(AND(INDEX(InputsCapExSalvageMonth,$BS$25)&lt;&gt;0,N$3&gt;=INDEX(InputsCapExSalvageMonth,$BS$25)),0,M60+N25)</f>
        <v>0</v>
      </c>
      <c r="O60" s="59" cm="1">
        <f t="array" ref="O60">IF(AND(INDEX(InputsCapExSalvageMonth,$BS$25)&lt;&gt;0,O$3&gt;=INDEX(InputsCapExSalvageMonth,$BS$25)),0,N60+O25)</f>
        <v>0</v>
      </c>
      <c r="P60" s="59" cm="1">
        <f t="array" ref="P60">IF(AND(INDEX(InputsCapExSalvageMonth,$BS$25)&lt;&gt;0,P$3&gt;=INDEX(InputsCapExSalvageMonth,$BS$25)),0,O60+P25)</f>
        <v>0</v>
      </c>
      <c r="Q60" s="59" cm="1">
        <f t="array" ref="Q60">IF(AND(INDEX(InputsCapExSalvageMonth,$BS$25)&lt;&gt;0,Q$3&gt;=INDEX(InputsCapExSalvageMonth,$BS$25)),0,P60+Q25)</f>
        <v>0</v>
      </c>
      <c r="R60" s="59" cm="1">
        <f t="array" ref="R60">IF(AND(INDEX(InputsCapExSalvageMonth,$BS$25)&lt;&gt;0,R$3&gt;=INDEX(InputsCapExSalvageMonth,$BS$25)),0,Q60+R25)</f>
        <v>0</v>
      </c>
      <c r="S60" s="59" cm="1">
        <f t="array" ref="S60">IF(AND(INDEX(InputsCapExSalvageMonth,$BS$25)&lt;&gt;0,S$3&gt;=INDEX(InputsCapExSalvageMonth,$BS$25)),0,R60+S25)</f>
        <v>0</v>
      </c>
      <c r="T60" s="59" cm="1">
        <f t="array" ref="T60">IF(AND(INDEX(InputsCapExSalvageMonth,$BS$25)&lt;&gt;0,T$3&gt;=INDEX(InputsCapExSalvageMonth,$BS$25)),0,S60+T25)</f>
        <v>0</v>
      </c>
      <c r="U60" s="59" cm="1">
        <f t="array" ref="U60">IF(AND(INDEX(InputsCapExSalvageMonth,$BS$25)&lt;&gt;0,U$3&gt;=INDEX(InputsCapExSalvageMonth,$BS$25)),0,T60+U25)</f>
        <v>0</v>
      </c>
      <c r="V60" s="60" cm="1">
        <f t="array" ref="V60">IF(AND(INDEX(InputsCapExSalvageMonth,$BS$25)&lt;&gt;0,V$3&gt;=INDEX(InputsCapExSalvageMonth,$BS$25)),0,U60+V25)</f>
        <v>0</v>
      </c>
      <c r="W60" s="53" cm="1">
        <f t="array" ref="W60">IF(AND(INDEX(InputsCapExSalvageMonth,$BS$25)&lt;&gt;0,W$3&gt;=INDEX(InputsCapExSalvageMonth,$BS$25)),0,V60+W25)</f>
        <v>0</v>
      </c>
      <c r="X60" s="59" cm="1">
        <f t="array" ref="X60">IF(AND(INDEX(InputsCapExSalvageMonth,$BS$25)&lt;&gt;0,X$3&gt;=INDEX(InputsCapExSalvageMonth,$BS$25)),0,W60+X25)</f>
        <v>0</v>
      </c>
      <c r="Y60" s="59" cm="1">
        <f t="array" ref="Y60">IF(AND(INDEX(InputsCapExSalvageMonth,$BS$25)&lt;&gt;0,Y$3&gt;=INDEX(InputsCapExSalvageMonth,$BS$25)),0,X60+Y25)</f>
        <v>0</v>
      </c>
      <c r="Z60" s="59" cm="1">
        <f t="array" ref="Z60">IF(AND(INDEX(InputsCapExSalvageMonth,$BS$25)&lt;&gt;0,Z$3&gt;=INDEX(InputsCapExSalvageMonth,$BS$25)),0,Y60+Z25)</f>
        <v>0</v>
      </c>
      <c r="AA60" s="59" cm="1">
        <f t="array" ref="AA60">IF(AND(INDEX(InputsCapExSalvageMonth,$BS$25)&lt;&gt;0,AA$3&gt;=INDEX(InputsCapExSalvageMonth,$BS$25)),0,Z60+AA25)</f>
        <v>0</v>
      </c>
      <c r="AB60" s="59" cm="1">
        <f t="array" ref="AB60">IF(AND(INDEX(InputsCapExSalvageMonth,$BS$25)&lt;&gt;0,AB$3&gt;=INDEX(InputsCapExSalvageMonth,$BS$25)),0,AA60+AB25)</f>
        <v>0</v>
      </c>
      <c r="AC60" s="59" cm="1">
        <f t="array" ref="AC60">IF(AND(INDEX(InputsCapExSalvageMonth,$BS$25)&lt;&gt;0,AC$3&gt;=INDEX(InputsCapExSalvageMonth,$BS$25)),0,AB60+AC25)</f>
        <v>0</v>
      </c>
      <c r="AD60" s="59" cm="1">
        <f t="array" ref="AD60">IF(AND(INDEX(InputsCapExSalvageMonth,$BS$25)&lt;&gt;0,AD$3&gt;=INDEX(InputsCapExSalvageMonth,$BS$25)),0,AC60+AD25)</f>
        <v>0</v>
      </c>
      <c r="AE60" s="59" cm="1">
        <f t="array" ref="AE60">IF(AND(INDEX(InputsCapExSalvageMonth,$BS$25)&lt;&gt;0,AE$3&gt;=INDEX(InputsCapExSalvageMonth,$BS$25)),0,AD60+AE25)</f>
        <v>0</v>
      </c>
      <c r="AF60" s="59" cm="1">
        <f t="array" ref="AF60">IF(AND(INDEX(InputsCapExSalvageMonth,$BS$25)&lt;&gt;0,AF$3&gt;=INDEX(InputsCapExSalvageMonth,$BS$25)),0,AE60+AF25)</f>
        <v>0</v>
      </c>
      <c r="AG60" s="59" cm="1">
        <f t="array" ref="AG60">IF(AND(INDEX(InputsCapExSalvageMonth,$BS$25)&lt;&gt;0,AG$3&gt;=INDEX(InputsCapExSalvageMonth,$BS$25)),0,AF60+AG25)</f>
        <v>0</v>
      </c>
      <c r="AH60" s="60" cm="1">
        <f t="array" ref="AH60">IF(AND(INDEX(InputsCapExSalvageMonth,$BS$25)&lt;&gt;0,AH$3&gt;=INDEX(InputsCapExSalvageMonth,$BS$25)),0,AG60+AH25)</f>
        <v>0</v>
      </c>
      <c r="AI60" s="53" cm="1">
        <f t="array" ref="AI60">IF(AND(INDEX(InputsCapExSalvageMonth,$BS$25)&lt;&gt;0,AI$3&gt;=INDEX(InputsCapExSalvageMonth,$BS$25)),0,AH60+AI25)</f>
        <v>0</v>
      </c>
      <c r="AJ60" s="59" cm="1">
        <f t="array" ref="AJ60">IF(AND(INDEX(InputsCapExSalvageMonth,$BS$25)&lt;&gt;0,AJ$3&gt;=INDEX(InputsCapExSalvageMonth,$BS$25)),0,AI60+AJ25)</f>
        <v>0</v>
      </c>
      <c r="AK60" s="59" cm="1">
        <f t="array" ref="AK60">IF(AND(INDEX(InputsCapExSalvageMonth,$BS$25)&lt;&gt;0,AK$3&gt;=INDEX(InputsCapExSalvageMonth,$BS$25)),0,AJ60+AK25)</f>
        <v>0</v>
      </c>
      <c r="AL60" s="59" cm="1">
        <f t="array" ref="AL60">IF(AND(INDEX(InputsCapExSalvageMonth,$BS$25)&lt;&gt;0,AL$3&gt;=INDEX(InputsCapExSalvageMonth,$BS$25)),0,AK60+AL25)</f>
        <v>0</v>
      </c>
      <c r="AM60" s="59" cm="1">
        <f t="array" ref="AM60">IF(AND(INDEX(InputsCapExSalvageMonth,$BS$25)&lt;&gt;0,AM$3&gt;=INDEX(InputsCapExSalvageMonth,$BS$25)),0,AL60+AM25)</f>
        <v>0</v>
      </c>
      <c r="AN60" s="59" cm="1">
        <f t="array" ref="AN60">IF(AND(INDEX(InputsCapExSalvageMonth,$BS$25)&lt;&gt;0,AN$3&gt;=INDEX(InputsCapExSalvageMonth,$BS$25)),0,AM60+AN25)</f>
        <v>0</v>
      </c>
      <c r="AO60" s="59" cm="1">
        <f t="array" ref="AO60">IF(AND(INDEX(InputsCapExSalvageMonth,$BS$25)&lt;&gt;0,AO$3&gt;=INDEX(InputsCapExSalvageMonth,$BS$25)),0,AN60+AO25)</f>
        <v>0</v>
      </c>
      <c r="AP60" s="59" cm="1">
        <f t="array" ref="AP60">IF(AND(INDEX(InputsCapExSalvageMonth,$BS$25)&lt;&gt;0,AP$3&gt;=INDEX(InputsCapExSalvageMonth,$BS$25)),0,AO60+AP25)</f>
        <v>0</v>
      </c>
      <c r="AQ60" s="59" cm="1">
        <f t="array" ref="AQ60">IF(AND(INDEX(InputsCapExSalvageMonth,$BS$25)&lt;&gt;0,AQ$3&gt;=INDEX(InputsCapExSalvageMonth,$BS$25)),0,AP60+AQ25)</f>
        <v>0</v>
      </c>
      <c r="AR60" s="59" cm="1">
        <f t="array" ref="AR60">IF(AND(INDEX(InputsCapExSalvageMonth,$BS$25)&lt;&gt;0,AR$3&gt;=INDEX(InputsCapExSalvageMonth,$BS$25)),0,AQ60+AR25)</f>
        <v>0</v>
      </c>
      <c r="AS60" s="59" cm="1">
        <f t="array" ref="AS60">IF(AND(INDEX(InputsCapExSalvageMonth,$BS$25)&lt;&gt;0,AS$3&gt;=INDEX(InputsCapExSalvageMonth,$BS$25)),0,AR60+AS25)</f>
        <v>0</v>
      </c>
      <c r="AT60" s="60" cm="1">
        <f t="array" ref="AT60">IF(AND(INDEX(InputsCapExSalvageMonth,$BS$25)&lt;&gt;0,AT$3&gt;=INDEX(InputsCapExSalvageMonth,$BS$25)),0,AS60+AT25)</f>
        <v>0</v>
      </c>
      <c r="AU60" s="53" cm="1">
        <f t="array" ref="AU60">IF(AND(INDEX(InputsCapExSalvageMonth,$BS$25)&lt;&gt;0,AU$3&gt;=INDEX(InputsCapExSalvageMonth,$BS$25)),0,AT60+AU25)</f>
        <v>0</v>
      </c>
      <c r="AV60" s="59" cm="1">
        <f t="array" ref="AV60">IF(AND(INDEX(InputsCapExSalvageMonth,$BS$25)&lt;&gt;0,AV$3&gt;=INDEX(InputsCapExSalvageMonth,$BS$25)),0,AU60+AV25)</f>
        <v>0</v>
      </c>
      <c r="AW60" s="59" cm="1">
        <f t="array" ref="AW60">IF(AND(INDEX(InputsCapExSalvageMonth,$BS$25)&lt;&gt;0,AW$3&gt;=INDEX(InputsCapExSalvageMonth,$BS$25)),0,AV60+AW25)</f>
        <v>0</v>
      </c>
      <c r="AX60" s="59" cm="1">
        <f t="array" ref="AX60">IF(AND(INDEX(InputsCapExSalvageMonth,$BS$25)&lt;&gt;0,AX$3&gt;=INDEX(InputsCapExSalvageMonth,$BS$25)),0,AW60+AX25)</f>
        <v>0</v>
      </c>
      <c r="AY60" s="59" cm="1">
        <f t="array" ref="AY60">IF(AND(INDEX(InputsCapExSalvageMonth,$BS$25)&lt;&gt;0,AY$3&gt;=INDEX(InputsCapExSalvageMonth,$BS$25)),0,AX60+AY25)</f>
        <v>0</v>
      </c>
      <c r="AZ60" s="59" cm="1">
        <f t="array" ref="AZ60">IF(AND(INDEX(InputsCapExSalvageMonth,$BS$25)&lt;&gt;0,AZ$3&gt;=INDEX(InputsCapExSalvageMonth,$BS$25)),0,AY60+AZ25)</f>
        <v>0</v>
      </c>
      <c r="BA60" s="59" cm="1">
        <f t="array" ref="BA60">IF(AND(INDEX(InputsCapExSalvageMonth,$BS$25)&lt;&gt;0,BA$3&gt;=INDEX(InputsCapExSalvageMonth,$BS$25)),0,AZ60+BA25)</f>
        <v>0</v>
      </c>
      <c r="BB60" s="59" cm="1">
        <f t="array" ref="BB60">IF(AND(INDEX(InputsCapExSalvageMonth,$BS$25)&lt;&gt;0,BB$3&gt;=INDEX(InputsCapExSalvageMonth,$BS$25)),0,BA60+BB25)</f>
        <v>0</v>
      </c>
      <c r="BC60" s="59" cm="1">
        <f t="array" ref="BC60">IF(AND(INDEX(InputsCapExSalvageMonth,$BS$25)&lt;&gt;0,BC$3&gt;=INDEX(InputsCapExSalvageMonth,$BS$25)),0,BB60+BC25)</f>
        <v>0</v>
      </c>
      <c r="BD60" s="59" cm="1">
        <f t="array" ref="BD60">IF(AND(INDEX(InputsCapExSalvageMonth,$BS$25)&lt;&gt;0,BD$3&gt;=INDEX(InputsCapExSalvageMonth,$BS$25)),0,BC60+BD25)</f>
        <v>0</v>
      </c>
      <c r="BE60" s="59" cm="1">
        <f t="array" ref="BE60">IF(AND(INDEX(InputsCapExSalvageMonth,$BS$25)&lt;&gt;0,BE$3&gt;=INDEX(InputsCapExSalvageMonth,$BS$25)),0,BD60+BE25)</f>
        <v>0</v>
      </c>
      <c r="BF60" s="60" cm="1">
        <f t="array" ref="BF60">IF(AND(INDEX(InputsCapExSalvageMonth,$BS$25)&lt;&gt;0,BF$3&gt;=INDEX(InputsCapExSalvageMonth,$BS$25)),0,BE60+BF25)</f>
        <v>0</v>
      </c>
      <c r="BG60" s="53" cm="1">
        <f t="array" ref="BG60">IF(AND(INDEX(InputsCapExSalvageMonth,$BS$25)&lt;&gt;0,BG$3&gt;=INDEX(InputsCapExSalvageMonth,$BS$25)),0,BF60+BG25)</f>
        <v>0</v>
      </c>
      <c r="BH60" s="59" cm="1">
        <f t="array" ref="BH60">IF(AND(INDEX(InputsCapExSalvageMonth,$BS$25)&lt;&gt;0,BH$3&gt;=INDEX(InputsCapExSalvageMonth,$BS$25)),0,BG60+BH25)</f>
        <v>0</v>
      </c>
      <c r="BI60" s="59" cm="1">
        <f t="array" ref="BI60">IF(AND(INDEX(InputsCapExSalvageMonth,$BS$25)&lt;&gt;0,BI$3&gt;=INDEX(InputsCapExSalvageMonth,$BS$25)),0,BH60+BI25)</f>
        <v>0</v>
      </c>
      <c r="BJ60" s="59" cm="1">
        <f t="array" ref="BJ60">IF(AND(INDEX(InputsCapExSalvageMonth,$BS$25)&lt;&gt;0,BJ$3&gt;=INDEX(InputsCapExSalvageMonth,$BS$25)),0,BI60+BJ25)</f>
        <v>0</v>
      </c>
      <c r="BK60" s="59" cm="1">
        <f t="array" ref="BK60">IF(AND(INDEX(InputsCapExSalvageMonth,$BS$25)&lt;&gt;0,BK$3&gt;=INDEX(InputsCapExSalvageMonth,$BS$25)),0,BJ60+BK25)</f>
        <v>0</v>
      </c>
      <c r="BL60" s="59" cm="1">
        <f t="array" ref="BL60">IF(AND(INDEX(InputsCapExSalvageMonth,$BS$25)&lt;&gt;0,BL$3&gt;=INDEX(InputsCapExSalvageMonth,$BS$25)),0,BK60+BL25)</f>
        <v>0</v>
      </c>
      <c r="BM60" s="59" cm="1">
        <f t="array" ref="BM60">IF(AND(INDEX(InputsCapExSalvageMonth,$BS$25)&lt;&gt;0,BM$3&gt;=INDEX(InputsCapExSalvageMonth,$BS$25)),0,BL60+BM25)</f>
        <v>0</v>
      </c>
      <c r="BN60" s="59" cm="1">
        <f t="array" ref="BN60">IF(AND(INDEX(InputsCapExSalvageMonth,$BS$25)&lt;&gt;0,BN$3&gt;=INDEX(InputsCapExSalvageMonth,$BS$25)),0,BM60+BN25)</f>
        <v>0</v>
      </c>
      <c r="BO60" s="59" cm="1">
        <f t="array" ref="BO60">IF(AND(INDEX(InputsCapExSalvageMonth,$BS$25)&lt;&gt;0,BO$3&gt;=INDEX(InputsCapExSalvageMonth,$BS$25)),0,BN60+BO25)</f>
        <v>0</v>
      </c>
      <c r="BP60" s="59" cm="1">
        <f t="array" ref="BP60">IF(AND(INDEX(InputsCapExSalvageMonth,$BS$25)&lt;&gt;0,BP$3&gt;=INDEX(InputsCapExSalvageMonth,$BS$25)),0,BO60+BP25)</f>
        <v>0</v>
      </c>
      <c r="BQ60" s="59" cm="1">
        <f t="array" ref="BQ60">IF(AND(INDEX(InputsCapExSalvageMonth,$BS$25)&lt;&gt;0,BQ$3&gt;=INDEX(InputsCapExSalvageMonth,$BS$25)),0,BP60+BQ25)</f>
        <v>0</v>
      </c>
      <c r="BR60" s="60" cm="1">
        <f t="array" ref="BR60">IF(AND(INDEX(InputsCapExSalvageMonth,$BS$25)&lt;&gt;0,BR$3&gt;=INDEX(InputsCapExSalvageMonth,$BS$25)),0,BQ60+BR25)</f>
        <v>0</v>
      </c>
    </row>
    <row r="61" spans="2:70" s="47" customFormat="1" hidden="1" x14ac:dyDescent="0.25">
      <c r="B61" s="141"/>
      <c r="C61" s="128" cm="1">
        <f t="array" ref="C61">INDEX(InputsCapexItem,$BS$26)</f>
        <v>0</v>
      </c>
      <c r="E61" s="60">
        <f t="shared" si="29"/>
        <v>0</v>
      </c>
      <c r="F61" s="60">
        <f t="shared" si="30"/>
        <v>0</v>
      </c>
      <c r="G61" s="60">
        <f t="shared" si="31"/>
        <v>0</v>
      </c>
      <c r="H61" s="60">
        <f t="shared" si="32"/>
        <v>0</v>
      </c>
      <c r="I61" s="60">
        <f t="shared" si="33"/>
        <v>0</v>
      </c>
      <c r="K61" s="53" cm="1">
        <f t="array" ref="K61">IF(AND(INDEX(InputsCapExSalvageMonth,$BS$26)&lt;&gt;0,K$3&gt;=INDEX(InputsCapExSalvageMonth,$BS$26)),0,K26)</f>
        <v>0</v>
      </c>
      <c r="L61" s="59" cm="1">
        <f t="array" ref="L61">IF(AND(INDEX(InputsCapExSalvageMonth,$BS$26)&lt;&gt;0,L$3&gt;=INDEX(InputsCapExSalvageMonth,$BS$26)),0,K61+L26)</f>
        <v>0</v>
      </c>
      <c r="M61" s="59" cm="1">
        <f t="array" ref="M61">IF(AND(INDEX(InputsCapExSalvageMonth,$BS$26)&lt;&gt;0,M$3&gt;=INDEX(InputsCapExSalvageMonth,$BS$26)),0,L61+M26)</f>
        <v>0</v>
      </c>
      <c r="N61" s="59" cm="1">
        <f t="array" ref="N61">IF(AND(INDEX(InputsCapExSalvageMonth,$BS$26)&lt;&gt;0,N$3&gt;=INDEX(InputsCapExSalvageMonth,$BS$26)),0,M61+N26)</f>
        <v>0</v>
      </c>
      <c r="O61" s="59" cm="1">
        <f t="array" ref="O61">IF(AND(INDEX(InputsCapExSalvageMonth,$BS$26)&lt;&gt;0,O$3&gt;=INDEX(InputsCapExSalvageMonth,$BS$26)),0,N61+O26)</f>
        <v>0</v>
      </c>
      <c r="P61" s="59" cm="1">
        <f t="array" ref="P61">IF(AND(INDEX(InputsCapExSalvageMonth,$BS$26)&lt;&gt;0,P$3&gt;=INDEX(InputsCapExSalvageMonth,$BS$26)),0,O61+P26)</f>
        <v>0</v>
      </c>
      <c r="Q61" s="59" cm="1">
        <f t="array" ref="Q61">IF(AND(INDEX(InputsCapExSalvageMonth,$BS$26)&lt;&gt;0,Q$3&gt;=INDEX(InputsCapExSalvageMonth,$BS$26)),0,P61+Q26)</f>
        <v>0</v>
      </c>
      <c r="R61" s="59" cm="1">
        <f t="array" ref="R61">IF(AND(INDEX(InputsCapExSalvageMonth,$BS$26)&lt;&gt;0,R$3&gt;=INDEX(InputsCapExSalvageMonth,$BS$26)),0,Q61+R26)</f>
        <v>0</v>
      </c>
      <c r="S61" s="59" cm="1">
        <f t="array" ref="S61">IF(AND(INDEX(InputsCapExSalvageMonth,$BS$26)&lt;&gt;0,S$3&gt;=INDEX(InputsCapExSalvageMonth,$BS$26)),0,R61+S26)</f>
        <v>0</v>
      </c>
      <c r="T61" s="59" cm="1">
        <f t="array" ref="T61">IF(AND(INDEX(InputsCapExSalvageMonth,$BS$26)&lt;&gt;0,T$3&gt;=INDEX(InputsCapExSalvageMonth,$BS$26)),0,S61+T26)</f>
        <v>0</v>
      </c>
      <c r="U61" s="59" cm="1">
        <f t="array" ref="U61">IF(AND(INDEX(InputsCapExSalvageMonth,$BS$26)&lt;&gt;0,U$3&gt;=INDEX(InputsCapExSalvageMonth,$BS$26)),0,T61+U26)</f>
        <v>0</v>
      </c>
      <c r="V61" s="60" cm="1">
        <f t="array" ref="V61">IF(AND(INDEX(InputsCapExSalvageMonth,$BS$26)&lt;&gt;0,V$3&gt;=INDEX(InputsCapExSalvageMonth,$BS$26)),0,U61+V26)</f>
        <v>0</v>
      </c>
      <c r="W61" s="53" cm="1">
        <f t="array" ref="W61">IF(AND(INDEX(InputsCapExSalvageMonth,$BS$26)&lt;&gt;0,W$3&gt;=INDEX(InputsCapExSalvageMonth,$BS$26)),0,V61+W26)</f>
        <v>0</v>
      </c>
      <c r="X61" s="59" cm="1">
        <f t="array" ref="X61">IF(AND(INDEX(InputsCapExSalvageMonth,$BS$26)&lt;&gt;0,X$3&gt;=INDEX(InputsCapExSalvageMonth,$BS$26)),0,W61+X26)</f>
        <v>0</v>
      </c>
      <c r="Y61" s="59" cm="1">
        <f t="array" ref="Y61">IF(AND(INDEX(InputsCapExSalvageMonth,$BS$26)&lt;&gt;0,Y$3&gt;=INDEX(InputsCapExSalvageMonth,$BS$26)),0,X61+Y26)</f>
        <v>0</v>
      </c>
      <c r="Z61" s="59" cm="1">
        <f t="array" ref="Z61">IF(AND(INDEX(InputsCapExSalvageMonth,$BS$26)&lt;&gt;0,Z$3&gt;=INDEX(InputsCapExSalvageMonth,$BS$26)),0,Y61+Z26)</f>
        <v>0</v>
      </c>
      <c r="AA61" s="59" cm="1">
        <f t="array" ref="AA61">IF(AND(INDEX(InputsCapExSalvageMonth,$BS$26)&lt;&gt;0,AA$3&gt;=INDEX(InputsCapExSalvageMonth,$BS$26)),0,Z61+AA26)</f>
        <v>0</v>
      </c>
      <c r="AB61" s="59" cm="1">
        <f t="array" ref="AB61">IF(AND(INDEX(InputsCapExSalvageMonth,$BS$26)&lt;&gt;0,AB$3&gt;=INDEX(InputsCapExSalvageMonth,$BS$26)),0,AA61+AB26)</f>
        <v>0</v>
      </c>
      <c r="AC61" s="59" cm="1">
        <f t="array" ref="AC61">IF(AND(INDEX(InputsCapExSalvageMonth,$BS$26)&lt;&gt;0,AC$3&gt;=INDEX(InputsCapExSalvageMonth,$BS$26)),0,AB61+AC26)</f>
        <v>0</v>
      </c>
      <c r="AD61" s="59" cm="1">
        <f t="array" ref="AD61">IF(AND(INDEX(InputsCapExSalvageMonth,$BS$26)&lt;&gt;0,AD$3&gt;=INDEX(InputsCapExSalvageMonth,$BS$26)),0,AC61+AD26)</f>
        <v>0</v>
      </c>
      <c r="AE61" s="59" cm="1">
        <f t="array" ref="AE61">IF(AND(INDEX(InputsCapExSalvageMonth,$BS$26)&lt;&gt;0,AE$3&gt;=INDEX(InputsCapExSalvageMonth,$BS$26)),0,AD61+AE26)</f>
        <v>0</v>
      </c>
      <c r="AF61" s="59" cm="1">
        <f t="array" ref="AF61">IF(AND(INDEX(InputsCapExSalvageMonth,$BS$26)&lt;&gt;0,AF$3&gt;=INDEX(InputsCapExSalvageMonth,$BS$26)),0,AE61+AF26)</f>
        <v>0</v>
      </c>
      <c r="AG61" s="59" cm="1">
        <f t="array" ref="AG61">IF(AND(INDEX(InputsCapExSalvageMonth,$BS$26)&lt;&gt;0,AG$3&gt;=INDEX(InputsCapExSalvageMonth,$BS$26)),0,AF61+AG26)</f>
        <v>0</v>
      </c>
      <c r="AH61" s="60" cm="1">
        <f t="array" ref="AH61">IF(AND(INDEX(InputsCapExSalvageMonth,$BS$26)&lt;&gt;0,AH$3&gt;=INDEX(InputsCapExSalvageMonth,$BS$26)),0,AG61+AH26)</f>
        <v>0</v>
      </c>
      <c r="AI61" s="53" cm="1">
        <f t="array" ref="AI61">IF(AND(INDEX(InputsCapExSalvageMonth,$BS$26)&lt;&gt;0,AI$3&gt;=INDEX(InputsCapExSalvageMonth,$BS$26)),0,AH61+AI26)</f>
        <v>0</v>
      </c>
      <c r="AJ61" s="59" cm="1">
        <f t="array" ref="AJ61">IF(AND(INDEX(InputsCapExSalvageMonth,$BS$26)&lt;&gt;0,AJ$3&gt;=INDEX(InputsCapExSalvageMonth,$BS$26)),0,AI61+AJ26)</f>
        <v>0</v>
      </c>
      <c r="AK61" s="59" cm="1">
        <f t="array" ref="AK61">IF(AND(INDEX(InputsCapExSalvageMonth,$BS$26)&lt;&gt;0,AK$3&gt;=INDEX(InputsCapExSalvageMonth,$BS$26)),0,AJ61+AK26)</f>
        <v>0</v>
      </c>
      <c r="AL61" s="59" cm="1">
        <f t="array" ref="AL61">IF(AND(INDEX(InputsCapExSalvageMonth,$BS$26)&lt;&gt;0,AL$3&gt;=INDEX(InputsCapExSalvageMonth,$BS$26)),0,AK61+AL26)</f>
        <v>0</v>
      </c>
      <c r="AM61" s="59" cm="1">
        <f t="array" ref="AM61">IF(AND(INDEX(InputsCapExSalvageMonth,$BS$26)&lt;&gt;0,AM$3&gt;=INDEX(InputsCapExSalvageMonth,$BS$26)),0,AL61+AM26)</f>
        <v>0</v>
      </c>
      <c r="AN61" s="59" cm="1">
        <f t="array" ref="AN61">IF(AND(INDEX(InputsCapExSalvageMonth,$BS$26)&lt;&gt;0,AN$3&gt;=INDEX(InputsCapExSalvageMonth,$BS$26)),0,AM61+AN26)</f>
        <v>0</v>
      </c>
      <c r="AO61" s="59" cm="1">
        <f t="array" ref="AO61">IF(AND(INDEX(InputsCapExSalvageMonth,$BS$26)&lt;&gt;0,AO$3&gt;=INDEX(InputsCapExSalvageMonth,$BS$26)),0,AN61+AO26)</f>
        <v>0</v>
      </c>
      <c r="AP61" s="59" cm="1">
        <f t="array" ref="AP61">IF(AND(INDEX(InputsCapExSalvageMonth,$BS$26)&lt;&gt;0,AP$3&gt;=INDEX(InputsCapExSalvageMonth,$BS$26)),0,AO61+AP26)</f>
        <v>0</v>
      </c>
      <c r="AQ61" s="59" cm="1">
        <f t="array" ref="AQ61">IF(AND(INDEX(InputsCapExSalvageMonth,$BS$26)&lt;&gt;0,AQ$3&gt;=INDEX(InputsCapExSalvageMonth,$BS$26)),0,AP61+AQ26)</f>
        <v>0</v>
      </c>
      <c r="AR61" s="59" cm="1">
        <f t="array" ref="AR61">IF(AND(INDEX(InputsCapExSalvageMonth,$BS$26)&lt;&gt;0,AR$3&gt;=INDEX(InputsCapExSalvageMonth,$BS$26)),0,AQ61+AR26)</f>
        <v>0</v>
      </c>
      <c r="AS61" s="59" cm="1">
        <f t="array" ref="AS61">IF(AND(INDEX(InputsCapExSalvageMonth,$BS$26)&lt;&gt;0,AS$3&gt;=INDEX(InputsCapExSalvageMonth,$BS$26)),0,AR61+AS26)</f>
        <v>0</v>
      </c>
      <c r="AT61" s="60" cm="1">
        <f t="array" ref="AT61">IF(AND(INDEX(InputsCapExSalvageMonth,$BS$26)&lt;&gt;0,AT$3&gt;=INDEX(InputsCapExSalvageMonth,$BS$26)),0,AS61+AT26)</f>
        <v>0</v>
      </c>
      <c r="AU61" s="53" cm="1">
        <f t="array" ref="AU61">IF(AND(INDEX(InputsCapExSalvageMonth,$BS$26)&lt;&gt;0,AU$3&gt;=INDEX(InputsCapExSalvageMonth,$BS$26)),0,AT61+AU26)</f>
        <v>0</v>
      </c>
      <c r="AV61" s="59" cm="1">
        <f t="array" ref="AV61">IF(AND(INDEX(InputsCapExSalvageMonth,$BS$26)&lt;&gt;0,AV$3&gt;=INDEX(InputsCapExSalvageMonth,$BS$26)),0,AU61+AV26)</f>
        <v>0</v>
      </c>
      <c r="AW61" s="59" cm="1">
        <f t="array" ref="AW61">IF(AND(INDEX(InputsCapExSalvageMonth,$BS$26)&lt;&gt;0,AW$3&gt;=INDEX(InputsCapExSalvageMonth,$BS$26)),0,AV61+AW26)</f>
        <v>0</v>
      </c>
      <c r="AX61" s="59" cm="1">
        <f t="array" ref="AX61">IF(AND(INDEX(InputsCapExSalvageMonth,$BS$26)&lt;&gt;0,AX$3&gt;=INDEX(InputsCapExSalvageMonth,$BS$26)),0,AW61+AX26)</f>
        <v>0</v>
      </c>
      <c r="AY61" s="59" cm="1">
        <f t="array" ref="AY61">IF(AND(INDEX(InputsCapExSalvageMonth,$BS$26)&lt;&gt;0,AY$3&gt;=INDEX(InputsCapExSalvageMonth,$BS$26)),0,AX61+AY26)</f>
        <v>0</v>
      </c>
      <c r="AZ61" s="59" cm="1">
        <f t="array" ref="AZ61">IF(AND(INDEX(InputsCapExSalvageMonth,$BS$26)&lt;&gt;0,AZ$3&gt;=INDEX(InputsCapExSalvageMonth,$BS$26)),0,AY61+AZ26)</f>
        <v>0</v>
      </c>
      <c r="BA61" s="59" cm="1">
        <f t="array" ref="BA61">IF(AND(INDEX(InputsCapExSalvageMonth,$BS$26)&lt;&gt;0,BA$3&gt;=INDEX(InputsCapExSalvageMonth,$BS$26)),0,AZ61+BA26)</f>
        <v>0</v>
      </c>
      <c r="BB61" s="59" cm="1">
        <f t="array" ref="BB61">IF(AND(INDEX(InputsCapExSalvageMonth,$BS$26)&lt;&gt;0,BB$3&gt;=INDEX(InputsCapExSalvageMonth,$BS$26)),0,BA61+BB26)</f>
        <v>0</v>
      </c>
      <c r="BC61" s="59" cm="1">
        <f t="array" ref="BC61">IF(AND(INDEX(InputsCapExSalvageMonth,$BS$26)&lt;&gt;0,BC$3&gt;=INDEX(InputsCapExSalvageMonth,$BS$26)),0,BB61+BC26)</f>
        <v>0</v>
      </c>
      <c r="BD61" s="59" cm="1">
        <f t="array" ref="BD61">IF(AND(INDEX(InputsCapExSalvageMonth,$BS$26)&lt;&gt;0,BD$3&gt;=INDEX(InputsCapExSalvageMonth,$BS$26)),0,BC61+BD26)</f>
        <v>0</v>
      </c>
      <c r="BE61" s="59" cm="1">
        <f t="array" ref="BE61">IF(AND(INDEX(InputsCapExSalvageMonth,$BS$26)&lt;&gt;0,BE$3&gt;=INDEX(InputsCapExSalvageMonth,$BS$26)),0,BD61+BE26)</f>
        <v>0</v>
      </c>
      <c r="BF61" s="60" cm="1">
        <f t="array" ref="BF61">IF(AND(INDEX(InputsCapExSalvageMonth,$BS$26)&lt;&gt;0,BF$3&gt;=INDEX(InputsCapExSalvageMonth,$BS$26)),0,BE61+BF26)</f>
        <v>0</v>
      </c>
      <c r="BG61" s="53" cm="1">
        <f t="array" ref="BG61">IF(AND(INDEX(InputsCapExSalvageMonth,$BS$26)&lt;&gt;0,BG$3&gt;=INDEX(InputsCapExSalvageMonth,$BS$26)),0,BF61+BG26)</f>
        <v>0</v>
      </c>
      <c r="BH61" s="59" cm="1">
        <f t="array" ref="BH61">IF(AND(INDEX(InputsCapExSalvageMonth,$BS$26)&lt;&gt;0,BH$3&gt;=INDEX(InputsCapExSalvageMonth,$BS$26)),0,BG61+BH26)</f>
        <v>0</v>
      </c>
      <c r="BI61" s="59" cm="1">
        <f t="array" ref="BI61">IF(AND(INDEX(InputsCapExSalvageMonth,$BS$26)&lt;&gt;0,BI$3&gt;=INDEX(InputsCapExSalvageMonth,$BS$26)),0,BH61+BI26)</f>
        <v>0</v>
      </c>
      <c r="BJ61" s="59" cm="1">
        <f t="array" ref="BJ61">IF(AND(INDEX(InputsCapExSalvageMonth,$BS$26)&lt;&gt;0,BJ$3&gt;=INDEX(InputsCapExSalvageMonth,$BS$26)),0,BI61+BJ26)</f>
        <v>0</v>
      </c>
      <c r="BK61" s="59" cm="1">
        <f t="array" ref="BK61">IF(AND(INDEX(InputsCapExSalvageMonth,$BS$26)&lt;&gt;0,BK$3&gt;=INDEX(InputsCapExSalvageMonth,$BS$26)),0,BJ61+BK26)</f>
        <v>0</v>
      </c>
      <c r="BL61" s="59" cm="1">
        <f t="array" ref="BL61">IF(AND(INDEX(InputsCapExSalvageMonth,$BS$26)&lt;&gt;0,BL$3&gt;=INDEX(InputsCapExSalvageMonth,$BS$26)),0,BK61+BL26)</f>
        <v>0</v>
      </c>
      <c r="BM61" s="59" cm="1">
        <f t="array" ref="BM61">IF(AND(INDEX(InputsCapExSalvageMonth,$BS$26)&lt;&gt;0,BM$3&gt;=INDEX(InputsCapExSalvageMonth,$BS$26)),0,BL61+BM26)</f>
        <v>0</v>
      </c>
      <c r="BN61" s="59" cm="1">
        <f t="array" ref="BN61">IF(AND(INDEX(InputsCapExSalvageMonth,$BS$26)&lt;&gt;0,BN$3&gt;=INDEX(InputsCapExSalvageMonth,$BS$26)),0,BM61+BN26)</f>
        <v>0</v>
      </c>
      <c r="BO61" s="59" cm="1">
        <f t="array" ref="BO61">IF(AND(INDEX(InputsCapExSalvageMonth,$BS$26)&lt;&gt;0,BO$3&gt;=INDEX(InputsCapExSalvageMonth,$BS$26)),0,BN61+BO26)</f>
        <v>0</v>
      </c>
      <c r="BP61" s="59" cm="1">
        <f t="array" ref="BP61">IF(AND(INDEX(InputsCapExSalvageMonth,$BS$26)&lt;&gt;0,BP$3&gt;=INDEX(InputsCapExSalvageMonth,$BS$26)),0,BO61+BP26)</f>
        <v>0</v>
      </c>
      <c r="BQ61" s="59" cm="1">
        <f t="array" ref="BQ61">IF(AND(INDEX(InputsCapExSalvageMonth,$BS$26)&lt;&gt;0,BQ$3&gt;=INDEX(InputsCapExSalvageMonth,$BS$26)),0,BP61+BQ26)</f>
        <v>0</v>
      </c>
      <c r="BR61" s="60" cm="1">
        <f t="array" ref="BR61">IF(AND(INDEX(InputsCapExSalvageMonth,$BS$26)&lt;&gt;0,BR$3&gt;=INDEX(InputsCapExSalvageMonth,$BS$26)),0,BQ61+BR26)</f>
        <v>0</v>
      </c>
    </row>
    <row r="62" spans="2:70" s="47" customFormat="1" hidden="1" x14ac:dyDescent="0.25">
      <c r="B62" s="141"/>
      <c r="C62" s="128" cm="1">
        <f t="array" ref="C62">INDEX(InputsCapexItem,$BS$27)</f>
        <v>0</v>
      </c>
      <c r="E62" s="60">
        <f t="shared" ref="E62" si="34">V62</f>
        <v>0</v>
      </c>
      <c r="F62" s="60">
        <f t="shared" ref="F62" si="35">AH62</f>
        <v>0</v>
      </c>
      <c r="G62" s="60">
        <f t="shared" ref="G62" si="36">AT62</f>
        <v>0</v>
      </c>
      <c r="H62" s="60">
        <f t="shared" ref="H62" si="37">BF62</f>
        <v>0</v>
      </c>
      <c r="I62" s="60">
        <f t="shared" ref="I62" si="38">BR62</f>
        <v>0</v>
      </c>
      <c r="K62" s="53" cm="1">
        <f t="array" ref="K62">IF(AND(INDEX(InputsCapExSalvageMonth,$BS$27)&lt;&gt;0,K$3&gt;=INDEX(InputsCapExSalvageMonth,$BS$27)),0,K27)</f>
        <v>0</v>
      </c>
      <c r="L62" s="59" cm="1">
        <f t="array" ref="L62">IF(AND(INDEX(InputsCapExSalvageMonth,$BS$27)&lt;&gt;0,L$3&gt;=INDEX(InputsCapExSalvageMonth,$BS$27)),0,K62+L27)</f>
        <v>0</v>
      </c>
      <c r="M62" s="59" cm="1">
        <f t="array" ref="M62">IF(AND(INDEX(InputsCapExSalvageMonth,$BS$27)&lt;&gt;0,M$3&gt;=INDEX(InputsCapExSalvageMonth,$BS$27)),0,L62+M27)</f>
        <v>0</v>
      </c>
      <c r="N62" s="59" cm="1">
        <f t="array" ref="N62">IF(AND(INDEX(InputsCapExSalvageMonth,$BS$27)&lt;&gt;0,N$3&gt;=INDEX(InputsCapExSalvageMonth,$BS$27)),0,M62+N27)</f>
        <v>0</v>
      </c>
      <c r="O62" s="59" cm="1">
        <f t="array" ref="O62">IF(AND(INDEX(InputsCapExSalvageMonth,$BS$27)&lt;&gt;0,O$3&gt;=INDEX(InputsCapExSalvageMonth,$BS$27)),0,N62+O27)</f>
        <v>0</v>
      </c>
      <c r="P62" s="59" cm="1">
        <f t="array" ref="P62">IF(AND(INDEX(InputsCapExSalvageMonth,$BS$27)&lt;&gt;0,P$3&gt;=INDEX(InputsCapExSalvageMonth,$BS$27)),0,O62+P27)</f>
        <v>0</v>
      </c>
      <c r="Q62" s="59" cm="1">
        <f t="array" ref="Q62">IF(AND(INDEX(InputsCapExSalvageMonth,$BS$27)&lt;&gt;0,Q$3&gt;=INDEX(InputsCapExSalvageMonth,$BS$27)),0,P62+Q27)</f>
        <v>0</v>
      </c>
      <c r="R62" s="59" cm="1">
        <f t="array" ref="R62">IF(AND(INDEX(InputsCapExSalvageMonth,$BS$27)&lt;&gt;0,R$3&gt;=INDEX(InputsCapExSalvageMonth,$BS$27)),0,Q62+R27)</f>
        <v>0</v>
      </c>
      <c r="S62" s="59" cm="1">
        <f t="array" ref="S62">IF(AND(INDEX(InputsCapExSalvageMonth,$BS$27)&lt;&gt;0,S$3&gt;=INDEX(InputsCapExSalvageMonth,$BS$27)),0,R62+S27)</f>
        <v>0</v>
      </c>
      <c r="T62" s="59" cm="1">
        <f t="array" ref="T62">IF(AND(INDEX(InputsCapExSalvageMonth,$BS$27)&lt;&gt;0,T$3&gt;=INDEX(InputsCapExSalvageMonth,$BS$27)),0,S62+T27)</f>
        <v>0</v>
      </c>
      <c r="U62" s="59" cm="1">
        <f t="array" ref="U62">IF(AND(INDEX(InputsCapExSalvageMonth,$BS$27)&lt;&gt;0,U$3&gt;=INDEX(InputsCapExSalvageMonth,$BS$27)),0,T62+U27)</f>
        <v>0</v>
      </c>
      <c r="V62" s="60" cm="1">
        <f t="array" ref="V62">IF(AND(INDEX(InputsCapExSalvageMonth,$BS$27)&lt;&gt;0,V$3&gt;=INDEX(InputsCapExSalvageMonth,$BS$27)),0,U62+V27)</f>
        <v>0</v>
      </c>
      <c r="W62" s="53" cm="1">
        <f t="array" ref="W62">IF(AND(INDEX(InputsCapExSalvageMonth,$BS$27)&lt;&gt;0,W$3&gt;=INDEX(InputsCapExSalvageMonth,$BS$27)),0,V62+W27)</f>
        <v>0</v>
      </c>
      <c r="X62" s="59" cm="1">
        <f t="array" ref="X62">IF(AND(INDEX(InputsCapExSalvageMonth,$BS$27)&lt;&gt;0,X$3&gt;=INDEX(InputsCapExSalvageMonth,$BS$27)),0,W62+X27)</f>
        <v>0</v>
      </c>
      <c r="Y62" s="59" cm="1">
        <f t="array" ref="Y62">IF(AND(INDEX(InputsCapExSalvageMonth,$BS$27)&lt;&gt;0,Y$3&gt;=INDEX(InputsCapExSalvageMonth,$BS$27)),0,X62+Y27)</f>
        <v>0</v>
      </c>
      <c r="Z62" s="59" cm="1">
        <f t="array" ref="Z62">IF(AND(INDEX(InputsCapExSalvageMonth,$BS$27)&lt;&gt;0,Z$3&gt;=INDEX(InputsCapExSalvageMonth,$BS$27)),0,Y62+Z27)</f>
        <v>0</v>
      </c>
      <c r="AA62" s="59" cm="1">
        <f t="array" ref="AA62">IF(AND(INDEX(InputsCapExSalvageMonth,$BS$27)&lt;&gt;0,AA$3&gt;=INDEX(InputsCapExSalvageMonth,$BS$27)),0,Z62+AA27)</f>
        <v>0</v>
      </c>
      <c r="AB62" s="59" cm="1">
        <f t="array" ref="AB62">IF(AND(INDEX(InputsCapExSalvageMonth,$BS$27)&lt;&gt;0,AB$3&gt;=INDEX(InputsCapExSalvageMonth,$BS$27)),0,AA62+AB27)</f>
        <v>0</v>
      </c>
      <c r="AC62" s="59" cm="1">
        <f t="array" ref="AC62">IF(AND(INDEX(InputsCapExSalvageMonth,$BS$27)&lt;&gt;0,AC$3&gt;=INDEX(InputsCapExSalvageMonth,$BS$27)),0,AB62+AC27)</f>
        <v>0</v>
      </c>
      <c r="AD62" s="59" cm="1">
        <f t="array" ref="AD62">IF(AND(INDEX(InputsCapExSalvageMonth,$BS$27)&lt;&gt;0,AD$3&gt;=INDEX(InputsCapExSalvageMonth,$BS$27)),0,AC62+AD27)</f>
        <v>0</v>
      </c>
      <c r="AE62" s="59" cm="1">
        <f t="array" ref="AE62">IF(AND(INDEX(InputsCapExSalvageMonth,$BS$27)&lt;&gt;0,AE$3&gt;=INDEX(InputsCapExSalvageMonth,$BS$27)),0,AD62+AE27)</f>
        <v>0</v>
      </c>
      <c r="AF62" s="59" cm="1">
        <f t="array" ref="AF62">IF(AND(INDEX(InputsCapExSalvageMonth,$BS$27)&lt;&gt;0,AF$3&gt;=INDEX(InputsCapExSalvageMonth,$BS$27)),0,AE62+AF27)</f>
        <v>0</v>
      </c>
      <c r="AG62" s="59" cm="1">
        <f t="array" ref="AG62">IF(AND(INDEX(InputsCapExSalvageMonth,$BS$27)&lt;&gt;0,AG$3&gt;=INDEX(InputsCapExSalvageMonth,$BS$27)),0,AF62+AG27)</f>
        <v>0</v>
      </c>
      <c r="AH62" s="60" cm="1">
        <f t="array" ref="AH62">IF(AND(INDEX(InputsCapExSalvageMonth,$BS$27)&lt;&gt;0,AH$3&gt;=INDEX(InputsCapExSalvageMonth,$BS$27)),0,AG62+AH27)</f>
        <v>0</v>
      </c>
      <c r="AI62" s="53" cm="1">
        <f t="array" ref="AI62">IF(AND(INDEX(InputsCapExSalvageMonth,$BS$27)&lt;&gt;0,AI$3&gt;=INDEX(InputsCapExSalvageMonth,$BS$27)),0,AH62+AI27)</f>
        <v>0</v>
      </c>
      <c r="AJ62" s="59" cm="1">
        <f t="array" ref="AJ62">IF(AND(INDEX(InputsCapExSalvageMonth,$BS$27)&lt;&gt;0,AJ$3&gt;=INDEX(InputsCapExSalvageMonth,$BS$27)),0,AI62+AJ27)</f>
        <v>0</v>
      </c>
      <c r="AK62" s="59" cm="1">
        <f t="array" ref="AK62">IF(AND(INDEX(InputsCapExSalvageMonth,$BS$27)&lt;&gt;0,AK$3&gt;=INDEX(InputsCapExSalvageMonth,$BS$27)),0,AJ62+AK27)</f>
        <v>0</v>
      </c>
      <c r="AL62" s="59" cm="1">
        <f t="array" ref="AL62">IF(AND(INDEX(InputsCapExSalvageMonth,$BS$27)&lt;&gt;0,AL$3&gt;=INDEX(InputsCapExSalvageMonth,$BS$27)),0,AK62+AL27)</f>
        <v>0</v>
      </c>
      <c r="AM62" s="59" cm="1">
        <f t="array" ref="AM62">IF(AND(INDEX(InputsCapExSalvageMonth,$BS$27)&lt;&gt;0,AM$3&gt;=INDEX(InputsCapExSalvageMonth,$BS$27)),0,AL62+AM27)</f>
        <v>0</v>
      </c>
      <c r="AN62" s="59" cm="1">
        <f t="array" ref="AN62">IF(AND(INDEX(InputsCapExSalvageMonth,$BS$27)&lt;&gt;0,AN$3&gt;=INDEX(InputsCapExSalvageMonth,$BS$27)),0,AM62+AN27)</f>
        <v>0</v>
      </c>
      <c r="AO62" s="59" cm="1">
        <f t="array" ref="AO62">IF(AND(INDEX(InputsCapExSalvageMonth,$BS$27)&lt;&gt;0,AO$3&gt;=INDEX(InputsCapExSalvageMonth,$BS$27)),0,AN62+AO27)</f>
        <v>0</v>
      </c>
      <c r="AP62" s="59" cm="1">
        <f t="array" ref="AP62">IF(AND(INDEX(InputsCapExSalvageMonth,$BS$27)&lt;&gt;0,AP$3&gt;=INDEX(InputsCapExSalvageMonth,$BS$27)),0,AO62+AP27)</f>
        <v>0</v>
      </c>
      <c r="AQ62" s="59" cm="1">
        <f t="array" ref="AQ62">IF(AND(INDEX(InputsCapExSalvageMonth,$BS$27)&lt;&gt;0,AQ$3&gt;=INDEX(InputsCapExSalvageMonth,$BS$27)),0,AP62+AQ27)</f>
        <v>0</v>
      </c>
      <c r="AR62" s="59" cm="1">
        <f t="array" ref="AR62">IF(AND(INDEX(InputsCapExSalvageMonth,$BS$27)&lt;&gt;0,AR$3&gt;=INDEX(InputsCapExSalvageMonth,$BS$27)),0,AQ62+AR27)</f>
        <v>0</v>
      </c>
      <c r="AS62" s="59" cm="1">
        <f t="array" ref="AS62">IF(AND(INDEX(InputsCapExSalvageMonth,$BS$27)&lt;&gt;0,AS$3&gt;=INDEX(InputsCapExSalvageMonth,$BS$27)),0,AR62+AS27)</f>
        <v>0</v>
      </c>
      <c r="AT62" s="60" cm="1">
        <f t="array" ref="AT62">IF(AND(INDEX(InputsCapExSalvageMonth,$BS$27)&lt;&gt;0,AT$3&gt;=INDEX(InputsCapExSalvageMonth,$BS$27)),0,AS62+AT27)</f>
        <v>0</v>
      </c>
      <c r="AU62" s="53" cm="1">
        <f t="array" ref="AU62">IF(AND(INDEX(InputsCapExSalvageMonth,$BS$27)&lt;&gt;0,AU$3&gt;=INDEX(InputsCapExSalvageMonth,$BS$27)),0,AT62+AU27)</f>
        <v>0</v>
      </c>
      <c r="AV62" s="59" cm="1">
        <f t="array" ref="AV62">IF(AND(INDEX(InputsCapExSalvageMonth,$BS$27)&lt;&gt;0,AV$3&gt;=INDEX(InputsCapExSalvageMonth,$BS$27)),0,AU62+AV27)</f>
        <v>0</v>
      </c>
      <c r="AW62" s="59" cm="1">
        <f t="array" ref="AW62">IF(AND(INDEX(InputsCapExSalvageMonth,$BS$27)&lt;&gt;0,AW$3&gt;=INDEX(InputsCapExSalvageMonth,$BS$27)),0,AV62+AW27)</f>
        <v>0</v>
      </c>
      <c r="AX62" s="59" cm="1">
        <f t="array" ref="AX62">IF(AND(INDEX(InputsCapExSalvageMonth,$BS$27)&lt;&gt;0,AX$3&gt;=INDEX(InputsCapExSalvageMonth,$BS$27)),0,AW62+AX27)</f>
        <v>0</v>
      </c>
      <c r="AY62" s="59" cm="1">
        <f t="array" ref="AY62">IF(AND(INDEX(InputsCapExSalvageMonth,$BS$27)&lt;&gt;0,AY$3&gt;=INDEX(InputsCapExSalvageMonth,$BS$27)),0,AX62+AY27)</f>
        <v>0</v>
      </c>
      <c r="AZ62" s="59" cm="1">
        <f t="array" ref="AZ62">IF(AND(INDEX(InputsCapExSalvageMonth,$BS$27)&lt;&gt;0,AZ$3&gt;=INDEX(InputsCapExSalvageMonth,$BS$27)),0,AY62+AZ27)</f>
        <v>0</v>
      </c>
      <c r="BA62" s="59" cm="1">
        <f t="array" ref="BA62">IF(AND(INDEX(InputsCapExSalvageMonth,$BS$27)&lt;&gt;0,BA$3&gt;=INDEX(InputsCapExSalvageMonth,$BS$27)),0,AZ62+BA27)</f>
        <v>0</v>
      </c>
      <c r="BB62" s="59" cm="1">
        <f t="array" ref="BB62">IF(AND(INDEX(InputsCapExSalvageMonth,$BS$27)&lt;&gt;0,BB$3&gt;=INDEX(InputsCapExSalvageMonth,$BS$27)),0,BA62+BB27)</f>
        <v>0</v>
      </c>
      <c r="BC62" s="59" cm="1">
        <f t="array" ref="BC62">IF(AND(INDEX(InputsCapExSalvageMonth,$BS$27)&lt;&gt;0,BC$3&gt;=INDEX(InputsCapExSalvageMonth,$BS$27)),0,BB62+BC27)</f>
        <v>0</v>
      </c>
      <c r="BD62" s="59" cm="1">
        <f t="array" ref="BD62">IF(AND(INDEX(InputsCapExSalvageMonth,$BS$27)&lt;&gt;0,BD$3&gt;=INDEX(InputsCapExSalvageMonth,$BS$27)),0,BC62+BD27)</f>
        <v>0</v>
      </c>
      <c r="BE62" s="59" cm="1">
        <f t="array" ref="BE62">IF(AND(INDEX(InputsCapExSalvageMonth,$BS$27)&lt;&gt;0,BE$3&gt;=INDEX(InputsCapExSalvageMonth,$BS$27)),0,BD62+BE27)</f>
        <v>0</v>
      </c>
      <c r="BF62" s="60" cm="1">
        <f t="array" ref="BF62">IF(AND(INDEX(InputsCapExSalvageMonth,$BS$27)&lt;&gt;0,BF$3&gt;=INDEX(InputsCapExSalvageMonth,$BS$27)),0,BE62+BF27)</f>
        <v>0</v>
      </c>
      <c r="BG62" s="53" cm="1">
        <f t="array" ref="BG62">IF(AND(INDEX(InputsCapExSalvageMonth,$BS$27)&lt;&gt;0,BG$3&gt;=INDEX(InputsCapExSalvageMonth,$BS$27)),0,BF62+BG27)</f>
        <v>0</v>
      </c>
      <c r="BH62" s="59" cm="1">
        <f t="array" ref="BH62">IF(AND(INDEX(InputsCapExSalvageMonth,$BS$27)&lt;&gt;0,BH$3&gt;=INDEX(InputsCapExSalvageMonth,$BS$27)),0,BG62+BH27)</f>
        <v>0</v>
      </c>
      <c r="BI62" s="59" cm="1">
        <f t="array" ref="BI62">IF(AND(INDEX(InputsCapExSalvageMonth,$BS$27)&lt;&gt;0,BI$3&gt;=INDEX(InputsCapExSalvageMonth,$BS$27)),0,BH62+BI27)</f>
        <v>0</v>
      </c>
      <c r="BJ62" s="59" cm="1">
        <f t="array" ref="BJ62">IF(AND(INDEX(InputsCapExSalvageMonth,$BS$27)&lt;&gt;0,BJ$3&gt;=INDEX(InputsCapExSalvageMonth,$BS$27)),0,BI62+BJ27)</f>
        <v>0</v>
      </c>
      <c r="BK62" s="59" cm="1">
        <f t="array" ref="BK62">IF(AND(INDEX(InputsCapExSalvageMonth,$BS$27)&lt;&gt;0,BK$3&gt;=INDEX(InputsCapExSalvageMonth,$BS$27)),0,BJ62+BK27)</f>
        <v>0</v>
      </c>
      <c r="BL62" s="59" cm="1">
        <f t="array" ref="BL62">IF(AND(INDEX(InputsCapExSalvageMonth,$BS$27)&lt;&gt;0,BL$3&gt;=INDEX(InputsCapExSalvageMonth,$BS$27)),0,BK62+BL27)</f>
        <v>0</v>
      </c>
      <c r="BM62" s="59" cm="1">
        <f t="array" ref="BM62">IF(AND(INDEX(InputsCapExSalvageMonth,$BS$27)&lt;&gt;0,BM$3&gt;=INDEX(InputsCapExSalvageMonth,$BS$27)),0,BL62+BM27)</f>
        <v>0</v>
      </c>
      <c r="BN62" s="59" cm="1">
        <f t="array" ref="BN62">IF(AND(INDEX(InputsCapExSalvageMonth,$BS$27)&lt;&gt;0,BN$3&gt;=INDEX(InputsCapExSalvageMonth,$BS$27)),0,BM62+BN27)</f>
        <v>0</v>
      </c>
      <c r="BO62" s="59" cm="1">
        <f t="array" ref="BO62">IF(AND(INDEX(InputsCapExSalvageMonth,$BS$27)&lt;&gt;0,BO$3&gt;=INDEX(InputsCapExSalvageMonth,$BS$27)),0,BN62+BO27)</f>
        <v>0</v>
      </c>
      <c r="BP62" s="59" cm="1">
        <f t="array" ref="BP62">IF(AND(INDEX(InputsCapExSalvageMonth,$BS$27)&lt;&gt;0,BP$3&gt;=INDEX(InputsCapExSalvageMonth,$BS$27)),0,BO62+BP27)</f>
        <v>0</v>
      </c>
      <c r="BQ62" s="59" cm="1">
        <f t="array" ref="BQ62">IF(AND(INDEX(InputsCapExSalvageMonth,$BS$27)&lt;&gt;0,BQ$3&gt;=INDEX(InputsCapExSalvageMonth,$BS$27)),0,BP62+BQ27)</f>
        <v>0</v>
      </c>
      <c r="BR62" s="60" cm="1">
        <f t="array" ref="BR62">IF(AND(INDEX(InputsCapExSalvageMonth,$BS$27)&lt;&gt;0,BR$3&gt;=INDEX(InputsCapExSalvageMonth,$BS$27)),0,BQ62+BR27)</f>
        <v>0</v>
      </c>
    </row>
    <row r="63" spans="2:70" s="47" customFormat="1" hidden="1" x14ac:dyDescent="0.25">
      <c r="B63" s="141"/>
      <c r="C63" s="128" cm="1">
        <f t="array" ref="C63">INDEX(InputsCapexItem,$BS$28)</f>
        <v>0</v>
      </c>
      <c r="E63" s="60">
        <f t="shared" si="29"/>
        <v>0</v>
      </c>
      <c r="F63" s="60">
        <f t="shared" si="30"/>
        <v>0</v>
      </c>
      <c r="G63" s="60">
        <f t="shared" si="31"/>
        <v>0</v>
      </c>
      <c r="H63" s="60">
        <f t="shared" si="32"/>
        <v>0</v>
      </c>
      <c r="I63" s="60">
        <f t="shared" si="33"/>
        <v>0</v>
      </c>
      <c r="K63" s="53" cm="1">
        <f t="array" ref="K63">IF(AND(INDEX(InputsCapExSalvageMonth,$BS$28)&lt;&gt;0,K$3&gt;=INDEX(InputsCapExSalvageMonth,$BS$28)),0,K28)</f>
        <v>0</v>
      </c>
      <c r="L63" s="59" cm="1">
        <f t="array" ref="L63">IF(AND(INDEX(InputsCapExSalvageMonth,$BS$28)&lt;&gt;0,L$3&gt;=INDEX(InputsCapExSalvageMonth,$BS$28)),0,K63+L28)</f>
        <v>0</v>
      </c>
      <c r="M63" s="59" cm="1">
        <f t="array" ref="M63">IF(AND(INDEX(InputsCapExSalvageMonth,$BS$28)&lt;&gt;0,M$3&gt;=INDEX(InputsCapExSalvageMonth,$BS$28)),0,L63+M28)</f>
        <v>0</v>
      </c>
      <c r="N63" s="59" cm="1">
        <f t="array" ref="N63">IF(AND(INDEX(InputsCapExSalvageMonth,$BS$28)&lt;&gt;0,N$3&gt;=INDEX(InputsCapExSalvageMonth,$BS$28)),0,M63+N28)</f>
        <v>0</v>
      </c>
      <c r="O63" s="59" cm="1">
        <f t="array" ref="O63">IF(AND(INDEX(InputsCapExSalvageMonth,$BS$28)&lt;&gt;0,O$3&gt;=INDEX(InputsCapExSalvageMonth,$BS$28)),0,N63+O28)</f>
        <v>0</v>
      </c>
      <c r="P63" s="59" cm="1">
        <f t="array" ref="P63">IF(AND(INDEX(InputsCapExSalvageMonth,$BS$28)&lt;&gt;0,P$3&gt;=INDEX(InputsCapExSalvageMonth,$BS$28)),0,O63+P28)</f>
        <v>0</v>
      </c>
      <c r="Q63" s="59" cm="1">
        <f t="array" ref="Q63">IF(AND(INDEX(InputsCapExSalvageMonth,$BS$28)&lt;&gt;0,Q$3&gt;=INDEX(InputsCapExSalvageMonth,$BS$28)),0,P63+Q28)</f>
        <v>0</v>
      </c>
      <c r="R63" s="59" cm="1">
        <f t="array" ref="R63">IF(AND(INDEX(InputsCapExSalvageMonth,$BS$28)&lt;&gt;0,R$3&gt;=INDEX(InputsCapExSalvageMonth,$BS$28)),0,Q63+R28)</f>
        <v>0</v>
      </c>
      <c r="S63" s="59" cm="1">
        <f t="array" ref="S63">IF(AND(INDEX(InputsCapExSalvageMonth,$BS$28)&lt;&gt;0,S$3&gt;=INDEX(InputsCapExSalvageMonth,$BS$28)),0,R63+S28)</f>
        <v>0</v>
      </c>
      <c r="T63" s="59" cm="1">
        <f t="array" ref="T63">IF(AND(INDEX(InputsCapExSalvageMonth,$BS$28)&lt;&gt;0,T$3&gt;=INDEX(InputsCapExSalvageMonth,$BS$28)),0,S63+T28)</f>
        <v>0</v>
      </c>
      <c r="U63" s="59" cm="1">
        <f t="array" ref="U63">IF(AND(INDEX(InputsCapExSalvageMonth,$BS$28)&lt;&gt;0,U$3&gt;=INDEX(InputsCapExSalvageMonth,$BS$28)),0,T63+U28)</f>
        <v>0</v>
      </c>
      <c r="V63" s="60" cm="1">
        <f t="array" ref="V63">IF(AND(INDEX(InputsCapExSalvageMonth,$BS$28)&lt;&gt;0,V$3&gt;=INDEX(InputsCapExSalvageMonth,$BS$28)),0,U63+V28)</f>
        <v>0</v>
      </c>
      <c r="W63" s="53" cm="1">
        <f t="array" ref="W63">IF(AND(INDEX(InputsCapExSalvageMonth,$BS$28)&lt;&gt;0,W$3&gt;=INDEX(InputsCapExSalvageMonth,$BS$28)),0,V63+W28)</f>
        <v>0</v>
      </c>
      <c r="X63" s="59" cm="1">
        <f t="array" ref="X63">IF(AND(INDEX(InputsCapExSalvageMonth,$BS$28)&lt;&gt;0,X$3&gt;=INDEX(InputsCapExSalvageMonth,$BS$28)),0,W63+X28)</f>
        <v>0</v>
      </c>
      <c r="Y63" s="59" cm="1">
        <f t="array" ref="Y63">IF(AND(INDEX(InputsCapExSalvageMonth,$BS$28)&lt;&gt;0,Y$3&gt;=INDEX(InputsCapExSalvageMonth,$BS$28)),0,X63+Y28)</f>
        <v>0</v>
      </c>
      <c r="Z63" s="59" cm="1">
        <f t="array" ref="Z63">IF(AND(INDEX(InputsCapExSalvageMonth,$BS$28)&lt;&gt;0,Z$3&gt;=INDEX(InputsCapExSalvageMonth,$BS$28)),0,Y63+Z28)</f>
        <v>0</v>
      </c>
      <c r="AA63" s="59" cm="1">
        <f t="array" ref="AA63">IF(AND(INDEX(InputsCapExSalvageMonth,$BS$28)&lt;&gt;0,AA$3&gt;=INDEX(InputsCapExSalvageMonth,$BS$28)),0,Z63+AA28)</f>
        <v>0</v>
      </c>
      <c r="AB63" s="59" cm="1">
        <f t="array" ref="AB63">IF(AND(INDEX(InputsCapExSalvageMonth,$BS$28)&lt;&gt;0,AB$3&gt;=INDEX(InputsCapExSalvageMonth,$BS$28)),0,AA63+AB28)</f>
        <v>0</v>
      </c>
      <c r="AC63" s="59" cm="1">
        <f t="array" ref="AC63">IF(AND(INDEX(InputsCapExSalvageMonth,$BS$28)&lt;&gt;0,AC$3&gt;=INDEX(InputsCapExSalvageMonth,$BS$28)),0,AB63+AC28)</f>
        <v>0</v>
      </c>
      <c r="AD63" s="59" cm="1">
        <f t="array" ref="AD63">IF(AND(INDEX(InputsCapExSalvageMonth,$BS$28)&lt;&gt;0,AD$3&gt;=INDEX(InputsCapExSalvageMonth,$BS$28)),0,AC63+AD28)</f>
        <v>0</v>
      </c>
      <c r="AE63" s="59" cm="1">
        <f t="array" ref="AE63">IF(AND(INDEX(InputsCapExSalvageMonth,$BS$28)&lt;&gt;0,AE$3&gt;=INDEX(InputsCapExSalvageMonth,$BS$28)),0,AD63+AE28)</f>
        <v>0</v>
      </c>
      <c r="AF63" s="59" cm="1">
        <f t="array" ref="AF63">IF(AND(INDEX(InputsCapExSalvageMonth,$BS$28)&lt;&gt;0,AF$3&gt;=INDEX(InputsCapExSalvageMonth,$BS$28)),0,AE63+AF28)</f>
        <v>0</v>
      </c>
      <c r="AG63" s="59" cm="1">
        <f t="array" ref="AG63">IF(AND(INDEX(InputsCapExSalvageMonth,$BS$28)&lt;&gt;0,AG$3&gt;=INDEX(InputsCapExSalvageMonth,$BS$28)),0,AF63+AG28)</f>
        <v>0</v>
      </c>
      <c r="AH63" s="60" cm="1">
        <f t="array" ref="AH63">IF(AND(INDEX(InputsCapExSalvageMonth,$BS$28)&lt;&gt;0,AH$3&gt;=INDEX(InputsCapExSalvageMonth,$BS$28)),0,AG63+AH28)</f>
        <v>0</v>
      </c>
      <c r="AI63" s="53" cm="1">
        <f t="array" ref="AI63">IF(AND(INDEX(InputsCapExSalvageMonth,$BS$28)&lt;&gt;0,AI$3&gt;=INDEX(InputsCapExSalvageMonth,$BS$28)),0,AH63+AI28)</f>
        <v>0</v>
      </c>
      <c r="AJ63" s="59" cm="1">
        <f t="array" ref="AJ63">IF(AND(INDEX(InputsCapExSalvageMonth,$BS$28)&lt;&gt;0,AJ$3&gt;=INDEX(InputsCapExSalvageMonth,$BS$28)),0,AI63+AJ28)</f>
        <v>0</v>
      </c>
      <c r="AK63" s="59" cm="1">
        <f t="array" ref="AK63">IF(AND(INDEX(InputsCapExSalvageMonth,$BS$28)&lt;&gt;0,AK$3&gt;=INDEX(InputsCapExSalvageMonth,$BS$28)),0,AJ63+AK28)</f>
        <v>0</v>
      </c>
      <c r="AL63" s="59" cm="1">
        <f t="array" ref="AL63">IF(AND(INDEX(InputsCapExSalvageMonth,$BS$28)&lt;&gt;0,AL$3&gt;=INDEX(InputsCapExSalvageMonth,$BS$28)),0,AK63+AL28)</f>
        <v>0</v>
      </c>
      <c r="AM63" s="59" cm="1">
        <f t="array" ref="AM63">IF(AND(INDEX(InputsCapExSalvageMonth,$BS$28)&lt;&gt;0,AM$3&gt;=INDEX(InputsCapExSalvageMonth,$BS$28)),0,AL63+AM28)</f>
        <v>0</v>
      </c>
      <c r="AN63" s="59" cm="1">
        <f t="array" ref="AN63">IF(AND(INDEX(InputsCapExSalvageMonth,$BS$28)&lt;&gt;0,AN$3&gt;=INDEX(InputsCapExSalvageMonth,$BS$28)),0,AM63+AN28)</f>
        <v>0</v>
      </c>
      <c r="AO63" s="59" cm="1">
        <f t="array" ref="AO63">IF(AND(INDEX(InputsCapExSalvageMonth,$BS$28)&lt;&gt;0,AO$3&gt;=INDEX(InputsCapExSalvageMonth,$BS$28)),0,AN63+AO28)</f>
        <v>0</v>
      </c>
      <c r="AP63" s="59" cm="1">
        <f t="array" ref="AP63">IF(AND(INDEX(InputsCapExSalvageMonth,$BS$28)&lt;&gt;0,AP$3&gt;=INDEX(InputsCapExSalvageMonth,$BS$28)),0,AO63+AP28)</f>
        <v>0</v>
      </c>
      <c r="AQ63" s="59" cm="1">
        <f t="array" ref="AQ63">IF(AND(INDEX(InputsCapExSalvageMonth,$BS$28)&lt;&gt;0,AQ$3&gt;=INDEX(InputsCapExSalvageMonth,$BS$28)),0,AP63+AQ28)</f>
        <v>0</v>
      </c>
      <c r="AR63" s="59" cm="1">
        <f t="array" ref="AR63">IF(AND(INDEX(InputsCapExSalvageMonth,$BS$28)&lt;&gt;0,AR$3&gt;=INDEX(InputsCapExSalvageMonth,$BS$28)),0,AQ63+AR28)</f>
        <v>0</v>
      </c>
      <c r="AS63" s="59" cm="1">
        <f t="array" ref="AS63">IF(AND(INDEX(InputsCapExSalvageMonth,$BS$28)&lt;&gt;0,AS$3&gt;=INDEX(InputsCapExSalvageMonth,$BS$28)),0,AR63+AS28)</f>
        <v>0</v>
      </c>
      <c r="AT63" s="60" cm="1">
        <f t="array" ref="AT63">IF(AND(INDEX(InputsCapExSalvageMonth,$BS$28)&lt;&gt;0,AT$3&gt;=INDEX(InputsCapExSalvageMonth,$BS$28)),0,AS63+AT28)</f>
        <v>0</v>
      </c>
      <c r="AU63" s="53" cm="1">
        <f t="array" ref="AU63">IF(AND(INDEX(InputsCapExSalvageMonth,$BS$28)&lt;&gt;0,AU$3&gt;=INDEX(InputsCapExSalvageMonth,$BS$28)),0,AT63+AU28)</f>
        <v>0</v>
      </c>
      <c r="AV63" s="59" cm="1">
        <f t="array" ref="AV63">IF(AND(INDEX(InputsCapExSalvageMonth,$BS$28)&lt;&gt;0,AV$3&gt;=INDEX(InputsCapExSalvageMonth,$BS$28)),0,AU63+AV28)</f>
        <v>0</v>
      </c>
      <c r="AW63" s="59" cm="1">
        <f t="array" ref="AW63">IF(AND(INDEX(InputsCapExSalvageMonth,$BS$28)&lt;&gt;0,AW$3&gt;=INDEX(InputsCapExSalvageMonth,$BS$28)),0,AV63+AW28)</f>
        <v>0</v>
      </c>
      <c r="AX63" s="59" cm="1">
        <f t="array" ref="AX63">IF(AND(INDEX(InputsCapExSalvageMonth,$BS$28)&lt;&gt;0,AX$3&gt;=INDEX(InputsCapExSalvageMonth,$BS$28)),0,AW63+AX28)</f>
        <v>0</v>
      </c>
      <c r="AY63" s="59" cm="1">
        <f t="array" ref="AY63">IF(AND(INDEX(InputsCapExSalvageMonth,$BS$28)&lt;&gt;0,AY$3&gt;=INDEX(InputsCapExSalvageMonth,$BS$28)),0,AX63+AY28)</f>
        <v>0</v>
      </c>
      <c r="AZ63" s="59" cm="1">
        <f t="array" ref="AZ63">IF(AND(INDEX(InputsCapExSalvageMonth,$BS$28)&lt;&gt;0,AZ$3&gt;=INDEX(InputsCapExSalvageMonth,$BS$28)),0,AY63+AZ28)</f>
        <v>0</v>
      </c>
      <c r="BA63" s="59" cm="1">
        <f t="array" ref="BA63">IF(AND(INDEX(InputsCapExSalvageMonth,$BS$28)&lt;&gt;0,BA$3&gt;=INDEX(InputsCapExSalvageMonth,$BS$28)),0,AZ63+BA28)</f>
        <v>0</v>
      </c>
      <c r="BB63" s="59" cm="1">
        <f t="array" ref="BB63">IF(AND(INDEX(InputsCapExSalvageMonth,$BS$28)&lt;&gt;0,BB$3&gt;=INDEX(InputsCapExSalvageMonth,$BS$28)),0,BA63+BB28)</f>
        <v>0</v>
      </c>
      <c r="BC63" s="59" cm="1">
        <f t="array" ref="BC63">IF(AND(INDEX(InputsCapExSalvageMonth,$BS$28)&lt;&gt;0,BC$3&gt;=INDEX(InputsCapExSalvageMonth,$BS$28)),0,BB63+BC28)</f>
        <v>0</v>
      </c>
      <c r="BD63" s="59" cm="1">
        <f t="array" ref="BD63">IF(AND(INDEX(InputsCapExSalvageMonth,$BS$28)&lt;&gt;0,BD$3&gt;=INDEX(InputsCapExSalvageMonth,$BS$28)),0,BC63+BD28)</f>
        <v>0</v>
      </c>
      <c r="BE63" s="59" cm="1">
        <f t="array" ref="BE63">IF(AND(INDEX(InputsCapExSalvageMonth,$BS$28)&lt;&gt;0,BE$3&gt;=INDEX(InputsCapExSalvageMonth,$BS$28)),0,BD63+BE28)</f>
        <v>0</v>
      </c>
      <c r="BF63" s="60" cm="1">
        <f t="array" ref="BF63">IF(AND(INDEX(InputsCapExSalvageMonth,$BS$28)&lt;&gt;0,BF$3&gt;=INDEX(InputsCapExSalvageMonth,$BS$28)),0,BE63+BF28)</f>
        <v>0</v>
      </c>
      <c r="BG63" s="53" cm="1">
        <f t="array" ref="BG63">IF(AND(INDEX(InputsCapExSalvageMonth,$BS$28)&lt;&gt;0,BG$3&gt;=INDEX(InputsCapExSalvageMonth,$BS$28)),0,BF63+BG28)</f>
        <v>0</v>
      </c>
      <c r="BH63" s="59" cm="1">
        <f t="array" ref="BH63">IF(AND(INDEX(InputsCapExSalvageMonth,$BS$28)&lt;&gt;0,BH$3&gt;=INDEX(InputsCapExSalvageMonth,$BS$28)),0,BG63+BH28)</f>
        <v>0</v>
      </c>
      <c r="BI63" s="59" cm="1">
        <f t="array" ref="BI63">IF(AND(INDEX(InputsCapExSalvageMonth,$BS$28)&lt;&gt;0,BI$3&gt;=INDEX(InputsCapExSalvageMonth,$BS$28)),0,BH63+BI28)</f>
        <v>0</v>
      </c>
      <c r="BJ63" s="59" cm="1">
        <f t="array" ref="BJ63">IF(AND(INDEX(InputsCapExSalvageMonth,$BS$28)&lt;&gt;0,BJ$3&gt;=INDEX(InputsCapExSalvageMonth,$BS$28)),0,BI63+BJ28)</f>
        <v>0</v>
      </c>
      <c r="BK63" s="59" cm="1">
        <f t="array" ref="BK63">IF(AND(INDEX(InputsCapExSalvageMonth,$BS$28)&lt;&gt;0,BK$3&gt;=INDEX(InputsCapExSalvageMonth,$BS$28)),0,BJ63+BK28)</f>
        <v>0</v>
      </c>
      <c r="BL63" s="59" cm="1">
        <f t="array" ref="BL63">IF(AND(INDEX(InputsCapExSalvageMonth,$BS$28)&lt;&gt;0,BL$3&gt;=INDEX(InputsCapExSalvageMonth,$BS$28)),0,BK63+BL28)</f>
        <v>0</v>
      </c>
      <c r="BM63" s="59" cm="1">
        <f t="array" ref="BM63">IF(AND(INDEX(InputsCapExSalvageMonth,$BS$28)&lt;&gt;0,BM$3&gt;=INDEX(InputsCapExSalvageMonth,$BS$28)),0,BL63+BM28)</f>
        <v>0</v>
      </c>
      <c r="BN63" s="59" cm="1">
        <f t="array" ref="BN63">IF(AND(INDEX(InputsCapExSalvageMonth,$BS$28)&lt;&gt;0,BN$3&gt;=INDEX(InputsCapExSalvageMonth,$BS$28)),0,BM63+BN28)</f>
        <v>0</v>
      </c>
      <c r="BO63" s="59" cm="1">
        <f t="array" ref="BO63">IF(AND(INDEX(InputsCapExSalvageMonth,$BS$28)&lt;&gt;0,BO$3&gt;=INDEX(InputsCapExSalvageMonth,$BS$28)),0,BN63+BO28)</f>
        <v>0</v>
      </c>
      <c r="BP63" s="59" cm="1">
        <f t="array" ref="BP63">IF(AND(INDEX(InputsCapExSalvageMonth,$BS$28)&lt;&gt;0,BP$3&gt;=INDEX(InputsCapExSalvageMonth,$BS$28)),0,BO63+BP28)</f>
        <v>0</v>
      </c>
      <c r="BQ63" s="59" cm="1">
        <f t="array" ref="BQ63">IF(AND(INDEX(InputsCapExSalvageMonth,$BS$28)&lt;&gt;0,BQ$3&gt;=INDEX(InputsCapExSalvageMonth,$BS$28)),0,BP63+BQ28)</f>
        <v>0</v>
      </c>
      <c r="BR63" s="60" cm="1">
        <f t="array" ref="BR63">IF(AND(INDEX(InputsCapExSalvageMonth,$BS$28)&lt;&gt;0,BR$3&gt;=INDEX(InputsCapExSalvageMonth,$BS$28)),0,BQ63+BR28)</f>
        <v>0</v>
      </c>
    </row>
    <row r="64" spans="2:70" s="47" customFormat="1" hidden="1" x14ac:dyDescent="0.25">
      <c r="B64" s="141"/>
      <c r="C64" s="128" cm="1">
        <f t="array" ref="C64">INDEX(InputsCapexItem,$BS$29)</f>
        <v>0</v>
      </c>
      <c r="E64" s="60">
        <f t="shared" si="29"/>
        <v>0</v>
      </c>
      <c r="F64" s="60">
        <f t="shared" si="30"/>
        <v>0</v>
      </c>
      <c r="G64" s="60">
        <f t="shared" si="31"/>
        <v>0</v>
      </c>
      <c r="H64" s="60">
        <f t="shared" si="32"/>
        <v>0</v>
      </c>
      <c r="I64" s="60">
        <f t="shared" si="33"/>
        <v>0</v>
      </c>
      <c r="K64" s="53" cm="1">
        <f t="array" ref="K64">IF(AND(INDEX(InputsCapExSalvageMonth,$BS$29)&lt;&gt;0,K$3&gt;=INDEX(InputsCapExSalvageMonth,$BS$29)),0,K29)</f>
        <v>0</v>
      </c>
      <c r="L64" s="59" cm="1">
        <f t="array" ref="L64">IF(AND(INDEX(InputsCapExSalvageMonth,$BS$29)&lt;&gt;0,L$3&gt;=INDEX(InputsCapExSalvageMonth,$BS$29)),0,K64+L29)</f>
        <v>0</v>
      </c>
      <c r="M64" s="59" cm="1">
        <f t="array" ref="M64">IF(AND(INDEX(InputsCapExSalvageMonth,$BS$29)&lt;&gt;0,M$3&gt;=INDEX(InputsCapExSalvageMonth,$BS$29)),0,L64+M29)</f>
        <v>0</v>
      </c>
      <c r="N64" s="59" cm="1">
        <f t="array" ref="N64">IF(AND(INDEX(InputsCapExSalvageMonth,$BS$29)&lt;&gt;0,N$3&gt;=INDEX(InputsCapExSalvageMonth,$BS$29)),0,M64+N29)</f>
        <v>0</v>
      </c>
      <c r="O64" s="59" cm="1">
        <f t="array" ref="O64">IF(AND(INDEX(InputsCapExSalvageMonth,$BS$29)&lt;&gt;0,O$3&gt;=INDEX(InputsCapExSalvageMonth,$BS$29)),0,N64+O29)</f>
        <v>0</v>
      </c>
      <c r="P64" s="59" cm="1">
        <f t="array" ref="P64">IF(AND(INDEX(InputsCapExSalvageMonth,$BS$29)&lt;&gt;0,P$3&gt;=INDEX(InputsCapExSalvageMonth,$BS$29)),0,O64+P29)</f>
        <v>0</v>
      </c>
      <c r="Q64" s="59" cm="1">
        <f t="array" ref="Q64">IF(AND(INDEX(InputsCapExSalvageMonth,$BS$29)&lt;&gt;0,Q$3&gt;=INDEX(InputsCapExSalvageMonth,$BS$29)),0,P64+Q29)</f>
        <v>0</v>
      </c>
      <c r="R64" s="59" cm="1">
        <f t="array" ref="R64">IF(AND(INDEX(InputsCapExSalvageMonth,$BS$29)&lt;&gt;0,R$3&gt;=INDEX(InputsCapExSalvageMonth,$BS$29)),0,Q64+R29)</f>
        <v>0</v>
      </c>
      <c r="S64" s="59" cm="1">
        <f t="array" ref="S64">IF(AND(INDEX(InputsCapExSalvageMonth,$BS$29)&lt;&gt;0,S$3&gt;=INDEX(InputsCapExSalvageMonth,$BS$29)),0,R64+S29)</f>
        <v>0</v>
      </c>
      <c r="T64" s="59" cm="1">
        <f t="array" ref="T64">IF(AND(INDEX(InputsCapExSalvageMonth,$BS$29)&lt;&gt;0,T$3&gt;=INDEX(InputsCapExSalvageMonth,$BS$29)),0,S64+T29)</f>
        <v>0</v>
      </c>
      <c r="U64" s="59" cm="1">
        <f t="array" ref="U64">IF(AND(INDEX(InputsCapExSalvageMonth,$BS$29)&lt;&gt;0,U$3&gt;=INDEX(InputsCapExSalvageMonth,$BS$29)),0,T64+U29)</f>
        <v>0</v>
      </c>
      <c r="V64" s="60" cm="1">
        <f t="array" ref="V64">IF(AND(INDEX(InputsCapExSalvageMonth,$BS$29)&lt;&gt;0,V$3&gt;=INDEX(InputsCapExSalvageMonth,$BS$29)),0,U64+V29)</f>
        <v>0</v>
      </c>
      <c r="W64" s="53" cm="1">
        <f t="array" ref="W64">IF(AND(INDEX(InputsCapExSalvageMonth,$BS$29)&lt;&gt;0,W$3&gt;=INDEX(InputsCapExSalvageMonth,$BS$29)),0,V64+W29)</f>
        <v>0</v>
      </c>
      <c r="X64" s="59" cm="1">
        <f t="array" ref="X64">IF(AND(INDEX(InputsCapExSalvageMonth,$BS$29)&lt;&gt;0,X$3&gt;=INDEX(InputsCapExSalvageMonth,$BS$29)),0,W64+X29)</f>
        <v>0</v>
      </c>
      <c r="Y64" s="59" cm="1">
        <f t="array" ref="Y64">IF(AND(INDEX(InputsCapExSalvageMonth,$BS$29)&lt;&gt;0,Y$3&gt;=INDEX(InputsCapExSalvageMonth,$BS$29)),0,X64+Y29)</f>
        <v>0</v>
      </c>
      <c r="Z64" s="59" cm="1">
        <f t="array" ref="Z64">IF(AND(INDEX(InputsCapExSalvageMonth,$BS$29)&lt;&gt;0,Z$3&gt;=INDEX(InputsCapExSalvageMonth,$BS$29)),0,Y64+Z29)</f>
        <v>0</v>
      </c>
      <c r="AA64" s="59" cm="1">
        <f t="array" ref="AA64">IF(AND(INDEX(InputsCapExSalvageMonth,$BS$29)&lt;&gt;0,AA$3&gt;=INDEX(InputsCapExSalvageMonth,$BS$29)),0,Z64+AA29)</f>
        <v>0</v>
      </c>
      <c r="AB64" s="59" cm="1">
        <f t="array" ref="AB64">IF(AND(INDEX(InputsCapExSalvageMonth,$BS$29)&lt;&gt;0,AB$3&gt;=INDEX(InputsCapExSalvageMonth,$BS$29)),0,AA64+AB29)</f>
        <v>0</v>
      </c>
      <c r="AC64" s="59" cm="1">
        <f t="array" ref="AC64">IF(AND(INDEX(InputsCapExSalvageMonth,$BS$29)&lt;&gt;0,AC$3&gt;=INDEX(InputsCapExSalvageMonth,$BS$29)),0,AB64+AC29)</f>
        <v>0</v>
      </c>
      <c r="AD64" s="59" cm="1">
        <f t="array" ref="AD64">IF(AND(INDEX(InputsCapExSalvageMonth,$BS$29)&lt;&gt;0,AD$3&gt;=INDEX(InputsCapExSalvageMonth,$BS$29)),0,AC64+AD29)</f>
        <v>0</v>
      </c>
      <c r="AE64" s="59" cm="1">
        <f t="array" ref="AE64">IF(AND(INDEX(InputsCapExSalvageMonth,$BS$29)&lt;&gt;0,AE$3&gt;=INDEX(InputsCapExSalvageMonth,$BS$29)),0,AD64+AE29)</f>
        <v>0</v>
      </c>
      <c r="AF64" s="59" cm="1">
        <f t="array" ref="AF64">IF(AND(INDEX(InputsCapExSalvageMonth,$BS$29)&lt;&gt;0,AF$3&gt;=INDEX(InputsCapExSalvageMonth,$BS$29)),0,AE64+AF29)</f>
        <v>0</v>
      </c>
      <c r="AG64" s="59" cm="1">
        <f t="array" ref="AG64">IF(AND(INDEX(InputsCapExSalvageMonth,$BS$29)&lt;&gt;0,AG$3&gt;=INDEX(InputsCapExSalvageMonth,$BS$29)),0,AF64+AG29)</f>
        <v>0</v>
      </c>
      <c r="AH64" s="60" cm="1">
        <f t="array" ref="AH64">IF(AND(INDEX(InputsCapExSalvageMonth,$BS$29)&lt;&gt;0,AH$3&gt;=INDEX(InputsCapExSalvageMonth,$BS$29)),0,AG64+AH29)</f>
        <v>0</v>
      </c>
      <c r="AI64" s="53" cm="1">
        <f t="array" ref="AI64">IF(AND(INDEX(InputsCapExSalvageMonth,$BS$29)&lt;&gt;0,AI$3&gt;=INDEX(InputsCapExSalvageMonth,$BS$29)),0,AH64+AI29)</f>
        <v>0</v>
      </c>
      <c r="AJ64" s="59" cm="1">
        <f t="array" ref="AJ64">IF(AND(INDEX(InputsCapExSalvageMonth,$BS$29)&lt;&gt;0,AJ$3&gt;=INDEX(InputsCapExSalvageMonth,$BS$29)),0,AI64+AJ29)</f>
        <v>0</v>
      </c>
      <c r="AK64" s="59" cm="1">
        <f t="array" ref="AK64">IF(AND(INDEX(InputsCapExSalvageMonth,$BS$29)&lt;&gt;0,AK$3&gt;=INDEX(InputsCapExSalvageMonth,$BS$29)),0,AJ64+AK29)</f>
        <v>0</v>
      </c>
      <c r="AL64" s="59" cm="1">
        <f t="array" ref="AL64">IF(AND(INDEX(InputsCapExSalvageMonth,$BS$29)&lt;&gt;0,AL$3&gt;=INDEX(InputsCapExSalvageMonth,$BS$29)),0,AK64+AL29)</f>
        <v>0</v>
      </c>
      <c r="AM64" s="59" cm="1">
        <f t="array" ref="AM64">IF(AND(INDEX(InputsCapExSalvageMonth,$BS$29)&lt;&gt;0,AM$3&gt;=INDEX(InputsCapExSalvageMonth,$BS$29)),0,AL64+AM29)</f>
        <v>0</v>
      </c>
      <c r="AN64" s="59" cm="1">
        <f t="array" ref="AN64">IF(AND(INDEX(InputsCapExSalvageMonth,$BS$29)&lt;&gt;0,AN$3&gt;=INDEX(InputsCapExSalvageMonth,$BS$29)),0,AM64+AN29)</f>
        <v>0</v>
      </c>
      <c r="AO64" s="59" cm="1">
        <f t="array" ref="AO64">IF(AND(INDEX(InputsCapExSalvageMonth,$BS$29)&lt;&gt;0,AO$3&gt;=INDEX(InputsCapExSalvageMonth,$BS$29)),0,AN64+AO29)</f>
        <v>0</v>
      </c>
      <c r="AP64" s="59" cm="1">
        <f t="array" ref="AP64">IF(AND(INDEX(InputsCapExSalvageMonth,$BS$29)&lt;&gt;0,AP$3&gt;=INDEX(InputsCapExSalvageMonth,$BS$29)),0,AO64+AP29)</f>
        <v>0</v>
      </c>
      <c r="AQ64" s="59" cm="1">
        <f t="array" ref="AQ64">IF(AND(INDEX(InputsCapExSalvageMonth,$BS$29)&lt;&gt;0,AQ$3&gt;=INDEX(InputsCapExSalvageMonth,$BS$29)),0,AP64+AQ29)</f>
        <v>0</v>
      </c>
      <c r="AR64" s="59" cm="1">
        <f t="array" ref="AR64">IF(AND(INDEX(InputsCapExSalvageMonth,$BS$29)&lt;&gt;0,AR$3&gt;=INDEX(InputsCapExSalvageMonth,$BS$29)),0,AQ64+AR29)</f>
        <v>0</v>
      </c>
      <c r="AS64" s="59" cm="1">
        <f t="array" ref="AS64">IF(AND(INDEX(InputsCapExSalvageMonth,$BS$29)&lt;&gt;0,AS$3&gt;=INDEX(InputsCapExSalvageMonth,$BS$29)),0,AR64+AS29)</f>
        <v>0</v>
      </c>
      <c r="AT64" s="60" cm="1">
        <f t="array" ref="AT64">IF(AND(INDEX(InputsCapExSalvageMonth,$BS$29)&lt;&gt;0,AT$3&gt;=INDEX(InputsCapExSalvageMonth,$BS$29)),0,AS64+AT29)</f>
        <v>0</v>
      </c>
      <c r="AU64" s="53" cm="1">
        <f t="array" ref="AU64">IF(AND(INDEX(InputsCapExSalvageMonth,$BS$29)&lt;&gt;0,AU$3&gt;=INDEX(InputsCapExSalvageMonth,$BS$29)),0,AT64+AU29)</f>
        <v>0</v>
      </c>
      <c r="AV64" s="59" cm="1">
        <f t="array" ref="AV64">IF(AND(INDEX(InputsCapExSalvageMonth,$BS$29)&lt;&gt;0,AV$3&gt;=INDEX(InputsCapExSalvageMonth,$BS$29)),0,AU64+AV29)</f>
        <v>0</v>
      </c>
      <c r="AW64" s="59" cm="1">
        <f t="array" ref="AW64">IF(AND(INDEX(InputsCapExSalvageMonth,$BS$29)&lt;&gt;0,AW$3&gt;=INDEX(InputsCapExSalvageMonth,$BS$29)),0,AV64+AW29)</f>
        <v>0</v>
      </c>
      <c r="AX64" s="59" cm="1">
        <f t="array" ref="AX64">IF(AND(INDEX(InputsCapExSalvageMonth,$BS$29)&lt;&gt;0,AX$3&gt;=INDEX(InputsCapExSalvageMonth,$BS$29)),0,AW64+AX29)</f>
        <v>0</v>
      </c>
      <c r="AY64" s="59" cm="1">
        <f t="array" ref="AY64">IF(AND(INDEX(InputsCapExSalvageMonth,$BS$29)&lt;&gt;0,AY$3&gt;=INDEX(InputsCapExSalvageMonth,$BS$29)),0,AX64+AY29)</f>
        <v>0</v>
      </c>
      <c r="AZ64" s="59" cm="1">
        <f t="array" ref="AZ64">IF(AND(INDEX(InputsCapExSalvageMonth,$BS$29)&lt;&gt;0,AZ$3&gt;=INDEX(InputsCapExSalvageMonth,$BS$29)),0,AY64+AZ29)</f>
        <v>0</v>
      </c>
      <c r="BA64" s="59" cm="1">
        <f t="array" ref="BA64">IF(AND(INDEX(InputsCapExSalvageMonth,$BS$29)&lt;&gt;0,BA$3&gt;=INDEX(InputsCapExSalvageMonth,$BS$29)),0,AZ64+BA29)</f>
        <v>0</v>
      </c>
      <c r="BB64" s="59" cm="1">
        <f t="array" ref="BB64">IF(AND(INDEX(InputsCapExSalvageMonth,$BS$29)&lt;&gt;0,BB$3&gt;=INDEX(InputsCapExSalvageMonth,$BS$29)),0,BA64+BB29)</f>
        <v>0</v>
      </c>
      <c r="BC64" s="59" cm="1">
        <f t="array" ref="BC64">IF(AND(INDEX(InputsCapExSalvageMonth,$BS$29)&lt;&gt;0,BC$3&gt;=INDEX(InputsCapExSalvageMonth,$BS$29)),0,BB64+BC29)</f>
        <v>0</v>
      </c>
      <c r="BD64" s="59" cm="1">
        <f t="array" ref="BD64">IF(AND(INDEX(InputsCapExSalvageMonth,$BS$29)&lt;&gt;0,BD$3&gt;=INDEX(InputsCapExSalvageMonth,$BS$29)),0,BC64+BD29)</f>
        <v>0</v>
      </c>
      <c r="BE64" s="59" cm="1">
        <f t="array" ref="BE64">IF(AND(INDEX(InputsCapExSalvageMonth,$BS$29)&lt;&gt;0,BE$3&gt;=INDEX(InputsCapExSalvageMonth,$BS$29)),0,BD64+BE29)</f>
        <v>0</v>
      </c>
      <c r="BF64" s="60" cm="1">
        <f t="array" ref="BF64">IF(AND(INDEX(InputsCapExSalvageMonth,$BS$29)&lt;&gt;0,BF$3&gt;=INDEX(InputsCapExSalvageMonth,$BS$29)),0,BE64+BF29)</f>
        <v>0</v>
      </c>
      <c r="BG64" s="53" cm="1">
        <f t="array" ref="BG64">IF(AND(INDEX(InputsCapExSalvageMonth,$BS$29)&lt;&gt;0,BG$3&gt;=INDEX(InputsCapExSalvageMonth,$BS$29)),0,BF64+BG29)</f>
        <v>0</v>
      </c>
      <c r="BH64" s="59" cm="1">
        <f t="array" ref="BH64">IF(AND(INDEX(InputsCapExSalvageMonth,$BS$29)&lt;&gt;0,BH$3&gt;=INDEX(InputsCapExSalvageMonth,$BS$29)),0,BG64+BH29)</f>
        <v>0</v>
      </c>
      <c r="BI64" s="59" cm="1">
        <f t="array" ref="BI64">IF(AND(INDEX(InputsCapExSalvageMonth,$BS$29)&lt;&gt;0,BI$3&gt;=INDEX(InputsCapExSalvageMonth,$BS$29)),0,BH64+BI29)</f>
        <v>0</v>
      </c>
      <c r="BJ64" s="59" cm="1">
        <f t="array" ref="BJ64">IF(AND(INDEX(InputsCapExSalvageMonth,$BS$29)&lt;&gt;0,BJ$3&gt;=INDEX(InputsCapExSalvageMonth,$BS$29)),0,BI64+BJ29)</f>
        <v>0</v>
      </c>
      <c r="BK64" s="59" cm="1">
        <f t="array" ref="BK64">IF(AND(INDEX(InputsCapExSalvageMonth,$BS$29)&lt;&gt;0,BK$3&gt;=INDEX(InputsCapExSalvageMonth,$BS$29)),0,BJ64+BK29)</f>
        <v>0</v>
      </c>
      <c r="BL64" s="59" cm="1">
        <f t="array" ref="BL64">IF(AND(INDEX(InputsCapExSalvageMonth,$BS$29)&lt;&gt;0,BL$3&gt;=INDEX(InputsCapExSalvageMonth,$BS$29)),0,BK64+BL29)</f>
        <v>0</v>
      </c>
      <c r="BM64" s="59" cm="1">
        <f t="array" ref="BM64">IF(AND(INDEX(InputsCapExSalvageMonth,$BS$29)&lt;&gt;0,BM$3&gt;=INDEX(InputsCapExSalvageMonth,$BS$29)),0,BL64+BM29)</f>
        <v>0</v>
      </c>
      <c r="BN64" s="59" cm="1">
        <f t="array" ref="BN64">IF(AND(INDEX(InputsCapExSalvageMonth,$BS$29)&lt;&gt;0,BN$3&gt;=INDEX(InputsCapExSalvageMonth,$BS$29)),0,BM64+BN29)</f>
        <v>0</v>
      </c>
      <c r="BO64" s="59" cm="1">
        <f t="array" ref="BO64">IF(AND(INDEX(InputsCapExSalvageMonth,$BS$29)&lt;&gt;0,BO$3&gt;=INDEX(InputsCapExSalvageMonth,$BS$29)),0,BN64+BO29)</f>
        <v>0</v>
      </c>
      <c r="BP64" s="59" cm="1">
        <f t="array" ref="BP64">IF(AND(INDEX(InputsCapExSalvageMonth,$BS$29)&lt;&gt;0,BP$3&gt;=INDEX(InputsCapExSalvageMonth,$BS$29)),0,BO64+BP29)</f>
        <v>0</v>
      </c>
      <c r="BQ64" s="59" cm="1">
        <f t="array" ref="BQ64">IF(AND(INDEX(InputsCapExSalvageMonth,$BS$29)&lt;&gt;0,BQ$3&gt;=INDEX(InputsCapExSalvageMonth,$BS$29)),0,BP64+BQ29)</f>
        <v>0</v>
      </c>
      <c r="BR64" s="60" cm="1">
        <f t="array" ref="BR64">IF(AND(INDEX(InputsCapExSalvageMonth,$BS$29)&lt;&gt;0,BR$3&gt;=INDEX(InputsCapExSalvageMonth,$BS$29)),0,BQ64+BR29)</f>
        <v>0</v>
      </c>
    </row>
    <row r="65" spans="1:73" hidden="1" x14ac:dyDescent="0.25">
      <c r="A65" s="47"/>
      <c r="B65" s="141"/>
      <c r="C65" s="128" cm="1">
        <f t="array" ref="C65">INDEX(InputsCapexItem,$BS$30)</f>
        <v>0</v>
      </c>
      <c r="E65" s="60">
        <f t="shared" si="29"/>
        <v>0</v>
      </c>
      <c r="F65" s="60">
        <f t="shared" si="30"/>
        <v>0</v>
      </c>
      <c r="G65" s="60">
        <f t="shared" si="31"/>
        <v>0</v>
      </c>
      <c r="H65" s="60">
        <f t="shared" si="32"/>
        <v>0</v>
      </c>
      <c r="I65" s="60">
        <f t="shared" si="33"/>
        <v>0</v>
      </c>
      <c r="K65" s="53" cm="1">
        <f t="array" ref="K65">IF(AND(INDEX(InputsCapExSalvageMonth,$BS$30)&lt;&gt;0,K$3&gt;=INDEX(InputsCapExSalvageMonth,$BS$30)),0,K30)</f>
        <v>0</v>
      </c>
      <c r="L65" s="59" cm="1">
        <f t="array" ref="L65">IF(AND(INDEX(InputsCapExSalvageMonth,$BS$30)&lt;&gt;0,L$3&gt;=INDEX(InputsCapExSalvageMonth,$BS$30)),0,K65+L30)</f>
        <v>0</v>
      </c>
      <c r="M65" s="59" cm="1">
        <f t="array" ref="M65">IF(AND(INDEX(InputsCapExSalvageMonth,$BS$30)&lt;&gt;0,M$3&gt;=INDEX(InputsCapExSalvageMonth,$BS$30)),0,L65+M30)</f>
        <v>0</v>
      </c>
      <c r="N65" s="59" cm="1">
        <f t="array" ref="N65">IF(AND(INDEX(InputsCapExSalvageMonth,$BS$30)&lt;&gt;0,N$3&gt;=INDEX(InputsCapExSalvageMonth,$BS$30)),0,M65+N30)</f>
        <v>0</v>
      </c>
      <c r="O65" s="59" cm="1">
        <f t="array" ref="O65">IF(AND(INDEX(InputsCapExSalvageMonth,$BS$30)&lt;&gt;0,O$3&gt;=INDEX(InputsCapExSalvageMonth,$BS$30)),0,N65+O30)</f>
        <v>0</v>
      </c>
      <c r="P65" s="59" cm="1">
        <f t="array" ref="P65">IF(AND(INDEX(InputsCapExSalvageMonth,$BS$30)&lt;&gt;0,P$3&gt;=INDEX(InputsCapExSalvageMonth,$BS$30)),0,O65+P30)</f>
        <v>0</v>
      </c>
      <c r="Q65" s="59" cm="1">
        <f t="array" ref="Q65">IF(AND(INDEX(InputsCapExSalvageMonth,$BS$30)&lt;&gt;0,Q$3&gt;=INDEX(InputsCapExSalvageMonth,$BS$30)),0,P65+Q30)</f>
        <v>0</v>
      </c>
      <c r="R65" s="59" cm="1">
        <f t="array" ref="R65">IF(AND(INDEX(InputsCapExSalvageMonth,$BS$30)&lt;&gt;0,R$3&gt;=INDEX(InputsCapExSalvageMonth,$BS$30)),0,Q65+R30)</f>
        <v>0</v>
      </c>
      <c r="S65" s="59" cm="1">
        <f t="array" ref="S65">IF(AND(INDEX(InputsCapExSalvageMonth,$BS$30)&lt;&gt;0,S$3&gt;=INDEX(InputsCapExSalvageMonth,$BS$30)),0,R65+S30)</f>
        <v>0</v>
      </c>
      <c r="T65" s="59" cm="1">
        <f t="array" ref="T65">IF(AND(INDEX(InputsCapExSalvageMonth,$BS$30)&lt;&gt;0,T$3&gt;=INDEX(InputsCapExSalvageMonth,$BS$30)),0,S65+T30)</f>
        <v>0</v>
      </c>
      <c r="U65" s="59" cm="1">
        <f t="array" ref="U65">IF(AND(INDEX(InputsCapExSalvageMonth,$BS$30)&lt;&gt;0,U$3&gt;=INDEX(InputsCapExSalvageMonth,$BS$30)),0,T65+U30)</f>
        <v>0</v>
      </c>
      <c r="V65" s="60" cm="1">
        <f t="array" ref="V65">IF(AND(INDEX(InputsCapExSalvageMonth,$BS$30)&lt;&gt;0,V$3&gt;=INDEX(InputsCapExSalvageMonth,$BS$30)),0,U65+V30)</f>
        <v>0</v>
      </c>
      <c r="W65" s="53" cm="1">
        <f t="array" ref="W65">IF(AND(INDEX(InputsCapExSalvageMonth,$BS$30)&lt;&gt;0,W$3&gt;=INDEX(InputsCapExSalvageMonth,$BS$30)),0,V65+W30)</f>
        <v>0</v>
      </c>
      <c r="X65" s="59" cm="1">
        <f t="array" ref="X65">IF(AND(INDEX(InputsCapExSalvageMonth,$BS$30)&lt;&gt;0,X$3&gt;=INDEX(InputsCapExSalvageMonth,$BS$30)),0,W65+X30)</f>
        <v>0</v>
      </c>
      <c r="Y65" s="59" cm="1">
        <f t="array" ref="Y65">IF(AND(INDEX(InputsCapExSalvageMonth,$BS$30)&lt;&gt;0,Y$3&gt;=INDEX(InputsCapExSalvageMonth,$BS$30)),0,X65+Y30)</f>
        <v>0</v>
      </c>
      <c r="Z65" s="59" cm="1">
        <f t="array" ref="Z65">IF(AND(INDEX(InputsCapExSalvageMonth,$BS$30)&lt;&gt;0,Z$3&gt;=INDEX(InputsCapExSalvageMonth,$BS$30)),0,Y65+Z30)</f>
        <v>0</v>
      </c>
      <c r="AA65" s="59" cm="1">
        <f t="array" ref="AA65">IF(AND(INDEX(InputsCapExSalvageMonth,$BS$30)&lt;&gt;0,AA$3&gt;=INDEX(InputsCapExSalvageMonth,$BS$30)),0,Z65+AA30)</f>
        <v>0</v>
      </c>
      <c r="AB65" s="59" cm="1">
        <f t="array" ref="AB65">IF(AND(INDEX(InputsCapExSalvageMonth,$BS$30)&lt;&gt;0,AB$3&gt;=INDEX(InputsCapExSalvageMonth,$BS$30)),0,AA65+AB30)</f>
        <v>0</v>
      </c>
      <c r="AC65" s="59" cm="1">
        <f t="array" ref="AC65">IF(AND(INDEX(InputsCapExSalvageMonth,$BS$30)&lt;&gt;0,AC$3&gt;=INDEX(InputsCapExSalvageMonth,$BS$30)),0,AB65+AC30)</f>
        <v>0</v>
      </c>
      <c r="AD65" s="59" cm="1">
        <f t="array" ref="AD65">IF(AND(INDEX(InputsCapExSalvageMonth,$BS$30)&lt;&gt;0,AD$3&gt;=INDEX(InputsCapExSalvageMonth,$BS$30)),0,AC65+AD30)</f>
        <v>0</v>
      </c>
      <c r="AE65" s="59" cm="1">
        <f t="array" ref="AE65">IF(AND(INDEX(InputsCapExSalvageMonth,$BS$30)&lt;&gt;0,AE$3&gt;=INDEX(InputsCapExSalvageMonth,$BS$30)),0,AD65+AE30)</f>
        <v>0</v>
      </c>
      <c r="AF65" s="59" cm="1">
        <f t="array" ref="AF65">IF(AND(INDEX(InputsCapExSalvageMonth,$BS$30)&lt;&gt;0,AF$3&gt;=INDEX(InputsCapExSalvageMonth,$BS$30)),0,AE65+AF30)</f>
        <v>0</v>
      </c>
      <c r="AG65" s="59" cm="1">
        <f t="array" ref="AG65">IF(AND(INDEX(InputsCapExSalvageMonth,$BS$30)&lt;&gt;0,AG$3&gt;=INDEX(InputsCapExSalvageMonth,$BS$30)),0,AF65+AG30)</f>
        <v>0</v>
      </c>
      <c r="AH65" s="60" cm="1">
        <f t="array" ref="AH65">IF(AND(INDEX(InputsCapExSalvageMonth,$BS$30)&lt;&gt;0,AH$3&gt;=INDEX(InputsCapExSalvageMonth,$BS$30)),0,AG65+AH30)</f>
        <v>0</v>
      </c>
      <c r="AI65" s="53" cm="1">
        <f t="array" ref="AI65">IF(AND(INDEX(InputsCapExSalvageMonth,$BS$30)&lt;&gt;0,AI$3&gt;=INDEX(InputsCapExSalvageMonth,$BS$30)),0,AH65+AI30)</f>
        <v>0</v>
      </c>
      <c r="AJ65" s="59" cm="1">
        <f t="array" ref="AJ65">IF(AND(INDEX(InputsCapExSalvageMonth,$BS$30)&lt;&gt;0,AJ$3&gt;=INDEX(InputsCapExSalvageMonth,$BS$30)),0,AI65+AJ30)</f>
        <v>0</v>
      </c>
      <c r="AK65" s="59" cm="1">
        <f t="array" ref="AK65">IF(AND(INDEX(InputsCapExSalvageMonth,$BS$30)&lt;&gt;0,AK$3&gt;=INDEX(InputsCapExSalvageMonth,$BS$30)),0,AJ65+AK30)</f>
        <v>0</v>
      </c>
      <c r="AL65" s="59" cm="1">
        <f t="array" ref="AL65">IF(AND(INDEX(InputsCapExSalvageMonth,$BS$30)&lt;&gt;0,AL$3&gt;=INDEX(InputsCapExSalvageMonth,$BS$30)),0,AK65+AL30)</f>
        <v>0</v>
      </c>
      <c r="AM65" s="59" cm="1">
        <f t="array" ref="AM65">IF(AND(INDEX(InputsCapExSalvageMonth,$BS$30)&lt;&gt;0,AM$3&gt;=INDEX(InputsCapExSalvageMonth,$BS$30)),0,AL65+AM30)</f>
        <v>0</v>
      </c>
      <c r="AN65" s="59" cm="1">
        <f t="array" ref="AN65">IF(AND(INDEX(InputsCapExSalvageMonth,$BS$30)&lt;&gt;0,AN$3&gt;=INDEX(InputsCapExSalvageMonth,$BS$30)),0,AM65+AN30)</f>
        <v>0</v>
      </c>
      <c r="AO65" s="59" cm="1">
        <f t="array" ref="AO65">IF(AND(INDEX(InputsCapExSalvageMonth,$BS$30)&lt;&gt;0,AO$3&gt;=INDEX(InputsCapExSalvageMonth,$BS$30)),0,AN65+AO30)</f>
        <v>0</v>
      </c>
      <c r="AP65" s="59" cm="1">
        <f t="array" ref="AP65">IF(AND(INDEX(InputsCapExSalvageMonth,$BS$30)&lt;&gt;0,AP$3&gt;=INDEX(InputsCapExSalvageMonth,$BS$30)),0,AO65+AP30)</f>
        <v>0</v>
      </c>
      <c r="AQ65" s="59" cm="1">
        <f t="array" ref="AQ65">IF(AND(INDEX(InputsCapExSalvageMonth,$BS$30)&lt;&gt;0,AQ$3&gt;=INDEX(InputsCapExSalvageMonth,$BS$30)),0,AP65+AQ30)</f>
        <v>0</v>
      </c>
      <c r="AR65" s="59" cm="1">
        <f t="array" ref="AR65">IF(AND(INDEX(InputsCapExSalvageMonth,$BS$30)&lt;&gt;0,AR$3&gt;=INDEX(InputsCapExSalvageMonth,$BS$30)),0,AQ65+AR30)</f>
        <v>0</v>
      </c>
      <c r="AS65" s="59" cm="1">
        <f t="array" ref="AS65">IF(AND(INDEX(InputsCapExSalvageMonth,$BS$30)&lt;&gt;0,AS$3&gt;=INDEX(InputsCapExSalvageMonth,$BS$30)),0,AR65+AS30)</f>
        <v>0</v>
      </c>
      <c r="AT65" s="60" cm="1">
        <f t="array" ref="AT65">IF(AND(INDEX(InputsCapExSalvageMonth,$BS$30)&lt;&gt;0,AT$3&gt;=INDEX(InputsCapExSalvageMonth,$BS$30)),0,AS65+AT30)</f>
        <v>0</v>
      </c>
      <c r="AU65" s="53" cm="1">
        <f t="array" ref="AU65">IF(AND(INDEX(InputsCapExSalvageMonth,$BS$30)&lt;&gt;0,AU$3&gt;=INDEX(InputsCapExSalvageMonth,$BS$30)),0,AT65+AU30)</f>
        <v>0</v>
      </c>
      <c r="AV65" s="59" cm="1">
        <f t="array" ref="AV65">IF(AND(INDEX(InputsCapExSalvageMonth,$BS$30)&lt;&gt;0,AV$3&gt;=INDEX(InputsCapExSalvageMonth,$BS$30)),0,AU65+AV30)</f>
        <v>0</v>
      </c>
      <c r="AW65" s="59" cm="1">
        <f t="array" ref="AW65">IF(AND(INDEX(InputsCapExSalvageMonth,$BS$30)&lt;&gt;0,AW$3&gt;=INDEX(InputsCapExSalvageMonth,$BS$30)),0,AV65+AW30)</f>
        <v>0</v>
      </c>
      <c r="AX65" s="59" cm="1">
        <f t="array" ref="AX65">IF(AND(INDEX(InputsCapExSalvageMonth,$BS$30)&lt;&gt;0,AX$3&gt;=INDEX(InputsCapExSalvageMonth,$BS$30)),0,AW65+AX30)</f>
        <v>0</v>
      </c>
      <c r="AY65" s="59" cm="1">
        <f t="array" ref="AY65">IF(AND(INDEX(InputsCapExSalvageMonth,$BS$30)&lt;&gt;0,AY$3&gt;=INDEX(InputsCapExSalvageMonth,$BS$30)),0,AX65+AY30)</f>
        <v>0</v>
      </c>
      <c r="AZ65" s="59" cm="1">
        <f t="array" ref="AZ65">IF(AND(INDEX(InputsCapExSalvageMonth,$BS$30)&lt;&gt;0,AZ$3&gt;=INDEX(InputsCapExSalvageMonth,$BS$30)),0,AY65+AZ30)</f>
        <v>0</v>
      </c>
      <c r="BA65" s="59" cm="1">
        <f t="array" ref="BA65">IF(AND(INDEX(InputsCapExSalvageMonth,$BS$30)&lt;&gt;0,BA$3&gt;=INDEX(InputsCapExSalvageMonth,$BS$30)),0,AZ65+BA30)</f>
        <v>0</v>
      </c>
      <c r="BB65" s="59" cm="1">
        <f t="array" ref="BB65">IF(AND(INDEX(InputsCapExSalvageMonth,$BS$30)&lt;&gt;0,BB$3&gt;=INDEX(InputsCapExSalvageMonth,$BS$30)),0,BA65+BB30)</f>
        <v>0</v>
      </c>
      <c r="BC65" s="59" cm="1">
        <f t="array" ref="BC65">IF(AND(INDEX(InputsCapExSalvageMonth,$BS$30)&lt;&gt;0,BC$3&gt;=INDEX(InputsCapExSalvageMonth,$BS$30)),0,BB65+BC30)</f>
        <v>0</v>
      </c>
      <c r="BD65" s="59" cm="1">
        <f t="array" ref="BD65">IF(AND(INDEX(InputsCapExSalvageMonth,$BS$30)&lt;&gt;0,BD$3&gt;=INDEX(InputsCapExSalvageMonth,$BS$30)),0,BC65+BD30)</f>
        <v>0</v>
      </c>
      <c r="BE65" s="59" cm="1">
        <f t="array" ref="BE65">IF(AND(INDEX(InputsCapExSalvageMonth,$BS$30)&lt;&gt;0,BE$3&gt;=INDEX(InputsCapExSalvageMonth,$BS$30)),0,BD65+BE30)</f>
        <v>0</v>
      </c>
      <c r="BF65" s="60" cm="1">
        <f t="array" ref="BF65">IF(AND(INDEX(InputsCapExSalvageMonth,$BS$30)&lt;&gt;0,BF$3&gt;=INDEX(InputsCapExSalvageMonth,$BS$30)),0,BE65+BF30)</f>
        <v>0</v>
      </c>
      <c r="BG65" s="53" cm="1">
        <f t="array" ref="BG65">IF(AND(INDEX(InputsCapExSalvageMonth,$BS$30)&lt;&gt;0,BG$3&gt;=INDEX(InputsCapExSalvageMonth,$BS$30)),0,BF65+BG30)</f>
        <v>0</v>
      </c>
      <c r="BH65" s="59" cm="1">
        <f t="array" ref="BH65">IF(AND(INDEX(InputsCapExSalvageMonth,$BS$30)&lt;&gt;0,BH$3&gt;=INDEX(InputsCapExSalvageMonth,$BS$30)),0,BG65+BH30)</f>
        <v>0</v>
      </c>
      <c r="BI65" s="59" cm="1">
        <f t="array" ref="BI65">IF(AND(INDEX(InputsCapExSalvageMonth,$BS$30)&lt;&gt;0,BI$3&gt;=INDEX(InputsCapExSalvageMonth,$BS$30)),0,BH65+BI30)</f>
        <v>0</v>
      </c>
      <c r="BJ65" s="59" cm="1">
        <f t="array" ref="BJ65">IF(AND(INDEX(InputsCapExSalvageMonth,$BS$30)&lt;&gt;0,BJ$3&gt;=INDEX(InputsCapExSalvageMonth,$BS$30)),0,BI65+BJ30)</f>
        <v>0</v>
      </c>
      <c r="BK65" s="59" cm="1">
        <f t="array" ref="BK65">IF(AND(INDEX(InputsCapExSalvageMonth,$BS$30)&lt;&gt;0,BK$3&gt;=INDEX(InputsCapExSalvageMonth,$BS$30)),0,BJ65+BK30)</f>
        <v>0</v>
      </c>
      <c r="BL65" s="59" cm="1">
        <f t="array" ref="BL65">IF(AND(INDEX(InputsCapExSalvageMonth,$BS$30)&lt;&gt;0,BL$3&gt;=INDEX(InputsCapExSalvageMonth,$BS$30)),0,BK65+BL30)</f>
        <v>0</v>
      </c>
      <c r="BM65" s="59" cm="1">
        <f t="array" ref="BM65">IF(AND(INDEX(InputsCapExSalvageMonth,$BS$30)&lt;&gt;0,BM$3&gt;=INDEX(InputsCapExSalvageMonth,$BS$30)),0,BL65+BM30)</f>
        <v>0</v>
      </c>
      <c r="BN65" s="59" cm="1">
        <f t="array" ref="BN65">IF(AND(INDEX(InputsCapExSalvageMonth,$BS$30)&lt;&gt;0,BN$3&gt;=INDEX(InputsCapExSalvageMonth,$BS$30)),0,BM65+BN30)</f>
        <v>0</v>
      </c>
      <c r="BO65" s="59" cm="1">
        <f t="array" ref="BO65">IF(AND(INDEX(InputsCapExSalvageMonth,$BS$30)&lt;&gt;0,BO$3&gt;=INDEX(InputsCapExSalvageMonth,$BS$30)),0,BN65+BO30)</f>
        <v>0</v>
      </c>
      <c r="BP65" s="59" cm="1">
        <f t="array" ref="BP65">IF(AND(INDEX(InputsCapExSalvageMonth,$BS$30)&lt;&gt;0,BP$3&gt;=INDEX(InputsCapExSalvageMonth,$BS$30)),0,BO65+BP30)</f>
        <v>0</v>
      </c>
      <c r="BQ65" s="59" cm="1">
        <f t="array" ref="BQ65">IF(AND(INDEX(InputsCapExSalvageMonth,$BS$30)&lt;&gt;0,BQ$3&gt;=INDEX(InputsCapExSalvageMonth,$BS$30)),0,BP65+BQ30)</f>
        <v>0</v>
      </c>
      <c r="BR65" s="60" cm="1">
        <f t="array" ref="BR65">IF(AND(INDEX(InputsCapExSalvageMonth,$BS$30)&lt;&gt;0,BR$3&gt;=INDEX(InputsCapExSalvageMonth,$BS$30)),0,BQ65+BR30)</f>
        <v>0</v>
      </c>
    </row>
    <row r="66" spans="1:73" s="53" customFormat="1" hidden="1" x14ac:dyDescent="0.25">
      <c r="A66" s="291"/>
      <c r="B66" s="291"/>
      <c r="C66" s="311" t="s">
        <v>113</v>
      </c>
      <c r="D66" s="47"/>
      <c r="E66" s="65"/>
      <c r="F66" s="65"/>
      <c r="G66" s="65"/>
      <c r="H66" s="65"/>
      <c r="I66" s="65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65"/>
      <c r="W66" s="47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65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65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65"/>
      <c r="BG66" s="47"/>
      <c r="BH66" s="47"/>
      <c r="BI66" s="47"/>
      <c r="BJ66" s="47"/>
      <c r="BK66" s="47"/>
      <c r="BL66" s="47"/>
      <c r="BM66" s="47"/>
      <c r="BN66" s="47"/>
      <c r="BO66" s="47"/>
      <c r="BP66" s="47"/>
      <c r="BQ66" s="47"/>
      <c r="BR66" s="65"/>
    </row>
    <row r="67" spans="1:73" hidden="1" x14ac:dyDescent="0.25">
      <c r="A67" s="47"/>
      <c r="B67" s="53"/>
      <c r="C67" s="128" t="s">
        <v>106</v>
      </c>
      <c r="E67" s="60">
        <f t="shared" ref="E67:E72" si="39">V67</f>
        <v>0</v>
      </c>
      <c r="F67" s="60">
        <f t="shared" ref="F67:F72" si="40">AH67</f>
        <v>0</v>
      </c>
      <c r="G67" s="60">
        <f t="shared" ref="G67:G72" si="41">AT67</f>
        <v>0</v>
      </c>
      <c r="H67" s="60">
        <f t="shared" ref="H67:H72" si="42">BF67</f>
        <v>0</v>
      </c>
      <c r="I67" s="60">
        <f t="shared" ref="I67:I72" si="43">BR67</f>
        <v>0</v>
      </c>
      <c r="K67" s="53">
        <f t="shared" ref="K67:T71" si="44">SUMIF(InputsCapexCategory,$C67,K$42:K$65)</f>
        <v>0</v>
      </c>
      <c r="L67" s="59">
        <f t="shared" si="44"/>
        <v>0</v>
      </c>
      <c r="M67" s="59">
        <f t="shared" si="44"/>
        <v>0</v>
      </c>
      <c r="N67" s="59">
        <f t="shared" si="44"/>
        <v>0</v>
      </c>
      <c r="O67" s="59">
        <f t="shared" si="44"/>
        <v>0</v>
      </c>
      <c r="P67" s="59">
        <f t="shared" si="44"/>
        <v>0</v>
      </c>
      <c r="Q67" s="59">
        <f t="shared" si="44"/>
        <v>0</v>
      </c>
      <c r="R67" s="59">
        <f t="shared" si="44"/>
        <v>0</v>
      </c>
      <c r="S67" s="59">
        <f t="shared" si="44"/>
        <v>0</v>
      </c>
      <c r="T67" s="59">
        <f t="shared" si="44"/>
        <v>0</v>
      </c>
      <c r="U67" s="59">
        <f t="shared" ref="U67:AD71" si="45">SUMIF(InputsCapexCategory,$C67,U$42:U$65)</f>
        <v>0</v>
      </c>
      <c r="V67" s="60">
        <f t="shared" si="45"/>
        <v>0</v>
      </c>
      <c r="W67" s="53">
        <f t="shared" si="45"/>
        <v>0</v>
      </c>
      <c r="X67" s="59">
        <f t="shared" si="45"/>
        <v>0</v>
      </c>
      <c r="Y67" s="59">
        <f t="shared" si="45"/>
        <v>0</v>
      </c>
      <c r="Z67" s="59">
        <f t="shared" si="45"/>
        <v>0</v>
      </c>
      <c r="AA67" s="59">
        <f t="shared" si="45"/>
        <v>0</v>
      </c>
      <c r="AB67" s="59">
        <f t="shared" si="45"/>
        <v>0</v>
      </c>
      <c r="AC67" s="59">
        <f t="shared" si="45"/>
        <v>0</v>
      </c>
      <c r="AD67" s="59">
        <f t="shared" si="45"/>
        <v>0</v>
      </c>
      <c r="AE67" s="59">
        <f t="shared" ref="AE67:AN71" si="46">SUMIF(InputsCapexCategory,$C67,AE$42:AE$65)</f>
        <v>0</v>
      </c>
      <c r="AF67" s="59">
        <f t="shared" si="46"/>
        <v>0</v>
      </c>
      <c r="AG67" s="59">
        <f t="shared" si="46"/>
        <v>0</v>
      </c>
      <c r="AH67" s="60">
        <f t="shared" si="46"/>
        <v>0</v>
      </c>
      <c r="AI67" s="53">
        <f t="shared" si="46"/>
        <v>0</v>
      </c>
      <c r="AJ67" s="59">
        <f t="shared" si="46"/>
        <v>0</v>
      </c>
      <c r="AK67" s="59">
        <f t="shared" si="46"/>
        <v>0</v>
      </c>
      <c r="AL67" s="59">
        <f t="shared" si="46"/>
        <v>0</v>
      </c>
      <c r="AM67" s="59">
        <f t="shared" si="46"/>
        <v>0</v>
      </c>
      <c r="AN67" s="59">
        <f t="shared" si="46"/>
        <v>0</v>
      </c>
      <c r="AO67" s="59">
        <f t="shared" ref="AO67:AX71" si="47">SUMIF(InputsCapexCategory,$C67,AO$42:AO$65)</f>
        <v>0</v>
      </c>
      <c r="AP67" s="59">
        <f t="shared" si="47"/>
        <v>0</v>
      </c>
      <c r="AQ67" s="59">
        <f t="shared" si="47"/>
        <v>0</v>
      </c>
      <c r="AR67" s="59">
        <f t="shared" si="47"/>
        <v>0</v>
      </c>
      <c r="AS67" s="59">
        <f t="shared" si="47"/>
        <v>0</v>
      </c>
      <c r="AT67" s="60">
        <f t="shared" si="47"/>
        <v>0</v>
      </c>
      <c r="AU67" s="53">
        <f t="shared" si="47"/>
        <v>0</v>
      </c>
      <c r="AV67" s="59">
        <f t="shared" si="47"/>
        <v>0</v>
      </c>
      <c r="AW67" s="59">
        <f t="shared" si="47"/>
        <v>0</v>
      </c>
      <c r="AX67" s="59">
        <f t="shared" si="47"/>
        <v>0</v>
      </c>
      <c r="AY67" s="59">
        <f t="shared" ref="AY67:BH71" si="48">SUMIF(InputsCapexCategory,$C67,AY$42:AY$65)</f>
        <v>0</v>
      </c>
      <c r="AZ67" s="59">
        <f t="shared" si="48"/>
        <v>0</v>
      </c>
      <c r="BA67" s="59">
        <f t="shared" si="48"/>
        <v>0</v>
      </c>
      <c r="BB67" s="59">
        <f t="shared" si="48"/>
        <v>0</v>
      </c>
      <c r="BC67" s="59">
        <f t="shared" si="48"/>
        <v>0</v>
      </c>
      <c r="BD67" s="59">
        <f t="shared" si="48"/>
        <v>0</v>
      </c>
      <c r="BE67" s="59">
        <f t="shared" si="48"/>
        <v>0</v>
      </c>
      <c r="BF67" s="60">
        <f t="shared" si="48"/>
        <v>0</v>
      </c>
      <c r="BG67" s="53">
        <f t="shared" si="48"/>
        <v>0</v>
      </c>
      <c r="BH67" s="59">
        <f t="shared" si="48"/>
        <v>0</v>
      </c>
      <c r="BI67" s="59">
        <f t="shared" ref="BI67:BR71" si="49">SUMIF(InputsCapexCategory,$C67,BI$42:BI$65)</f>
        <v>0</v>
      </c>
      <c r="BJ67" s="59">
        <f t="shared" si="49"/>
        <v>0</v>
      </c>
      <c r="BK67" s="59">
        <f t="shared" si="49"/>
        <v>0</v>
      </c>
      <c r="BL67" s="59">
        <f t="shared" si="49"/>
        <v>0</v>
      </c>
      <c r="BM67" s="59">
        <f t="shared" si="49"/>
        <v>0</v>
      </c>
      <c r="BN67" s="59">
        <f t="shared" si="49"/>
        <v>0</v>
      </c>
      <c r="BO67" s="59">
        <f t="shared" si="49"/>
        <v>0</v>
      </c>
      <c r="BP67" s="59">
        <f t="shared" si="49"/>
        <v>0</v>
      </c>
      <c r="BQ67" s="59">
        <f t="shared" si="49"/>
        <v>0</v>
      </c>
      <c r="BR67" s="60">
        <f t="shared" si="49"/>
        <v>0</v>
      </c>
    </row>
    <row r="68" spans="1:73" hidden="1" x14ac:dyDescent="0.25">
      <c r="A68" s="47"/>
      <c r="B68" s="141"/>
      <c r="C68" s="128" t="s">
        <v>105</v>
      </c>
      <c r="E68" s="60">
        <f t="shared" si="39"/>
        <v>500</v>
      </c>
      <c r="F68" s="60">
        <f t="shared" si="40"/>
        <v>500</v>
      </c>
      <c r="G68" s="60">
        <f t="shared" si="41"/>
        <v>500</v>
      </c>
      <c r="H68" s="60">
        <f t="shared" si="42"/>
        <v>0</v>
      </c>
      <c r="I68" s="60">
        <f t="shared" si="43"/>
        <v>0</v>
      </c>
      <c r="K68" s="53">
        <f t="shared" si="44"/>
        <v>0</v>
      </c>
      <c r="L68" s="59">
        <f t="shared" si="44"/>
        <v>0</v>
      </c>
      <c r="M68" s="59">
        <f t="shared" si="44"/>
        <v>0</v>
      </c>
      <c r="N68" s="59">
        <f t="shared" si="44"/>
        <v>0</v>
      </c>
      <c r="O68" s="59">
        <f t="shared" si="44"/>
        <v>0</v>
      </c>
      <c r="P68" s="59">
        <f t="shared" si="44"/>
        <v>0</v>
      </c>
      <c r="Q68" s="59">
        <f t="shared" si="44"/>
        <v>0</v>
      </c>
      <c r="R68" s="59">
        <f t="shared" si="44"/>
        <v>0</v>
      </c>
      <c r="S68" s="59">
        <f t="shared" si="44"/>
        <v>500</v>
      </c>
      <c r="T68" s="59">
        <f t="shared" si="44"/>
        <v>500</v>
      </c>
      <c r="U68" s="59">
        <f t="shared" si="45"/>
        <v>500</v>
      </c>
      <c r="V68" s="60">
        <f t="shared" si="45"/>
        <v>500</v>
      </c>
      <c r="W68" s="53">
        <f t="shared" si="45"/>
        <v>500</v>
      </c>
      <c r="X68" s="59">
        <f t="shared" si="45"/>
        <v>500</v>
      </c>
      <c r="Y68" s="59">
        <f t="shared" si="45"/>
        <v>500</v>
      </c>
      <c r="Z68" s="59">
        <f t="shared" si="45"/>
        <v>500</v>
      </c>
      <c r="AA68" s="59">
        <f t="shared" si="45"/>
        <v>500</v>
      </c>
      <c r="AB68" s="59">
        <f t="shared" si="45"/>
        <v>500</v>
      </c>
      <c r="AC68" s="59">
        <f t="shared" si="45"/>
        <v>500</v>
      </c>
      <c r="AD68" s="59">
        <f t="shared" si="45"/>
        <v>500</v>
      </c>
      <c r="AE68" s="59">
        <f t="shared" si="46"/>
        <v>500</v>
      </c>
      <c r="AF68" s="59">
        <f t="shared" si="46"/>
        <v>500</v>
      </c>
      <c r="AG68" s="59">
        <f t="shared" si="46"/>
        <v>500</v>
      </c>
      <c r="AH68" s="60">
        <f t="shared" si="46"/>
        <v>500</v>
      </c>
      <c r="AI68" s="53">
        <f t="shared" si="46"/>
        <v>500</v>
      </c>
      <c r="AJ68" s="59">
        <f t="shared" si="46"/>
        <v>500</v>
      </c>
      <c r="AK68" s="59">
        <f t="shared" si="46"/>
        <v>500</v>
      </c>
      <c r="AL68" s="59">
        <f t="shared" si="46"/>
        <v>500</v>
      </c>
      <c r="AM68" s="59">
        <f t="shared" si="46"/>
        <v>500</v>
      </c>
      <c r="AN68" s="59">
        <f t="shared" si="46"/>
        <v>500</v>
      </c>
      <c r="AO68" s="59">
        <f t="shared" si="47"/>
        <v>500</v>
      </c>
      <c r="AP68" s="59">
        <f t="shared" si="47"/>
        <v>500</v>
      </c>
      <c r="AQ68" s="59">
        <f t="shared" si="47"/>
        <v>500</v>
      </c>
      <c r="AR68" s="59">
        <f t="shared" si="47"/>
        <v>500</v>
      </c>
      <c r="AS68" s="59">
        <f t="shared" si="47"/>
        <v>500</v>
      </c>
      <c r="AT68" s="60">
        <f t="shared" si="47"/>
        <v>500</v>
      </c>
      <c r="AU68" s="53">
        <f t="shared" si="47"/>
        <v>500</v>
      </c>
      <c r="AV68" s="59">
        <f t="shared" si="47"/>
        <v>500</v>
      </c>
      <c r="AW68" s="59">
        <f t="shared" si="47"/>
        <v>500</v>
      </c>
      <c r="AX68" s="59">
        <f t="shared" si="47"/>
        <v>0</v>
      </c>
      <c r="AY68" s="59">
        <f t="shared" si="48"/>
        <v>0</v>
      </c>
      <c r="AZ68" s="59">
        <f t="shared" si="48"/>
        <v>0</v>
      </c>
      <c r="BA68" s="59">
        <f t="shared" si="48"/>
        <v>0</v>
      </c>
      <c r="BB68" s="59">
        <f t="shared" si="48"/>
        <v>0</v>
      </c>
      <c r="BC68" s="59">
        <f t="shared" si="48"/>
        <v>0</v>
      </c>
      <c r="BD68" s="59">
        <f t="shared" si="48"/>
        <v>0</v>
      </c>
      <c r="BE68" s="59">
        <f t="shared" si="48"/>
        <v>0</v>
      </c>
      <c r="BF68" s="60">
        <f t="shared" si="48"/>
        <v>0</v>
      </c>
      <c r="BG68" s="53">
        <f t="shared" si="48"/>
        <v>0</v>
      </c>
      <c r="BH68" s="59">
        <f t="shared" si="48"/>
        <v>0</v>
      </c>
      <c r="BI68" s="59">
        <f t="shared" si="49"/>
        <v>0</v>
      </c>
      <c r="BJ68" s="59">
        <f t="shared" si="49"/>
        <v>0</v>
      </c>
      <c r="BK68" s="59">
        <f t="shared" si="49"/>
        <v>0</v>
      </c>
      <c r="BL68" s="59">
        <f t="shared" si="49"/>
        <v>0</v>
      </c>
      <c r="BM68" s="59">
        <f t="shared" si="49"/>
        <v>0</v>
      </c>
      <c r="BN68" s="59">
        <f t="shared" si="49"/>
        <v>0</v>
      </c>
      <c r="BO68" s="59">
        <f t="shared" si="49"/>
        <v>0</v>
      </c>
      <c r="BP68" s="59">
        <f t="shared" si="49"/>
        <v>0</v>
      </c>
      <c r="BQ68" s="59">
        <f t="shared" si="49"/>
        <v>0</v>
      </c>
      <c r="BR68" s="60">
        <f t="shared" si="49"/>
        <v>0</v>
      </c>
    </row>
    <row r="69" spans="1:73" hidden="1" x14ac:dyDescent="0.25">
      <c r="A69" s="47"/>
      <c r="B69" s="141"/>
      <c r="C69" s="128" t="s">
        <v>112</v>
      </c>
      <c r="E69" s="60">
        <f t="shared" si="39"/>
        <v>0</v>
      </c>
      <c r="F69" s="60">
        <f t="shared" si="40"/>
        <v>0</v>
      </c>
      <c r="G69" s="60">
        <f t="shared" si="41"/>
        <v>0</v>
      </c>
      <c r="H69" s="60">
        <f t="shared" si="42"/>
        <v>0</v>
      </c>
      <c r="I69" s="60">
        <f t="shared" si="43"/>
        <v>0</v>
      </c>
      <c r="K69" s="53">
        <f t="shared" si="44"/>
        <v>0</v>
      </c>
      <c r="L69" s="59">
        <f t="shared" si="44"/>
        <v>0</v>
      </c>
      <c r="M69" s="59">
        <f t="shared" si="44"/>
        <v>0</v>
      </c>
      <c r="N69" s="59">
        <f t="shared" si="44"/>
        <v>0</v>
      </c>
      <c r="O69" s="59">
        <f t="shared" si="44"/>
        <v>0</v>
      </c>
      <c r="P69" s="59">
        <f t="shared" si="44"/>
        <v>0</v>
      </c>
      <c r="Q69" s="59">
        <f t="shared" si="44"/>
        <v>0</v>
      </c>
      <c r="R69" s="59">
        <f t="shared" si="44"/>
        <v>0</v>
      </c>
      <c r="S69" s="59">
        <f t="shared" si="44"/>
        <v>0</v>
      </c>
      <c r="T69" s="59">
        <f t="shared" si="44"/>
        <v>0</v>
      </c>
      <c r="U69" s="59">
        <f t="shared" si="45"/>
        <v>0</v>
      </c>
      <c r="V69" s="60">
        <f t="shared" si="45"/>
        <v>0</v>
      </c>
      <c r="W69" s="53">
        <f t="shared" si="45"/>
        <v>0</v>
      </c>
      <c r="X69" s="59">
        <f t="shared" si="45"/>
        <v>0</v>
      </c>
      <c r="Y69" s="59">
        <f t="shared" si="45"/>
        <v>0</v>
      </c>
      <c r="Z69" s="59">
        <f t="shared" si="45"/>
        <v>0</v>
      </c>
      <c r="AA69" s="59">
        <f t="shared" si="45"/>
        <v>0</v>
      </c>
      <c r="AB69" s="59">
        <f t="shared" si="45"/>
        <v>0</v>
      </c>
      <c r="AC69" s="59">
        <f t="shared" si="45"/>
        <v>0</v>
      </c>
      <c r="AD69" s="59">
        <f t="shared" si="45"/>
        <v>0</v>
      </c>
      <c r="AE69" s="59">
        <f t="shared" si="46"/>
        <v>0</v>
      </c>
      <c r="AF69" s="59">
        <f t="shared" si="46"/>
        <v>0</v>
      </c>
      <c r="AG69" s="59">
        <f t="shared" si="46"/>
        <v>0</v>
      </c>
      <c r="AH69" s="60">
        <f t="shared" si="46"/>
        <v>0</v>
      </c>
      <c r="AI69" s="53">
        <f t="shared" si="46"/>
        <v>55</v>
      </c>
      <c r="AJ69" s="59">
        <f t="shared" si="46"/>
        <v>55</v>
      </c>
      <c r="AK69" s="59">
        <f t="shared" si="46"/>
        <v>55</v>
      </c>
      <c r="AL69" s="59">
        <f t="shared" si="46"/>
        <v>55</v>
      </c>
      <c r="AM69" s="59">
        <f t="shared" si="46"/>
        <v>55</v>
      </c>
      <c r="AN69" s="59">
        <f t="shared" si="46"/>
        <v>55</v>
      </c>
      <c r="AO69" s="59">
        <f t="shared" si="47"/>
        <v>55</v>
      </c>
      <c r="AP69" s="59">
        <f t="shared" si="47"/>
        <v>0</v>
      </c>
      <c r="AQ69" s="59">
        <f t="shared" si="47"/>
        <v>0</v>
      </c>
      <c r="AR69" s="59">
        <f t="shared" si="47"/>
        <v>0</v>
      </c>
      <c r="AS69" s="59">
        <f t="shared" si="47"/>
        <v>0</v>
      </c>
      <c r="AT69" s="60">
        <f t="shared" si="47"/>
        <v>0</v>
      </c>
      <c r="AU69" s="53">
        <f t="shared" si="47"/>
        <v>0</v>
      </c>
      <c r="AV69" s="59">
        <f t="shared" si="47"/>
        <v>0</v>
      </c>
      <c r="AW69" s="59">
        <f t="shared" si="47"/>
        <v>0</v>
      </c>
      <c r="AX69" s="59">
        <f t="shared" si="47"/>
        <v>0</v>
      </c>
      <c r="AY69" s="59">
        <f t="shared" si="48"/>
        <v>0</v>
      </c>
      <c r="AZ69" s="59">
        <f t="shared" si="48"/>
        <v>0</v>
      </c>
      <c r="BA69" s="59">
        <f t="shared" si="48"/>
        <v>0</v>
      </c>
      <c r="BB69" s="59">
        <f t="shared" si="48"/>
        <v>0</v>
      </c>
      <c r="BC69" s="59">
        <f t="shared" si="48"/>
        <v>0</v>
      </c>
      <c r="BD69" s="59">
        <f t="shared" si="48"/>
        <v>0</v>
      </c>
      <c r="BE69" s="59">
        <f t="shared" si="48"/>
        <v>0</v>
      </c>
      <c r="BF69" s="60">
        <f t="shared" si="48"/>
        <v>0</v>
      </c>
      <c r="BG69" s="53">
        <f t="shared" si="48"/>
        <v>0</v>
      </c>
      <c r="BH69" s="59">
        <f t="shared" si="48"/>
        <v>0</v>
      </c>
      <c r="BI69" s="59">
        <f t="shared" si="49"/>
        <v>0</v>
      </c>
      <c r="BJ69" s="59">
        <f t="shared" si="49"/>
        <v>0</v>
      </c>
      <c r="BK69" s="59">
        <f t="shared" si="49"/>
        <v>0</v>
      </c>
      <c r="BL69" s="59">
        <f t="shared" si="49"/>
        <v>0</v>
      </c>
      <c r="BM69" s="59">
        <f t="shared" si="49"/>
        <v>0</v>
      </c>
      <c r="BN69" s="59">
        <f t="shared" si="49"/>
        <v>0</v>
      </c>
      <c r="BO69" s="59">
        <f t="shared" si="49"/>
        <v>0</v>
      </c>
      <c r="BP69" s="59">
        <f t="shared" si="49"/>
        <v>0</v>
      </c>
      <c r="BQ69" s="59">
        <f t="shared" si="49"/>
        <v>0</v>
      </c>
      <c r="BR69" s="60">
        <f t="shared" si="49"/>
        <v>0</v>
      </c>
    </row>
    <row r="70" spans="1:73" hidden="1" x14ac:dyDescent="0.25">
      <c r="A70" s="47"/>
      <c r="B70" s="141"/>
      <c r="C70" s="128" t="s">
        <v>111</v>
      </c>
      <c r="E70" s="60">
        <f t="shared" si="39"/>
        <v>0</v>
      </c>
      <c r="F70" s="60">
        <f t="shared" si="40"/>
        <v>0</v>
      </c>
      <c r="G70" s="60">
        <f t="shared" si="41"/>
        <v>0</v>
      </c>
      <c r="H70" s="60">
        <f t="shared" si="42"/>
        <v>0</v>
      </c>
      <c r="I70" s="60">
        <f t="shared" si="43"/>
        <v>0</v>
      </c>
      <c r="K70" s="53">
        <f t="shared" si="44"/>
        <v>0</v>
      </c>
      <c r="L70" s="59">
        <f t="shared" si="44"/>
        <v>0</v>
      </c>
      <c r="M70" s="59">
        <f t="shared" si="44"/>
        <v>0</v>
      </c>
      <c r="N70" s="59">
        <f t="shared" si="44"/>
        <v>0</v>
      </c>
      <c r="O70" s="59">
        <f t="shared" si="44"/>
        <v>0</v>
      </c>
      <c r="P70" s="59">
        <f t="shared" si="44"/>
        <v>0</v>
      </c>
      <c r="Q70" s="59">
        <f t="shared" si="44"/>
        <v>0</v>
      </c>
      <c r="R70" s="59">
        <f t="shared" si="44"/>
        <v>0</v>
      </c>
      <c r="S70" s="59">
        <f t="shared" si="44"/>
        <v>0</v>
      </c>
      <c r="T70" s="59">
        <f t="shared" si="44"/>
        <v>0</v>
      </c>
      <c r="U70" s="59">
        <f t="shared" si="45"/>
        <v>0</v>
      </c>
      <c r="V70" s="60">
        <f t="shared" si="45"/>
        <v>0</v>
      </c>
      <c r="W70" s="53">
        <f t="shared" si="45"/>
        <v>0</v>
      </c>
      <c r="X70" s="59">
        <f t="shared" si="45"/>
        <v>0</v>
      </c>
      <c r="Y70" s="59">
        <f t="shared" si="45"/>
        <v>0</v>
      </c>
      <c r="Z70" s="59">
        <f t="shared" si="45"/>
        <v>0</v>
      </c>
      <c r="AA70" s="59">
        <f t="shared" si="45"/>
        <v>0</v>
      </c>
      <c r="AB70" s="59">
        <f t="shared" si="45"/>
        <v>0</v>
      </c>
      <c r="AC70" s="59">
        <f t="shared" si="45"/>
        <v>0</v>
      </c>
      <c r="AD70" s="59">
        <f t="shared" si="45"/>
        <v>0</v>
      </c>
      <c r="AE70" s="59">
        <f t="shared" si="46"/>
        <v>0</v>
      </c>
      <c r="AF70" s="59">
        <f t="shared" si="46"/>
        <v>0</v>
      </c>
      <c r="AG70" s="59">
        <f t="shared" si="46"/>
        <v>0</v>
      </c>
      <c r="AH70" s="60">
        <f t="shared" si="46"/>
        <v>0</v>
      </c>
      <c r="AI70" s="53">
        <f t="shared" si="46"/>
        <v>0</v>
      </c>
      <c r="AJ70" s="59">
        <f t="shared" si="46"/>
        <v>0</v>
      </c>
      <c r="AK70" s="59">
        <f t="shared" si="46"/>
        <v>0</v>
      </c>
      <c r="AL70" s="59">
        <f t="shared" si="46"/>
        <v>0</v>
      </c>
      <c r="AM70" s="59">
        <f t="shared" si="46"/>
        <v>0</v>
      </c>
      <c r="AN70" s="59">
        <f t="shared" si="46"/>
        <v>0</v>
      </c>
      <c r="AO70" s="59">
        <f t="shared" si="47"/>
        <v>0</v>
      </c>
      <c r="AP70" s="59">
        <f t="shared" si="47"/>
        <v>0</v>
      </c>
      <c r="AQ70" s="59">
        <f t="shared" si="47"/>
        <v>0</v>
      </c>
      <c r="AR70" s="59">
        <f t="shared" si="47"/>
        <v>0</v>
      </c>
      <c r="AS70" s="59">
        <f t="shared" si="47"/>
        <v>0</v>
      </c>
      <c r="AT70" s="60">
        <f t="shared" si="47"/>
        <v>0</v>
      </c>
      <c r="AU70" s="53">
        <f t="shared" si="47"/>
        <v>0</v>
      </c>
      <c r="AV70" s="59">
        <f t="shared" si="47"/>
        <v>0</v>
      </c>
      <c r="AW70" s="59">
        <f t="shared" si="47"/>
        <v>0</v>
      </c>
      <c r="AX70" s="59">
        <f t="shared" si="47"/>
        <v>0</v>
      </c>
      <c r="AY70" s="59">
        <f t="shared" si="48"/>
        <v>0</v>
      </c>
      <c r="AZ70" s="59">
        <f t="shared" si="48"/>
        <v>0</v>
      </c>
      <c r="BA70" s="59">
        <f t="shared" si="48"/>
        <v>0</v>
      </c>
      <c r="BB70" s="59">
        <f t="shared" si="48"/>
        <v>0</v>
      </c>
      <c r="BC70" s="59">
        <f t="shared" si="48"/>
        <v>0</v>
      </c>
      <c r="BD70" s="59">
        <f t="shared" si="48"/>
        <v>0</v>
      </c>
      <c r="BE70" s="59">
        <f t="shared" si="48"/>
        <v>0</v>
      </c>
      <c r="BF70" s="60">
        <f t="shared" si="48"/>
        <v>0</v>
      </c>
      <c r="BG70" s="53">
        <f t="shared" si="48"/>
        <v>0</v>
      </c>
      <c r="BH70" s="59">
        <f t="shared" si="48"/>
        <v>0</v>
      </c>
      <c r="BI70" s="59">
        <f t="shared" si="49"/>
        <v>0</v>
      </c>
      <c r="BJ70" s="59">
        <f t="shared" si="49"/>
        <v>0</v>
      </c>
      <c r="BK70" s="59">
        <f t="shared" si="49"/>
        <v>0</v>
      </c>
      <c r="BL70" s="59">
        <f t="shared" si="49"/>
        <v>0</v>
      </c>
      <c r="BM70" s="59">
        <f t="shared" si="49"/>
        <v>0</v>
      </c>
      <c r="BN70" s="59">
        <f t="shared" si="49"/>
        <v>0</v>
      </c>
      <c r="BO70" s="59">
        <f t="shared" si="49"/>
        <v>0</v>
      </c>
      <c r="BP70" s="59">
        <f t="shared" si="49"/>
        <v>0</v>
      </c>
      <c r="BQ70" s="59">
        <f t="shared" si="49"/>
        <v>0</v>
      </c>
      <c r="BR70" s="60">
        <f t="shared" si="49"/>
        <v>0</v>
      </c>
    </row>
    <row r="71" spans="1:73" hidden="1" x14ac:dyDescent="0.25">
      <c r="A71" s="47"/>
      <c r="B71" s="53"/>
      <c r="C71" s="128" t="s">
        <v>30</v>
      </c>
      <c r="E71" s="60">
        <f t="shared" si="39"/>
        <v>750</v>
      </c>
      <c r="F71" s="60">
        <f t="shared" si="40"/>
        <v>750</v>
      </c>
      <c r="G71" s="60">
        <f t="shared" si="41"/>
        <v>750</v>
      </c>
      <c r="H71" s="60">
        <f t="shared" si="42"/>
        <v>750</v>
      </c>
      <c r="I71" s="60">
        <f t="shared" si="43"/>
        <v>0</v>
      </c>
      <c r="K71" s="53">
        <f t="shared" si="44"/>
        <v>750</v>
      </c>
      <c r="L71" s="59">
        <f t="shared" si="44"/>
        <v>750</v>
      </c>
      <c r="M71" s="59">
        <f t="shared" si="44"/>
        <v>750</v>
      </c>
      <c r="N71" s="59">
        <f t="shared" si="44"/>
        <v>750</v>
      </c>
      <c r="O71" s="59">
        <f t="shared" si="44"/>
        <v>750</v>
      </c>
      <c r="P71" s="59">
        <f t="shared" si="44"/>
        <v>750</v>
      </c>
      <c r="Q71" s="59">
        <f t="shared" si="44"/>
        <v>750</v>
      </c>
      <c r="R71" s="59">
        <f t="shared" si="44"/>
        <v>750</v>
      </c>
      <c r="S71" s="59">
        <f t="shared" si="44"/>
        <v>750</v>
      </c>
      <c r="T71" s="59">
        <f t="shared" si="44"/>
        <v>750</v>
      </c>
      <c r="U71" s="59">
        <f t="shared" si="45"/>
        <v>750</v>
      </c>
      <c r="V71" s="60">
        <f t="shared" si="45"/>
        <v>750</v>
      </c>
      <c r="W71" s="53">
        <f t="shared" si="45"/>
        <v>750</v>
      </c>
      <c r="X71" s="59">
        <f t="shared" si="45"/>
        <v>750</v>
      </c>
      <c r="Y71" s="59">
        <f t="shared" si="45"/>
        <v>750</v>
      </c>
      <c r="Z71" s="59">
        <f t="shared" si="45"/>
        <v>750</v>
      </c>
      <c r="AA71" s="59">
        <f t="shared" si="45"/>
        <v>750</v>
      </c>
      <c r="AB71" s="59">
        <f t="shared" si="45"/>
        <v>750</v>
      </c>
      <c r="AC71" s="59">
        <f t="shared" si="45"/>
        <v>750</v>
      </c>
      <c r="AD71" s="59">
        <f t="shared" si="45"/>
        <v>750</v>
      </c>
      <c r="AE71" s="59">
        <f t="shared" si="46"/>
        <v>750</v>
      </c>
      <c r="AF71" s="59">
        <f t="shared" si="46"/>
        <v>750</v>
      </c>
      <c r="AG71" s="59">
        <f t="shared" si="46"/>
        <v>750</v>
      </c>
      <c r="AH71" s="60">
        <f t="shared" si="46"/>
        <v>750</v>
      </c>
      <c r="AI71" s="53">
        <f t="shared" si="46"/>
        <v>750</v>
      </c>
      <c r="AJ71" s="59">
        <f t="shared" si="46"/>
        <v>750</v>
      </c>
      <c r="AK71" s="59">
        <f t="shared" si="46"/>
        <v>750</v>
      </c>
      <c r="AL71" s="59">
        <f t="shared" si="46"/>
        <v>750</v>
      </c>
      <c r="AM71" s="59">
        <f t="shared" si="46"/>
        <v>750</v>
      </c>
      <c r="AN71" s="59">
        <f t="shared" si="46"/>
        <v>750</v>
      </c>
      <c r="AO71" s="59">
        <f t="shared" si="47"/>
        <v>750</v>
      </c>
      <c r="AP71" s="59">
        <f t="shared" si="47"/>
        <v>750</v>
      </c>
      <c r="AQ71" s="59">
        <f t="shared" si="47"/>
        <v>750</v>
      </c>
      <c r="AR71" s="59">
        <f t="shared" si="47"/>
        <v>750</v>
      </c>
      <c r="AS71" s="59">
        <f t="shared" si="47"/>
        <v>750</v>
      </c>
      <c r="AT71" s="60">
        <f t="shared" si="47"/>
        <v>750</v>
      </c>
      <c r="AU71" s="53">
        <f t="shared" si="47"/>
        <v>750</v>
      </c>
      <c r="AV71" s="59">
        <f t="shared" si="47"/>
        <v>750</v>
      </c>
      <c r="AW71" s="59">
        <f t="shared" si="47"/>
        <v>750</v>
      </c>
      <c r="AX71" s="59">
        <f t="shared" si="47"/>
        <v>750</v>
      </c>
      <c r="AY71" s="59">
        <f t="shared" si="48"/>
        <v>750</v>
      </c>
      <c r="AZ71" s="59">
        <f t="shared" si="48"/>
        <v>750</v>
      </c>
      <c r="BA71" s="59">
        <f t="shared" si="48"/>
        <v>750</v>
      </c>
      <c r="BB71" s="59">
        <f t="shared" si="48"/>
        <v>750</v>
      </c>
      <c r="BC71" s="59">
        <f t="shared" si="48"/>
        <v>750</v>
      </c>
      <c r="BD71" s="59">
        <f t="shared" si="48"/>
        <v>750</v>
      </c>
      <c r="BE71" s="59">
        <f t="shared" si="48"/>
        <v>750</v>
      </c>
      <c r="BF71" s="60">
        <f t="shared" si="48"/>
        <v>750</v>
      </c>
      <c r="BG71" s="53">
        <f t="shared" si="48"/>
        <v>750</v>
      </c>
      <c r="BH71" s="59">
        <f t="shared" si="48"/>
        <v>750</v>
      </c>
      <c r="BI71" s="59">
        <f t="shared" si="49"/>
        <v>750</v>
      </c>
      <c r="BJ71" s="59">
        <f t="shared" si="49"/>
        <v>750</v>
      </c>
      <c r="BK71" s="59">
        <f t="shared" si="49"/>
        <v>750</v>
      </c>
      <c r="BL71" s="59">
        <f t="shared" si="49"/>
        <v>0</v>
      </c>
      <c r="BM71" s="59">
        <f t="shared" si="49"/>
        <v>0</v>
      </c>
      <c r="BN71" s="59">
        <f t="shared" si="49"/>
        <v>0</v>
      </c>
      <c r="BO71" s="59">
        <f t="shared" si="49"/>
        <v>0</v>
      </c>
      <c r="BP71" s="59">
        <f t="shared" si="49"/>
        <v>0</v>
      </c>
      <c r="BQ71" s="59">
        <f t="shared" si="49"/>
        <v>0</v>
      </c>
      <c r="BR71" s="60">
        <f t="shared" si="49"/>
        <v>0</v>
      </c>
    </row>
    <row r="72" spans="1:73" hidden="1" x14ac:dyDescent="0.25">
      <c r="A72" s="65"/>
      <c r="B72" s="53"/>
      <c r="C72" s="129" t="s">
        <v>110</v>
      </c>
      <c r="E72" s="136">
        <f t="shared" si="39"/>
        <v>0</v>
      </c>
      <c r="F72" s="136">
        <f t="shared" si="40"/>
        <v>0</v>
      </c>
      <c r="G72" s="136">
        <f t="shared" si="41"/>
        <v>0</v>
      </c>
      <c r="H72" s="136">
        <f t="shared" si="42"/>
        <v>0</v>
      </c>
      <c r="I72" s="136">
        <f t="shared" si="43"/>
        <v>0</v>
      </c>
      <c r="K72" s="66">
        <f t="shared" ref="K72:L72" si="50">SUM(K42:K65)-SUM(K67:K71)</f>
        <v>0</v>
      </c>
      <c r="L72" s="66">
        <f t="shared" si="50"/>
        <v>0</v>
      </c>
      <c r="M72" s="66">
        <f t="shared" ref="M72:BR72" si="51">SUM(M42:M65)-SUM(M67:M71)</f>
        <v>0</v>
      </c>
      <c r="N72" s="66">
        <f t="shared" si="51"/>
        <v>0</v>
      </c>
      <c r="O72" s="66">
        <f t="shared" si="51"/>
        <v>0</v>
      </c>
      <c r="P72" s="66">
        <f t="shared" si="51"/>
        <v>0</v>
      </c>
      <c r="Q72" s="66">
        <f t="shared" si="51"/>
        <v>0</v>
      </c>
      <c r="R72" s="66">
        <f t="shared" si="51"/>
        <v>0</v>
      </c>
      <c r="S72" s="66">
        <f t="shared" si="51"/>
        <v>0</v>
      </c>
      <c r="T72" s="66">
        <f t="shared" si="51"/>
        <v>0</v>
      </c>
      <c r="U72" s="66">
        <f t="shared" si="51"/>
        <v>0</v>
      </c>
      <c r="V72" s="136">
        <f t="shared" si="51"/>
        <v>0</v>
      </c>
      <c r="W72" s="66">
        <f t="shared" si="51"/>
        <v>0</v>
      </c>
      <c r="X72" s="66">
        <f t="shared" si="51"/>
        <v>0</v>
      </c>
      <c r="Y72" s="66">
        <f t="shared" si="51"/>
        <v>0</v>
      </c>
      <c r="Z72" s="66">
        <f t="shared" si="51"/>
        <v>0</v>
      </c>
      <c r="AA72" s="66">
        <f t="shared" si="51"/>
        <v>0</v>
      </c>
      <c r="AB72" s="66">
        <f t="shared" si="51"/>
        <v>0</v>
      </c>
      <c r="AC72" s="66">
        <f t="shared" si="51"/>
        <v>0</v>
      </c>
      <c r="AD72" s="66">
        <f t="shared" si="51"/>
        <v>0</v>
      </c>
      <c r="AE72" s="66">
        <f t="shared" si="51"/>
        <v>0</v>
      </c>
      <c r="AF72" s="66">
        <f t="shared" si="51"/>
        <v>0</v>
      </c>
      <c r="AG72" s="66">
        <f t="shared" si="51"/>
        <v>0</v>
      </c>
      <c r="AH72" s="136">
        <f t="shared" si="51"/>
        <v>0</v>
      </c>
      <c r="AI72" s="66">
        <f t="shared" si="51"/>
        <v>0</v>
      </c>
      <c r="AJ72" s="66">
        <f t="shared" si="51"/>
        <v>0</v>
      </c>
      <c r="AK72" s="66">
        <f t="shared" si="51"/>
        <v>0</v>
      </c>
      <c r="AL72" s="66">
        <f t="shared" si="51"/>
        <v>0</v>
      </c>
      <c r="AM72" s="66">
        <f t="shared" si="51"/>
        <v>0</v>
      </c>
      <c r="AN72" s="66">
        <f t="shared" si="51"/>
        <v>0</v>
      </c>
      <c r="AO72" s="66">
        <f t="shared" si="51"/>
        <v>0</v>
      </c>
      <c r="AP72" s="66">
        <f t="shared" si="51"/>
        <v>0</v>
      </c>
      <c r="AQ72" s="66">
        <f t="shared" si="51"/>
        <v>0</v>
      </c>
      <c r="AR72" s="66">
        <f t="shared" si="51"/>
        <v>0</v>
      </c>
      <c r="AS72" s="66">
        <f t="shared" si="51"/>
        <v>0</v>
      </c>
      <c r="AT72" s="136">
        <f t="shared" si="51"/>
        <v>0</v>
      </c>
      <c r="AU72" s="66">
        <f t="shared" si="51"/>
        <v>0</v>
      </c>
      <c r="AV72" s="66">
        <f t="shared" si="51"/>
        <v>0</v>
      </c>
      <c r="AW72" s="66">
        <f t="shared" si="51"/>
        <v>0</v>
      </c>
      <c r="AX72" s="66">
        <f t="shared" si="51"/>
        <v>0</v>
      </c>
      <c r="AY72" s="66">
        <f t="shared" si="51"/>
        <v>0</v>
      </c>
      <c r="AZ72" s="66">
        <f t="shared" si="51"/>
        <v>0</v>
      </c>
      <c r="BA72" s="66">
        <f t="shared" si="51"/>
        <v>0</v>
      </c>
      <c r="BB72" s="66">
        <f t="shared" si="51"/>
        <v>0</v>
      </c>
      <c r="BC72" s="66">
        <f t="shared" si="51"/>
        <v>0</v>
      </c>
      <c r="BD72" s="66">
        <f t="shared" si="51"/>
        <v>0</v>
      </c>
      <c r="BE72" s="66">
        <f t="shared" si="51"/>
        <v>0</v>
      </c>
      <c r="BF72" s="136">
        <f t="shared" si="51"/>
        <v>0</v>
      </c>
      <c r="BG72" s="66">
        <f t="shared" si="51"/>
        <v>0</v>
      </c>
      <c r="BH72" s="66">
        <f t="shared" si="51"/>
        <v>0</v>
      </c>
      <c r="BI72" s="66">
        <f t="shared" si="51"/>
        <v>0</v>
      </c>
      <c r="BJ72" s="66">
        <f t="shared" si="51"/>
        <v>0</v>
      </c>
      <c r="BK72" s="66">
        <f t="shared" si="51"/>
        <v>0</v>
      </c>
      <c r="BL72" s="66">
        <f t="shared" si="51"/>
        <v>0</v>
      </c>
      <c r="BM72" s="66">
        <f t="shared" si="51"/>
        <v>0</v>
      </c>
      <c r="BN72" s="66">
        <f t="shared" si="51"/>
        <v>0</v>
      </c>
      <c r="BO72" s="66">
        <f t="shared" si="51"/>
        <v>0</v>
      </c>
      <c r="BP72" s="66">
        <f t="shared" si="51"/>
        <v>0</v>
      </c>
      <c r="BQ72" s="66">
        <f t="shared" si="51"/>
        <v>0</v>
      </c>
      <c r="BR72" s="136">
        <f t="shared" si="51"/>
        <v>0</v>
      </c>
      <c r="BT72" s="53"/>
      <c r="BU72" s="53"/>
    </row>
    <row r="73" spans="1:73" s="65" customFormat="1" hidden="1" x14ac:dyDescent="0.25">
      <c r="B73" s="53"/>
      <c r="C73" s="142" t="s">
        <v>307</v>
      </c>
      <c r="E73" s="65">
        <f>SUM(E67:E72)</f>
        <v>1250</v>
      </c>
      <c r="F73" s="65">
        <f>SUM(F67:F72)</f>
        <v>1250</v>
      </c>
      <c r="G73" s="65">
        <f>SUM(G67:G72)</f>
        <v>1250</v>
      </c>
      <c r="H73" s="65">
        <f>SUM(H67:H72)</f>
        <v>750</v>
      </c>
      <c r="I73" s="65">
        <f>SUM(I67:I72)</f>
        <v>0</v>
      </c>
      <c r="K73" s="65">
        <f t="shared" ref="K73:L73" si="52">SUM(K67:K72)</f>
        <v>750</v>
      </c>
      <c r="L73" s="65">
        <f t="shared" si="52"/>
        <v>750</v>
      </c>
      <c r="M73" s="65">
        <f t="shared" ref="M73:BR73" si="53">SUM(M67:M72)</f>
        <v>750</v>
      </c>
      <c r="N73" s="65">
        <f t="shared" si="53"/>
        <v>750</v>
      </c>
      <c r="O73" s="65">
        <f t="shared" si="53"/>
        <v>750</v>
      </c>
      <c r="P73" s="65">
        <f t="shared" si="53"/>
        <v>750</v>
      </c>
      <c r="Q73" s="65">
        <f t="shared" si="53"/>
        <v>750</v>
      </c>
      <c r="R73" s="65">
        <f t="shared" si="53"/>
        <v>750</v>
      </c>
      <c r="S73" s="65">
        <f t="shared" si="53"/>
        <v>1250</v>
      </c>
      <c r="T73" s="65">
        <f t="shared" si="53"/>
        <v>1250</v>
      </c>
      <c r="U73" s="65">
        <f t="shared" si="53"/>
        <v>1250</v>
      </c>
      <c r="V73" s="65">
        <f t="shared" si="53"/>
        <v>1250</v>
      </c>
      <c r="W73" s="65">
        <f t="shared" si="53"/>
        <v>1250</v>
      </c>
      <c r="X73" s="65">
        <f t="shared" si="53"/>
        <v>1250</v>
      </c>
      <c r="Y73" s="65">
        <f t="shared" si="53"/>
        <v>1250</v>
      </c>
      <c r="Z73" s="65">
        <f t="shared" si="53"/>
        <v>1250</v>
      </c>
      <c r="AA73" s="65">
        <f t="shared" si="53"/>
        <v>1250</v>
      </c>
      <c r="AB73" s="65">
        <f t="shared" si="53"/>
        <v>1250</v>
      </c>
      <c r="AC73" s="65">
        <f t="shared" si="53"/>
        <v>1250</v>
      </c>
      <c r="AD73" s="65">
        <f t="shared" si="53"/>
        <v>1250</v>
      </c>
      <c r="AE73" s="65">
        <f t="shared" si="53"/>
        <v>1250</v>
      </c>
      <c r="AF73" s="65">
        <f t="shared" si="53"/>
        <v>1250</v>
      </c>
      <c r="AG73" s="65">
        <f t="shared" si="53"/>
        <v>1250</v>
      </c>
      <c r="AH73" s="65">
        <f t="shared" si="53"/>
        <v>1250</v>
      </c>
      <c r="AI73" s="65">
        <f t="shared" si="53"/>
        <v>1305</v>
      </c>
      <c r="AJ73" s="65">
        <f t="shared" si="53"/>
        <v>1305</v>
      </c>
      <c r="AK73" s="65">
        <f t="shared" si="53"/>
        <v>1305</v>
      </c>
      <c r="AL73" s="65">
        <f t="shared" si="53"/>
        <v>1305</v>
      </c>
      <c r="AM73" s="65">
        <f t="shared" si="53"/>
        <v>1305</v>
      </c>
      <c r="AN73" s="65">
        <f t="shared" si="53"/>
        <v>1305</v>
      </c>
      <c r="AO73" s="65">
        <f t="shared" si="53"/>
        <v>1305</v>
      </c>
      <c r="AP73" s="65">
        <f t="shared" si="53"/>
        <v>1250</v>
      </c>
      <c r="AQ73" s="65">
        <f t="shared" si="53"/>
        <v>1250</v>
      </c>
      <c r="AR73" s="65">
        <f t="shared" si="53"/>
        <v>1250</v>
      </c>
      <c r="AS73" s="65">
        <f t="shared" si="53"/>
        <v>1250</v>
      </c>
      <c r="AT73" s="65">
        <f t="shared" si="53"/>
        <v>1250</v>
      </c>
      <c r="AU73" s="65">
        <f t="shared" si="53"/>
        <v>1250</v>
      </c>
      <c r="AV73" s="65">
        <f t="shared" si="53"/>
        <v>1250</v>
      </c>
      <c r="AW73" s="65">
        <f t="shared" si="53"/>
        <v>1250</v>
      </c>
      <c r="AX73" s="65">
        <f t="shared" si="53"/>
        <v>750</v>
      </c>
      <c r="AY73" s="65">
        <f t="shared" si="53"/>
        <v>750</v>
      </c>
      <c r="AZ73" s="65">
        <f t="shared" si="53"/>
        <v>750</v>
      </c>
      <c r="BA73" s="65">
        <f t="shared" si="53"/>
        <v>750</v>
      </c>
      <c r="BB73" s="65">
        <f t="shared" si="53"/>
        <v>750</v>
      </c>
      <c r="BC73" s="65">
        <f t="shared" si="53"/>
        <v>750</v>
      </c>
      <c r="BD73" s="65">
        <f t="shared" si="53"/>
        <v>750</v>
      </c>
      <c r="BE73" s="65">
        <f t="shared" si="53"/>
        <v>750</v>
      </c>
      <c r="BF73" s="65">
        <f t="shared" si="53"/>
        <v>750</v>
      </c>
      <c r="BG73" s="65">
        <f t="shared" si="53"/>
        <v>750</v>
      </c>
      <c r="BH73" s="65">
        <f t="shared" si="53"/>
        <v>750</v>
      </c>
      <c r="BI73" s="65">
        <f t="shared" si="53"/>
        <v>750</v>
      </c>
      <c r="BJ73" s="65">
        <f t="shared" si="53"/>
        <v>750</v>
      </c>
      <c r="BK73" s="65">
        <f t="shared" si="53"/>
        <v>750</v>
      </c>
      <c r="BL73" s="65">
        <f t="shared" si="53"/>
        <v>0</v>
      </c>
      <c r="BM73" s="65">
        <f t="shared" si="53"/>
        <v>0</v>
      </c>
      <c r="BN73" s="65">
        <f t="shared" si="53"/>
        <v>0</v>
      </c>
      <c r="BO73" s="65">
        <f t="shared" si="53"/>
        <v>0</v>
      </c>
      <c r="BP73" s="65">
        <f t="shared" si="53"/>
        <v>0</v>
      </c>
      <c r="BQ73" s="65">
        <f t="shared" si="53"/>
        <v>0</v>
      </c>
      <c r="BR73" s="65">
        <f t="shared" si="53"/>
        <v>0</v>
      </c>
    </row>
    <row r="74" spans="1:73" s="291" customFormat="1" ht="7.2" hidden="1" customHeight="1" x14ac:dyDescent="0.25">
      <c r="C74" s="308"/>
    </row>
    <row r="75" spans="1:73" hidden="1" x14ac:dyDescent="0.25">
      <c r="C75" s="140" t="s">
        <v>116</v>
      </c>
      <c r="D75" s="65"/>
      <c r="F75" s="65"/>
      <c r="G75" s="65"/>
      <c r="H75" s="65"/>
      <c r="I75" s="65"/>
      <c r="J75" s="65"/>
      <c r="K75" s="322"/>
      <c r="V75" s="65"/>
      <c r="AH75" s="65"/>
      <c r="AT75" s="65"/>
      <c r="BF75" s="65"/>
      <c r="BR75" s="65"/>
    </row>
    <row r="76" spans="1:73" s="53" customFormat="1" hidden="1" x14ac:dyDescent="0.25">
      <c r="A76" s="291"/>
      <c r="B76" s="291"/>
      <c r="C76" s="311" t="s">
        <v>115</v>
      </c>
      <c r="D76" s="47"/>
      <c r="E76" s="65"/>
      <c r="F76" s="65"/>
      <c r="G76" s="65"/>
      <c r="H76" s="65"/>
      <c r="I76" s="65"/>
      <c r="J76" s="47"/>
      <c r="L76" s="47"/>
      <c r="M76" s="47"/>
      <c r="N76" s="47"/>
      <c r="O76" s="47"/>
      <c r="P76" s="47"/>
      <c r="Q76" s="47"/>
      <c r="R76" s="47"/>
      <c r="S76" s="47"/>
      <c r="T76" s="47"/>
      <c r="U76" s="47"/>
      <c r="V76" s="65"/>
      <c r="W76" s="47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65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65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65"/>
      <c r="BG76" s="47"/>
      <c r="BH76" s="47"/>
      <c r="BI76" s="47"/>
      <c r="BJ76" s="47"/>
      <c r="BK76" s="47"/>
      <c r="BL76" s="47"/>
      <c r="BM76" s="47"/>
      <c r="BN76" s="47"/>
      <c r="BO76" s="47"/>
      <c r="BP76" s="47"/>
      <c r="BQ76" s="47"/>
      <c r="BR76" s="65"/>
    </row>
    <row r="77" spans="1:73" hidden="1" x14ac:dyDescent="0.25">
      <c r="A77" s="53"/>
      <c r="B77" s="141"/>
      <c r="C77" s="128" t="str" cm="1">
        <f t="array" ref="C77">INDEX(InputsCapexItem,$BS$7)</f>
        <v>Machinery</v>
      </c>
      <c r="E77" s="60">
        <f t="shared" ref="E77:E100" si="54">SUM(K77:V77)</f>
        <v>111.11111111111111</v>
      </c>
      <c r="F77" s="60">
        <f t="shared" ref="F77:F100" si="55">SUM(W77:AH77)</f>
        <v>333.33333333333331</v>
      </c>
      <c r="G77" s="60">
        <f t="shared" ref="G77:G100" si="56">SUM(AI77:AT77)</f>
        <v>55.555555555555557</v>
      </c>
      <c r="H77" s="60">
        <f t="shared" ref="H77:H100" si="57">SUM(AU77:BF77)</f>
        <v>0</v>
      </c>
      <c r="I77" s="60">
        <f t="shared" ref="I77:I100" si="58">SUM(BG77:BR77)</f>
        <v>0</v>
      </c>
      <c r="K77" s="53" cm="1">
        <f t="array" ref="K77">IF(AND(OR(INDEX(InputsCapExSalvageMonth,$BS$7)=0,K$3&lt;INDEX(InputsCapExSalvageMonth,$BS$7)),K$3&gt;=INDEX(InputsCapexBuyMonth,$BS$7),K$3&lt;=INDEX(InputsCapexDepreciationMonths,$BS$7)+INDEX(InputsCapexBuyMonth,$BS$7)-1),INDEX(InputsCapexBuyAmount,$BS$7)/INDEX(InputsCapexDepreciationMonths,$BS$7),0)</f>
        <v>0</v>
      </c>
      <c r="L77" s="53" cm="1">
        <f t="array" ref="L77">IF(AND(OR(INDEX(InputsCapExSalvageMonth,$BS$7)=0,L$3&lt;INDEX(InputsCapExSalvageMonth,$BS$7)),L$3&gt;=INDEX(InputsCapexBuyMonth,$BS$7),L$3&lt;=INDEX(InputsCapexDepreciationMonths,$BS$7)+INDEX(InputsCapexBuyMonth,$BS$7)-1),INDEX(InputsCapexBuyAmount,$BS$7)/INDEX(InputsCapexDepreciationMonths,$BS$7),0)</f>
        <v>0</v>
      </c>
      <c r="M77" s="53" cm="1">
        <f t="array" ref="M77">IF(AND(OR(INDEX(InputsCapExSalvageMonth,$BS$7)=0,M$3&lt;INDEX(InputsCapExSalvageMonth,$BS$7)),M$3&gt;=INDEX(InputsCapexBuyMonth,$BS$7),M$3&lt;=INDEX(InputsCapexDepreciationMonths,$BS$7)+INDEX(InputsCapexBuyMonth,$BS$7)-1),INDEX(InputsCapexBuyAmount,$BS$7)/INDEX(InputsCapexDepreciationMonths,$BS$7),0)</f>
        <v>0</v>
      </c>
      <c r="N77" s="53" cm="1">
        <f t="array" ref="N77">IF(AND(OR(INDEX(InputsCapExSalvageMonth,$BS$7)=0,N$3&lt;INDEX(InputsCapExSalvageMonth,$BS$7)),N$3&gt;=INDEX(InputsCapexBuyMonth,$BS$7),N$3&lt;=INDEX(InputsCapexDepreciationMonths,$BS$7)+INDEX(InputsCapexBuyMonth,$BS$7)-1),INDEX(InputsCapexBuyAmount,$BS$7)/INDEX(InputsCapexDepreciationMonths,$BS$7),0)</f>
        <v>0</v>
      </c>
      <c r="O77" s="53" cm="1">
        <f t="array" ref="O77">IF(AND(OR(INDEX(InputsCapExSalvageMonth,$BS$7)=0,O$3&lt;INDEX(InputsCapExSalvageMonth,$BS$7)),O$3&gt;=INDEX(InputsCapexBuyMonth,$BS$7),O$3&lt;=INDEX(InputsCapexDepreciationMonths,$BS$7)+INDEX(InputsCapexBuyMonth,$BS$7)-1),INDEX(InputsCapexBuyAmount,$BS$7)/INDEX(InputsCapexDepreciationMonths,$BS$7),0)</f>
        <v>0</v>
      </c>
      <c r="P77" s="53" cm="1">
        <f t="array" ref="P77">IF(AND(OR(INDEX(InputsCapExSalvageMonth,$BS$7)=0,P$3&lt;INDEX(InputsCapExSalvageMonth,$BS$7)),P$3&gt;=INDEX(InputsCapexBuyMonth,$BS$7),P$3&lt;=INDEX(InputsCapexDepreciationMonths,$BS$7)+INDEX(InputsCapexBuyMonth,$BS$7)-1),INDEX(InputsCapexBuyAmount,$BS$7)/INDEX(InputsCapexDepreciationMonths,$BS$7),0)</f>
        <v>0</v>
      </c>
      <c r="Q77" s="53" cm="1">
        <f t="array" ref="Q77">IF(AND(OR(INDEX(InputsCapExSalvageMonth,$BS$7)=0,Q$3&lt;INDEX(InputsCapExSalvageMonth,$BS$7)),Q$3&gt;=INDEX(InputsCapexBuyMonth,$BS$7),Q$3&lt;=INDEX(InputsCapexDepreciationMonths,$BS$7)+INDEX(InputsCapexBuyMonth,$BS$7)-1),INDEX(InputsCapexBuyAmount,$BS$7)/INDEX(InputsCapexDepreciationMonths,$BS$7),0)</f>
        <v>0</v>
      </c>
      <c r="R77" s="53" cm="1">
        <f t="array" ref="R77">IF(AND(OR(INDEX(InputsCapExSalvageMonth,$BS$7)=0,R$3&lt;INDEX(InputsCapExSalvageMonth,$BS$7)),R$3&gt;=INDEX(InputsCapexBuyMonth,$BS$7),R$3&lt;=INDEX(InputsCapexDepreciationMonths,$BS$7)+INDEX(InputsCapexBuyMonth,$BS$7)-1),INDEX(InputsCapexBuyAmount,$BS$7)/INDEX(InputsCapexDepreciationMonths,$BS$7),0)</f>
        <v>0</v>
      </c>
      <c r="S77" s="59" cm="1">
        <f t="array" ref="S77">IF(AND(OR(INDEX(InputsCapExSalvageMonth,$BS$7)=0,S$3&lt;INDEX(InputsCapExSalvageMonth,$BS$7)),S$3&gt;=INDEX(InputsCapexBuyMonth,$BS$7),S$3&lt;=INDEX(InputsCapexDepreciationMonths,$BS$7)+INDEX(InputsCapexBuyMonth,$BS$7)-1),INDEX(InputsCapexBuyAmount,$BS$7)/INDEX(InputsCapexDepreciationMonths,$BS$7),0)</f>
        <v>27.777777777777779</v>
      </c>
      <c r="T77" s="59" cm="1">
        <f t="array" ref="T77">IF(AND(OR(INDEX(InputsCapExSalvageMonth,$BS$7)=0,T$3&lt;INDEX(InputsCapExSalvageMonth,$BS$7)),T$3&gt;=INDEX(InputsCapexBuyMonth,$BS$7),T$3&lt;=INDEX(InputsCapexDepreciationMonths,$BS$7)+INDEX(InputsCapexBuyMonth,$BS$7)-1),INDEX(InputsCapexBuyAmount,$BS$7)/INDEX(InputsCapexDepreciationMonths,$BS$7),0)</f>
        <v>27.777777777777779</v>
      </c>
      <c r="U77" s="59" cm="1">
        <f t="array" ref="U77">IF(AND(OR(INDEX(InputsCapExSalvageMonth,$BS$7)=0,U$3&lt;INDEX(InputsCapExSalvageMonth,$BS$7)),U$3&gt;=INDEX(InputsCapexBuyMonth,$BS$7),U$3&lt;=INDEX(InputsCapexDepreciationMonths,$BS$7)+INDEX(InputsCapexBuyMonth,$BS$7)-1),INDEX(InputsCapexBuyAmount,$BS$7)/INDEX(InputsCapexDepreciationMonths,$BS$7),0)</f>
        <v>27.777777777777779</v>
      </c>
      <c r="V77" s="60" cm="1">
        <f t="array" ref="V77">IF(AND(OR(INDEX(InputsCapExSalvageMonth,$BS$7)=0,V$3&lt;INDEX(InputsCapExSalvageMonth,$BS$7)),V$3&gt;=INDEX(InputsCapexBuyMonth,$BS$7),V$3&lt;=INDEX(InputsCapexDepreciationMonths,$BS$7)+INDEX(InputsCapexBuyMonth,$BS$7)-1),INDEX(InputsCapexBuyAmount,$BS$7)/INDEX(InputsCapexDepreciationMonths,$BS$7),0)</f>
        <v>27.777777777777779</v>
      </c>
      <c r="W77" s="53" cm="1">
        <f t="array" ref="W77">IF(AND(OR(INDEX(InputsCapExSalvageMonth,$BS$7)=0,W$3&lt;INDEX(InputsCapExSalvageMonth,$BS$7)),W$3&gt;=INDEX(InputsCapexBuyMonth,$BS$7),W$3&lt;=INDEX(InputsCapexDepreciationMonths,$BS$7)+INDEX(InputsCapexBuyMonth,$BS$7)-1),INDEX(InputsCapexBuyAmount,$BS$7)/INDEX(InputsCapexDepreciationMonths,$BS$7),0)</f>
        <v>27.777777777777779</v>
      </c>
      <c r="X77" s="59" cm="1">
        <f t="array" ref="X77">IF(AND(OR(INDEX(InputsCapExSalvageMonth,$BS$7)=0,X$3&lt;INDEX(InputsCapExSalvageMonth,$BS$7)),X$3&gt;=INDEX(InputsCapexBuyMonth,$BS$7),X$3&lt;=INDEX(InputsCapexDepreciationMonths,$BS$7)+INDEX(InputsCapexBuyMonth,$BS$7)-1),INDEX(InputsCapexBuyAmount,$BS$7)/INDEX(InputsCapexDepreciationMonths,$BS$7),0)</f>
        <v>27.777777777777779</v>
      </c>
      <c r="Y77" s="59" cm="1">
        <f t="array" ref="Y77">IF(AND(OR(INDEX(InputsCapExSalvageMonth,$BS$7)=0,Y$3&lt;INDEX(InputsCapExSalvageMonth,$BS$7)),Y$3&gt;=INDEX(InputsCapexBuyMonth,$BS$7),Y$3&lt;=INDEX(InputsCapexDepreciationMonths,$BS$7)+INDEX(InputsCapexBuyMonth,$BS$7)-1),INDEX(InputsCapexBuyAmount,$BS$7)/INDEX(InputsCapexDepreciationMonths,$BS$7),0)</f>
        <v>27.777777777777779</v>
      </c>
      <c r="Z77" s="59" cm="1">
        <f t="array" ref="Z77">IF(AND(OR(INDEX(InputsCapExSalvageMonth,$BS$7)=0,Z$3&lt;INDEX(InputsCapExSalvageMonth,$BS$7)),Z$3&gt;=INDEX(InputsCapexBuyMonth,$BS$7),Z$3&lt;=INDEX(InputsCapexDepreciationMonths,$BS$7)+INDEX(InputsCapexBuyMonth,$BS$7)-1),INDEX(InputsCapexBuyAmount,$BS$7)/INDEX(InputsCapexDepreciationMonths,$BS$7),0)</f>
        <v>27.777777777777779</v>
      </c>
      <c r="AA77" s="59" cm="1">
        <f t="array" ref="AA77">IF(AND(OR(INDEX(InputsCapExSalvageMonth,$BS$7)=0,AA$3&lt;INDEX(InputsCapExSalvageMonth,$BS$7)),AA$3&gt;=INDEX(InputsCapexBuyMonth,$BS$7),AA$3&lt;=INDEX(InputsCapexDepreciationMonths,$BS$7)+INDEX(InputsCapexBuyMonth,$BS$7)-1),INDEX(InputsCapexBuyAmount,$BS$7)/INDEX(InputsCapexDepreciationMonths,$BS$7),0)</f>
        <v>27.777777777777779</v>
      </c>
      <c r="AB77" s="59" cm="1">
        <f t="array" ref="AB77">IF(AND(OR(INDEX(InputsCapExSalvageMonth,$BS$7)=0,AB$3&lt;INDEX(InputsCapExSalvageMonth,$BS$7)),AB$3&gt;=INDEX(InputsCapexBuyMonth,$BS$7),AB$3&lt;=INDEX(InputsCapexDepreciationMonths,$BS$7)+INDEX(InputsCapexBuyMonth,$BS$7)-1),INDEX(InputsCapexBuyAmount,$BS$7)/INDEX(InputsCapexDepreciationMonths,$BS$7),0)</f>
        <v>27.777777777777779</v>
      </c>
      <c r="AC77" s="59" cm="1">
        <f t="array" ref="AC77">IF(AND(OR(INDEX(InputsCapExSalvageMonth,$BS$7)=0,AC$3&lt;INDEX(InputsCapExSalvageMonth,$BS$7)),AC$3&gt;=INDEX(InputsCapexBuyMonth,$BS$7),AC$3&lt;=INDEX(InputsCapexDepreciationMonths,$BS$7)+INDEX(InputsCapexBuyMonth,$BS$7)-1),INDEX(InputsCapexBuyAmount,$BS$7)/INDEX(InputsCapexDepreciationMonths,$BS$7),0)</f>
        <v>27.777777777777779</v>
      </c>
      <c r="AD77" s="59" cm="1">
        <f t="array" ref="AD77">IF(AND(OR(INDEX(InputsCapExSalvageMonth,$BS$7)=0,AD$3&lt;INDEX(InputsCapExSalvageMonth,$BS$7)),AD$3&gt;=INDEX(InputsCapexBuyMonth,$BS$7),AD$3&lt;=INDEX(InputsCapexDepreciationMonths,$BS$7)+INDEX(InputsCapexBuyMonth,$BS$7)-1),INDEX(InputsCapexBuyAmount,$BS$7)/INDEX(InputsCapexDepreciationMonths,$BS$7),0)</f>
        <v>27.777777777777779</v>
      </c>
      <c r="AE77" s="59" cm="1">
        <f t="array" ref="AE77">IF(AND(OR(INDEX(InputsCapExSalvageMonth,$BS$7)=0,AE$3&lt;INDEX(InputsCapExSalvageMonth,$BS$7)),AE$3&gt;=INDEX(InputsCapexBuyMonth,$BS$7),AE$3&lt;=INDEX(InputsCapexDepreciationMonths,$BS$7)+INDEX(InputsCapexBuyMonth,$BS$7)-1),INDEX(InputsCapexBuyAmount,$BS$7)/INDEX(InputsCapexDepreciationMonths,$BS$7),0)</f>
        <v>27.777777777777779</v>
      </c>
      <c r="AF77" s="59" cm="1">
        <f t="array" ref="AF77">IF(AND(OR(INDEX(InputsCapExSalvageMonth,$BS$7)=0,AF$3&lt;INDEX(InputsCapExSalvageMonth,$BS$7)),AF$3&gt;=INDEX(InputsCapexBuyMonth,$BS$7),AF$3&lt;=INDEX(InputsCapexDepreciationMonths,$BS$7)+INDEX(InputsCapexBuyMonth,$BS$7)-1),INDEX(InputsCapexBuyAmount,$BS$7)/INDEX(InputsCapexDepreciationMonths,$BS$7),0)</f>
        <v>27.777777777777779</v>
      </c>
      <c r="AG77" s="59" cm="1">
        <f t="array" ref="AG77">IF(AND(OR(INDEX(InputsCapExSalvageMonth,$BS$7)=0,AG$3&lt;INDEX(InputsCapExSalvageMonth,$BS$7)),AG$3&gt;=INDEX(InputsCapexBuyMonth,$BS$7),AG$3&lt;=INDEX(InputsCapexDepreciationMonths,$BS$7)+INDEX(InputsCapexBuyMonth,$BS$7)-1),INDEX(InputsCapexBuyAmount,$BS$7)/INDEX(InputsCapexDepreciationMonths,$BS$7),0)</f>
        <v>27.777777777777779</v>
      </c>
      <c r="AH77" s="60" cm="1">
        <f t="array" ref="AH77">IF(AND(OR(INDEX(InputsCapExSalvageMonth,$BS$7)=0,AH$3&lt;INDEX(InputsCapExSalvageMonth,$BS$7)),AH$3&gt;=INDEX(InputsCapexBuyMonth,$BS$7),AH$3&lt;=INDEX(InputsCapexDepreciationMonths,$BS$7)+INDEX(InputsCapexBuyMonth,$BS$7)-1),INDEX(InputsCapexBuyAmount,$BS$7)/INDEX(InputsCapexDepreciationMonths,$BS$7),0)</f>
        <v>27.777777777777779</v>
      </c>
      <c r="AI77" s="53" cm="1">
        <f t="array" ref="AI77">IF(AND(OR(INDEX(InputsCapExSalvageMonth,$BS$7)=0,AI$3&lt;INDEX(InputsCapExSalvageMonth,$BS$7)),AI$3&gt;=INDEX(InputsCapexBuyMonth,$BS$7),AI$3&lt;=INDEX(InputsCapexDepreciationMonths,$BS$7)+INDEX(InputsCapexBuyMonth,$BS$7)-1),INDEX(InputsCapexBuyAmount,$BS$7)/INDEX(InputsCapexDepreciationMonths,$BS$7),0)</f>
        <v>27.777777777777779</v>
      </c>
      <c r="AJ77" s="59" cm="1">
        <f t="array" ref="AJ77">IF(AND(OR(INDEX(InputsCapExSalvageMonth,$BS$7)=0,AJ$3&lt;INDEX(InputsCapExSalvageMonth,$BS$7)),AJ$3&gt;=INDEX(InputsCapexBuyMonth,$BS$7),AJ$3&lt;=INDEX(InputsCapexDepreciationMonths,$BS$7)+INDEX(InputsCapexBuyMonth,$BS$7)-1),INDEX(InputsCapexBuyAmount,$BS$7)/INDEX(InputsCapexDepreciationMonths,$BS$7),0)</f>
        <v>27.777777777777779</v>
      </c>
      <c r="AK77" s="59" cm="1">
        <f t="array" ref="AK77">IF(AND(OR(INDEX(InputsCapExSalvageMonth,$BS$7)=0,AK$3&lt;INDEX(InputsCapExSalvageMonth,$BS$7)),AK$3&gt;=INDEX(InputsCapexBuyMonth,$BS$7),AK$3&lt;=INDEX(InputsCapexDepreciationMonths,$BS$7)+INDEX(InputsCapexBuyMonth,$BS$7)-1),INDEX(InputsCapexBuyAmount,$BS$7)/INDEX(InputsCapexDepreciationMonths,$BS$7),0)</f>
        <v>0</v>
      </c>
      <c r="AL77" s="59" cm="1">
        <f t="array" ref="AL77">IF(AND(OR(INDEX(InputsCapExSalvageMonth,$BS$7)=0,AL$3&lt;INDEX(InputsCapExSalvageMonth,$BS$7)),AL$3&gt;=INDEX(InputsCapexBuyMonth,$BS$7),AL$3&lt;=INDEX(InputsCapexDepreciationMonths,$BS$7)+INDEX(InputsCapexBuyMonth,$BS$7)-1),INDEX(InputsCapexBuyAmount,$BS$7)/INDEX(InputsCapexDepreciationMonths,$BS$7),0)</f>
        <v>0</v>
      </c>
      <c r="AM77" s="59" cm="1">
        <f t="array" ref="AM77">IF(AND(OR(INDEX(InputsCapExSalvageMonth,$BS$7)=0,AM$3&lt;INDEX(InputsCapExSalvageMonth,$BS$7)),AM$3&gt;=INDEX(InputsCapexBuyMonth,$BS$7),AM$3&lt;=INDEX(InputsCapexDepreciationMonths,$BS$7)+INDEX(InputsCapexBuyMonth,$BS$7)-1),INDEX(InputsCapexBuyAmount,$BS$7)/INDEX(InputsCapexDepreciationMonths,$BS$7),0)</f>
        <v>0</v>
      </c>
      <c r="AN77" s="59" cm="1">
        <f t="array" ref="AN77">IF(AND(OR(INDEX(InputsCapExSalvageMonth,$BS$7)=0,AN$3&lt;INDEX(InputsCapExSalvageMonth,$BS$7)),AN$3&gt;=INDEX(InputsCapexBuyMonth,$BS$7),AN$3&lt;=INDEX(InputsCapexDepreciationMonths,$BS$7)+INDEX(InputsCapexBuyMonth,$BS$7)-1),INDEX(InputsCapexBuyAmount,$BS$7)/INDEX(InputsCapexDepreciationMonths,$BS$7),0)</f>
        <v>0</v>
      </c>
      <c r="AO77" s="59" cm="1">
        <f t="array" ref="AO77">IF(AND(OR(INDEX(InputsCapExSalvageMonth,$BS$7)=0,AO$3&lt;INDEX(InputsCapExSalvageMonth,$BS$7)),AO$3&gt;=INDEX(InputsCapexBuyMonth,$BS$7),AO$3&lt;=INDEX(InputsCapexDepreciationMonths,$BS$7)+INDEX(InputsCapexBuyMonth,$BS$7)-1),INDEX(InputsCapexBuyAmount,$BS$7)/INDEX(InputsCapexDepreciationMonths,$BS$7),0)</f>
        <v>0</v>
      </c>
      <c r="AP77" s="59" cm="1">
        <f t="array" ref="AP77">IF(AND(OR(INDEX(InputsCapExSalvageMonth,$BS$7)=0,AP$3&lt;INDEX(InputsCapExSalvageMonth,$BS$7)),AP$3&gt;=INDEX(InputsCapexBuyMonth,$BS$7),AP$3&lt;=INDEX(InputsCapexDepreciationMonths,$BS$7)+INDEX(InputsCapexBuyMonth,$BS$7)-1),INDEX(InputsCapexBuyAmount,$BS$7)/INDEX(InputsCapexDepreciationMonths,$BS$7),0)</f>
        <v>0</v>
      </c>
      <c r="AQ77" s="59" cm="1">
        <f t="array" ref="AQ77">IF(AND(OR(INDEX(InputsCapExSalvageMonth,$BS$7)=0,AQ$3&lt;INDEX(InputsCapExSalvageMonth,$BS$7)),AQ$3&gt;=INDEX(InputsCapexBuyMonth,$BS$7),AQ$3&lt;=INDEX(InputsCapexDepreciationMonths,$BS$7)+INDEX(InputsCapexBuyMonth,$BS$7)-1),INDEX(InputsCapexBuyAmount,$BS$7)/INDEX(InputsCapexDepreciationMonths,$BS$7),0)</f>
        <v>0</v>
      </c>
      <c r="AR77" s="59" cm="1">
        <f t="array" ref="AR77">IF(AND(OR(INDEX(InputsCapExSalvageMonth,$BS$7)=0,AR$3&lt;INDEX(InputsCapExSalvageMonth,$BS$7)),AR$3&gt;=INDEX(InputsCapexBuyMonth,$BS$7),AR$3&lt;=INDEX(InputsCapexDepreciationMonths,$BS$7)+INDEX(InputsCapexBuyMonth,$BS$7)-1),INDEX(InputsCapexBuyAmount,$BS$7)/INDEX(InputsCapexDepreciationMonths,$BS$7),0)</f>
        <v>0</v>
      </c>
      <c r="AS77" s="59" cm="1">
        <f t="array" ref="AS77">IF(AND(OR(INDEX(InputsCapExSalvageMonth,$BS$7)=0,AS$3&lt;INDEX(InputsCapExSalvageMonth,$BS$7)),AS$3&gt;=INDEX(InputsCapexBuyMonth,$BS$7),AS$3&lt;=INDEX(InputsCapexDepreciationMonths,$BS$7)+INDEX(InputsCapexBuyMonth,$BS$7)-1),INDEX(InputsCapexBuyAmount,$BS$7)/INDEX(InputsCapexDepreciationMonths,$BS$7),0)</f>
        <v>0</v>
      </c>
      <c r="AT77" s="60" cm="1">
        <f t="array" ref="AT77">IF(AND(OR(INDEX(InputsCapExSalvageMonth,$BS$7)=0,AT$3&lt;INDEX(InputsCapExSalvageMonth,$BS$7)),AT$3&gt;=INDEX(InputsCapexBuyMonth,$BS$7),AT$3&lt;=INDEX(InputsCapexDepreciationMonths,$BS$7)+INDEX(InputsCapexBuyMonth,$BS$7)-1),INDEX(InputsCapexBuyAmount,$BS$7)/INDEX(InputsCapexDepreciationMonths,$BS$7),0)</f>
        <v>0</v>
      </c>
      <c r="AU77" s="53" cm="1">
        <f t="array" ref="AU77">IF(AND(OR(INDEX(InputsCapExSalvageMonth,$BS$7)=0,AU$3&lt;INDEX(InputsCapExSalvageMonth,$BS$7)),AU$3&gt;=INDEX(InputsCapexBuyMonth,$BS$7),AU$3&lt;=INDEX(InputsCapexDepreciationMonths,$BS$7)+INDEX(InputsCapexBuyMonth,$BS$7)-1),INDEX(InputsCapexBuyAmount,$BS$7)/INDEX(InputsCapexDepreciationMonths,$BS$7),0)</f>
        <v>0</v>
      </c>
      <c r="AV77" s="59" cm="1">
        <f t="array" ref="AV77">IF(AND(OR(INDEX(InputsCapExSalvageMonth,$BS$7)=0,AV$3&lt;INDEX(InputsCapExSalvageMonth,$BS$7)),AV$3&gt;=INDEX(InputsCapexBuyMonth,$BS$7),AV$3&lt;=INDEX(InputsCapexDepreciationMonths,$BS$7)+INDEX(InputsCapexBuyMonth,$BS$7)-1),INDEX(InputsCapexBuyAmount,$BS$7)/INDEX(InputsCapexDepreciationMonths,$BS$7),0)</f>
        <v>0</v>
      </c>
      <c r="AW77" s="59" cm="1">
        <f t="array" ref="AW77">IF(AND(OR(INDEX(InputsCapExSalvageMonth,$BS$7)=0,AW$3&lt;INDEX(InputsCapExSalvageMonth,$BS$7)),AW$3&gt;=INDEX(InputsCapexBuyMonth,$BS$7),AW$3&lt;=INDEX(InputsCapexDepreciationMonths,$BS$7)+INDEX(InputsCapexBuyMonth,$BS$7)-1),INDEX(InputsCapexBuyAmount,$BS$7)/INDEX(InputsCapexDepreciationMonths,$BS$7),0)</f>
        <v>0</v>
      </c>
      <c r="AX77" s="59" cm="1">
        <f t="array" ref="AX77">IF(AND(OR(INDEX(InputsCapExSalvageMonth,$BS$7)=0,AX$3&lt;INDEX(InputsCapExSalvageMonth,$BS$7)),AX$3&gt;=INDEX(InputsCapexBuyMonth,$BS$7),AX$3&lt;=INDEX(InputsCapexDepreciationMonths,$BS$7)+INDEX(InputsCapexBuyMonth,$BS$7)-1),INDEX(InputsCapexBuyAmount,$BS$7)/INDEX(InputsCapexDepreciationMonths,$BS$7),0)</f>
        <v>0</v>
      </c>
      <c r="AY77" s="59" cm="1">
        <f t="array" ref="AY77">IF(AND(OR(INDEX(InputsCapExSalvageMonth,$BS$7)=0,AY$3&lt;INDEX(InputsCapExSalvageMonth,$BS$7)),AY$3&gt;=INDEX(InputsCapexBuyMonth,$BS$7),AY$3&lt;=INDEX(InputsCapexDepreciationMonths,$BS$7)+INDEX(InputsCapexBuyMonth,$BS$7)-1),INDEX(InputsCapexBuyAmount,$BS$7)/INDEX(InputsCapexDepreciationMonths,$BS$7),0)</f>
        <v>0</v>
      </c>
      <c r="AZ77" s="59" cm="1">
        <f t="array" ref="AZ77">IF(AND(OR(INDEX(InputsCapExSalvageMonth,$BS$7)=0,AZ$3&lt;INDEX(InputsCapExSalvageMonth,$BS$7)),AZ$3&gt;=INDEX(InputsCapexBuyMonth,$BS$7),AZ$3&lt;=INDEX(InputsCapexDepreciationMonths,$BS$7)+INDEX(InputsCapexBuyMonth,$BS$7)-1),INDEX(InputsCapexBuyAmount,$BS$7)/INDEX(InputsCapexDepreciationMonths,$BS$7),0)</f>
        <v>0</v>
      </c>
      <c r="BA77" s="59" cm="1">
        <f t="array" ref="BA77">IF(AND(OR(INDEX(InputsCapExSalvageMonth,$BS$7)=0,BA$3&lt;INDEX(InputsCapExSalvageMonth,$BS$7)),BA$3&gt;=INDEX(InputsCapexBuyMonth,$BS$7),BA$3&lt;=INDEX(InputsCapexDepreciationMonths,$BS$7)+INDEX(InputsCapexBuyMonth,$BS$7)-1),INDEX(InputsCapexBuyAmount,$BS$7)/INDEX(InputsCapexDepreciationMonths,$BS$7),0)</f>
        <v>0</v>
      </c>
      <c r="BB77" s="59" cm="1">
        <f t="array" ref="BB77">IF(AND(OR(INDEX(InputsCapExSalvageMonth,$BS$7)=0,BB$3&lt;INDEX(InputsCapExSalvageMonth,$BS$7)),BB$3&gt;=INDEX(InputsCapexBuyMonth,$BS$7),BB$3&lt;=INDEX(InputsCapexDepreciationMonths,$BS$7)+INDEX(InputsCapexBuyMonth,$BS$7)-1),INDEX(InputsCapexBuyAmount,$BS$7)/INDEX(InputsCapexDepreciationMonths,$BS$7),0)</f>
        <v>0</v>
      </c>
      <c r="BC77" s="59" cm="1">
        <f t="array" ref="BC77">IF(AND(OR(INDEX(InputsCapExSalvageMonth,$BS$7)=0,BC$3&lt;INDEX(InputsCapExSalvageMonth,$BS$7)),BC$3&gt;=INDEX(InputsCapexBuyMonth,$BS$7),BC$3&lt;=INDEX(InputsCapexDepreciationMonths,$BS$7)+INDEX(InputsCapexBuyMonth,$BS$7)-1),INDEX(InputsCapexBuyAmount,$BS$7)/INDEX(InputsCapexDepreciationMonths,$BS$7),0)</f>
        <v>0</v>
      </c>
      <c r="BD77" s="59" cm="1">
        <f t="array" ref="BD77">IF(AND(OR(INDEX(InputsCapExSalvageMonth,$BS$7)=0,BD$3&lt;INDEX(InputsCapExSalvageMonth,$BS$7)),BD$3&gt;=INDEX(InputsCapexBuyMonth,$BS$7),BD$3&lt;=INDEX(InputsCapexDepreciationMonths,$BS$7)+INDEX(InputsCapexBuyMonth,$BS$7)-1),INDEX(InputsCapexBuyAmount,$BS$7)/INDEX(InputsCapexDepreciationMonths,$BS$7),0)</f>
        <v>0</v>
      </c>
      <c r="BE77" s="59" cm="1">
        <f t="array" ref="BE77">IF(AND(OR(INDEX(InputsCapExSalvageMonth,$BS$7)=0,BE$3&lt;INDEX(InputsCapExSalvageMonth,$BS$7)),BE$3&gt;=INDEX(InputsCapexBuyMonth,$BS$7),BE$3&lt;=INDEX(InputsCapexDepreciationMonths,$BS$7)+INDEX(InputsCapexBuyMonth,$BS$7)-1),INDEX(InputsCapexBuyAmount,$BS$7)/INDEX(InputsCapexDepreciationMonths,$BS$7),0)</f>
        <v>0</v>
      </c>
      <c r="BF77" s="60" cm="1">
        <f t="array" ref="BF77">IF(AND(OR(INDEX(InputsCapExSalvageMonth,$BS$7)=0,BF$3&lt;INDEX(InputsCapExSalvageMonth,$BS$7)),BF$3&gt;=INDEX(InputsCapexBuyMonth,$BS$7),BF$3&lt;=INDEX(InputsCapexDepreciationMonths,$BS$7)+INDEX(InputsCapexBuyMonth,$BS$7)-1),INDEX(InputsCapexBuyAmount,$BS$7)/INDEX(InputsCapexDepreciationMonths,$BS$7),0)</f>
        <v>0</v>
      </c>
      <c r="BG77" s="53" cm="1">
        <f t="array" ref="BG77">IF(AND(OR(INDEX(InputsCapExSalvageMonth,$BS$7)=0,BG$3&lt;INDEX(InputsCapExSalvageMonth,$BS$7)),BG$3&gt;=INDEX(InputsCapexBuyMonth,$BS$7),BG$3&lt;=INDEX(InputsCapexDepreciationMonths,$BS$7)+INDEX(InputsCapexBuyMonth,$BS$7)-1),INDEX(InputsCapexBuyAmount,$BS$7)/INDEX(InputsCapexDepreciationMonths,$BS$7),0)</f>
        <v>0</v>
      </c>
      <c r="BH77" s="59" cm="1">
        <f t="array" ref="BH77">IF(AND(OR(INDEX(InputsCapExSalvageMonth,$BS$7)=0,BH$3&lt;INDEX(InputsCapExSalvageMonth,$BS$7)),BH$3&gt;=INDEX(InputsCapexBuyMonth,$BS$7),BH$3&lt;=INDEX(InputsCapexDepreciationMonths,$BS$7)+INDEX(InputsCapexBuyMonth,$BS$7)-1),INDEX(InputsCapexBuyAmount,$BS$7)/INDEX(InputsCapexDepreciationMonths,$BS$7),0)</f>
        <v>0</v>
      </c>
      <c r="BI77" s="59" cm="1">
        <f t="array" ref="BI77">IF(AND(OR(INDEX(InputsCapExSalvageMonth,$BS$7)=0,BI$3&lt;INDEX(InputsCapExSalvageMonth,$BS$7)),BI$3&gt;=INDEX(InputsCapexBuyMonth,$BS$7),BI$3&lt;=INDEX(InputsCapexDepreciationMonths,$BS$7)+INDEX(InputsCapexBuyMonth,$BS$7)-1),INDEX(InputsCapexBuyAmount,$BS$7)/INDEX(InputsCapexDepreciationMonths,$BS$7),0)</f>
        <v>0</v>
      </c>
      <c r="BJ77" s="59" cm="1">
        <f t="array" ref="BJ77">IF(AND(OR(INDEX(InputsCapExSalvageMonth,$BS$7)=0,BJ$3&lt;INDEX(InputsCapExSalvageMonth,$BS$7)),BJ$3&gt;=INDEX(InputsCapexBuyMonth,$BS$7),BJ$3&lt;=INDEX(InputsCapexDepreciationMonths,$BS$7)+INDEX(InputsCapexBuyMonth,$BS$7)-1),INDEX(InputsCapexBuyAmount,$BS$7)/INDEX(InputsCapexDepreciationMonths,$BS$7),0)</f>
        <v>0</v>
      </c>
      <c r="BK77" s="59" cm="1">
        <f t="array" ref="BK77">IF(AND(OR(INDEX(InputsCapExSalvageMonth,$BS$7)=0,BK$3&lt;INDEX(InputsCapExSalvageMonth,$BS$7)),BK$3&gt;=INDEX(InputsCapexBuyMonth,$BS$7),BK$3&lt;=INDEX(InputsCapexDepreciationMonths,$BS$7)+INDEX(InputsCapexBuyMonth,$BS$7)-1),INDEX(InputsCapexBuyAmount,$BS$7)/INDEX(InputsCapexDepreciationMonths,$BS$7),0)</f>
        <v>0</v>
      </c>
      <c r="BL77" s="59" cm="1">
        <f t="array" ref="BL77">IF(AND(OR(INDEX(InputsCapExSalvageMonth,$BS$7)=0,BL$3&lt;INDEX(InputsCapExSalvageMonth,$BS$7)),BL$3&gt;=INDEX(InputsCapexBuyMonth,$BS$7),BL$3&lt;=INDEX(InputsCapexDepreciationMonths,$BS$7)+INDEX(InputsCapexBuyMonth,$BS$7)-1),INDEX(InputsCapexBuyAmount,$BS$7)/INDEX(InputsCapexDepreciationMonths,$BS$7),0)</f>
        <v>0</v>
      </c>
      <c r="BM77" s="59" cm="1">
        <f t="array" ref="BM77">IF(AND(OR(INDEX(InputsCapExSalvageMonth,$BS$7)=0,BM$3&lt;INDEX(InputsCapExSalvageMonth,$BS$7)),BM$3&gt;=INDEX(InputsCapexBuyMonth,$BS$7),BM$3&lt;=INDEX(InputsCapexDepreciationMonths,$BS$7)+INDEX(InputsCapexBuyMonth,$BS$7)-1),INDEX(InputsCapexBuyAmount,$BS$7)/INDEX(InputsCapexDepreciationMonths,$BS$7),0)</f>
        <v>0</v>
      </c>
      <c r="BN77" s="59" cm="1">
        <f t="array" ref="BN77">IF(AND(OR(INDEX(InputsCapExSalvageMonth,$BS$7)=0,BN$3&lt;INDEX(InputsCapExSalvageMonth,$BS$7)),BN$3&gt;=INDEX(InputsCapexBuyMonth,$BS$7),BN$3&lt;=INDEX(InputsCapexDepreciationMonths,$BS$7)+INDEX(InputsCapexBuyMonth,$BS$7)-1),INDEX(InputsCapexBuyAmount,$BS$7)/INDEX(InputsCapexDepreciationMonths,$BS$7),0)</f>
        <v>0</v>
      </c>
      <c r="BO77" s="59" cm="1">
        <f t="array" ref="BO77">IF(AND(OR(INDEX(InputsCapExSalvageMonth,$BS$7)=0,BO$3&lt;INDEX(InputsCapExSalvageMonth,$BS$7)),BO$3&gt;=INDEX(InputsCapexBuyMonth,$BS$7),BO$3&lt;=INDEX(InputsCapexDepreciationMonths,$BS$7)+INDEX(InputsCapexBuyMonth,$BS$7)-1),INDEX(InputsCapexBuyAmount,$BS$7)/INDEX(InputsCapexDepreciationMonths,$BS$7),0)</f>
        <v>0</v>
      </c>
      <c r="BP77" s="59" cm="1">
        <f t="array" ref="BP77">IF(AND(OR(INDEX(InputsCapExSalvageMonth,$BS$7)=0,BP$3&lt;INDEX(InputsCapExSalvageMonth,$BS$7)),BP$3&gt;=INDEX(InputsCapexBuyMonth,$BS$7),BP$3&lt;=INDEX(InputsCapexDepreciationMonths,$BS$7)+INDEX(InputsCapexBuyMonth,$BS$7)-1),INDEX(InputsCapexBuyAmount,$BS$7)/INDEX(InputsCapexDepreciationMonths,$BS$7),0)</f>
        <v>0</v>
      </c>
      <c r="BQ77" s="59" cm="1">
        <f t="array" ref="BQ77">IF(AND(OR(INDEX(InputsCapExSalvageMonth,$BS$7)=0,BQ$3&lt;INDEX(InputsCapExSalvageMonth,$BS$7)),BQ$3&gt;=INDEX(InputsCapexBuyMonth,$BS$7),BQ$3&lt;=INDEX(InputsCapexDepreciationMonths,$BS$7)+INDEX(InputsCapexBuyMonth,$BS$7)-1),INDEX(InputsCapexBuyAmount,$BS$7)/INDEX(InputsCapexDepreciationMonths,$BS$7),0)</f>
        <v>0</v>
      </c>
      <c r="BR77" s="60" cm="1">
        <f t="array" ref="BR77">IF(AND(OR(INDEX(InputsCapExSalvageMonth,$BS$7)=0,BR$3&lt;INDEX(InputsCapExSalvageMonth,$BS$7)),BR$3&gt;=INDEX(InputsCapexBuyMonth,$BS$7),BR$3&lt;=INDEX(InputsCapexDepreciationMonths,$BS$7)+INDEX(InputsCapexBuyMonth,$BS$7)-1),INDEX(InputsCapexBuyAmount,$BS$7)/INDEX(InputsCapexDepreciationMonths,$BS$7),0)</f>
        <v>0</v>
      </c>
    </row>
    <row r="78" spans="1:73" hidden="1" x14ac:dyDescent="0.25">
      <c r="A78" s="53"/>
      <c r="B78" s="141"/>
      <c r="C78" s="128" t="str" cm="1">
        <f t="array" ref="C78">INDEX(InputsCapexItem,$BS$8)</f>
        <v>Improvements</v>
      </c>
      <c r="E78" s="60">
        <f t="shared" si="54"/>
        <v>0</v>
      </c>
      <c r="F78" s="60">
        <f t="shared" si="55"/>
        <v>0</v>
      </c>
      <c r="G78" s="60">
        <f t="shared" si="56"/>
        <v>16.041666666666664</v>
      </c>
      <c r="H78" s="60">
        <f t="shared" si="57"/>
        <v>0</v>
      </c>
      <c r="I78" s="60">
        <f t="shared" si="58"/>
        <v>0</v>
      </c>
      <c r="K78" s="53" cm="1">
        <f t="array" ref="K78">IF(AND(OR(INDEX(InputsCapExSalvageMonth,$BS$8)=0,K$3&lt;INDEX(InputsCapExSalvageMonth,$BS$8)),K$3&gt;=INDEX(InputsCapexBuyMonth,$BS$8),K$3&lt;=INDEX(InputsCapexDepreciationMonths,$BS$8)+INDEX(InputsCapexBuyMonth,$BS$8)-1),INDEX(InputsCapexBuyAmount,$BS$8)/INDEX(InputsCapexDepreciationMonths,$BS$8),0)</f>
        <v>0</v>
      </c>
      <c r="L78" s="53" cm="1">
        <f t="array" ref="L78">IF(AND(OR(INDEX(InputsCapExSalvageMonth,$BS$8)=0,L$3&lt;INDEX(InputsCapExSalvageMonth,$BS$8)),L$3&gt;=INDEX(InputsCapexBuyMonth,$BS$8),L$3&lt;=INDEX(InputsCapexDepreciationMonths,$BS$8)+INDEX(InputsCapexBuyMonth,$BS$8)-1),INDEX(InputsCapexBuyAmount,$BS$8)/INDEX(InputsCapexDepreciationMonths,$BS$8),0)</f>
        <v>0</v>
      </c>
      <c r="M78" s="53" cm="1">
        <f t="array" ref="M78">IF(AND(OR(INDEX(InputsCapExSalvageMonth,$BS$8)=0,M$3&lt;INDEX(InputsCapExSalvageMonth,$BS$8)),M$3&gt;=INDEX(InputsCapexBuyMonth,$BS$8),M$3&lt;=INDEX(InputsCapexDepreciationMonths,$BS$8)+INDEX(InputsCapexBuyMonth,$BS$8)-1),INDEX(InputsCapexBuyAmount,$BS$8)/INDEX(InputsCapexDepreciationMonths,$BS$8),0)</f>
        <v>0</v>
      </c>
      <c r="N78" s="53" cm="1">
        <f t="array" ref="N78">IF(AND(OR(INDEX(InputsCapExSalvageMonth,$BS$8)=0,N$3&lt;INDEX(InputsCapExSalvageMonth,$BS$8)),N$3&gt;=INDEX(InputsCapexBuyMonth,$BS$8),N$3&lt;=INDEX(InputsCapexDepreciationMonths,$BS$8)+INDEX(InputsCapexBuyMonth,$BS$8)-1),INDEX(InputsCapexBuyAmount,$BS$8)/INDEX(InputsCapexDepreciationMonths,$BS$8),0)</f>
        <v>0</v>
      </c>
      <c r="O78" s="53" cm="1">
        <f t="array" ref="O78">IF(AND(OR(INDEX(InputsCapExSalvageMonth,$BS$8)=0,O$3&lt;INDEX(InputsCapExSalvageMonth,$BS$8)),O$3&gt;=INDEX(InputsCapexBuyMonth,$BS$8),O$3&lt;=INDEX(InputsCapexDepreciationMonths,$BS$8)+INDEX(InputsCapexBuyMonth,$BS$8)-1),INDEX(InputsCapexBuyAmount,$BS$8)/INDEX(InputsCapexDepreciationMonths,$BS$8),0)</f>
        <v>0</v>
      </c>
      <c r="P78" s="53" cm="1">
        <f t="array" ref="P78">IF(AND(OR(INDEX(InputsCapExSalvageMonth,$BS$8)=0,P$3&lt;INDEX(InputsCapExSalvageMonth,$BS$8)),P$3&gt;=INDEX(InputsCapexBuyMonth,$BS$8),P$3&lt;=INDEX(InputsCapexDepreciationMonths,$BS$8)+INDEX(InputsCapexBuyMonth,$BS$8)-1),INDEX(InputsCapexBuyAmount,$BS$8)/INDEX(InputsCapexDepreciationMonths,$BS$8),0)</f>
        <v>0</v>
      </c>
      <c r="Q78" s="53" cm="1">
        <f t="array" ref="Q78">IF(AND(OR(INDEX(InputsCapExSalvageMonth,$BS$8)=0,Q$3&lt;INDEX(InputsCapExSalvageMonth,$BS$8)),Q$3&gt;=INDEX(InputsCapexBuyMonth,$BS$8),Q$3&lt;=INDEX(InputsCapexDepreciationMonths,$BS$8)+INDEX(InputsCapexBuyMonth,$BS$8)-1),INDEX(InputsCapexBuyAmount,$BS$8)/INDEX(InputsCapexDepreciationMonths,$BS$8),0)</f>
        <v>0</v>
      </c>
      <c r="R78" s="53" cm="1">
        <f t="array" ref="R78">IF(AND(OR(INDEX(InputsCapExSalvageMonth,$BS$8)=0,R$3&lt;INDEX(InputsCapExSalvageMonth,$BS$8)),R$3&gt;=INDEX(InputsCapexBuyMonth,$BS$8),R$3&lt;=INDEX(InputsCapexDepreciationMonths,$BS$8)+INDEX(InputsCapexBuyMonth,$BS$8)-1),INDEX(InputsCapexBuyAmount,$BS$8)/INDEX(InputsCapexDepreciationMonths,$BS$8),0)</f>
        <v>0</v>
      </c>
      <c r="S78" s="59" cm="1">
        <f t="array" ref="S78">IF(AND(OR(INDEX(InputsCapExSalvageMonth,$BS$8)=0,S$3&lt;INDEX(InputsCapExSalvageMonth,$BS$8)),S$3&gt;=INDEX(InputsCapexBuyMonth,$BS$8),S$3&lt;=INDEX(InputsCapexDepreciationMonths,$BS$8)+INDEX(InputsCapexBuyMonth,$BS$8)-1),INDEX(InputsCapexBuyAmount,$BS$8)/INDEX(InputsCapexDepreciationMonths,$BS$8),0)</f>
        <v>0</v>
      </c>
      <c r="T78" s="59" cm="1">
        <f t="array" ref="T78">IF(AND(OR(INDEX(InputsCapExSalvageMonth,$BS$8)=0,T$3&lt;INDEX(InputsCapExSalvageMonth,$BS$8)),T$3&gt;=INDEX(InputsCapexBuyMonth,$BS$8),T$3&lt;=INDEX(InputsCapexDepreciationMonths,$BS$8)+INDEX(InputsCapexBuyMonth,$BS$8)-1),INDEX(InputsCapexBuyAmount,$BS$8)/INDEX(InputsCapexDepreciationMonths,$BS$8),0)</f>
        <v>0</v>
      </c>
      <c r="U78" s="59" cm="1">
        <f t="array" ref="U78">IF(AND(OR(INDEX(InputsCapExSalvageMonth,$BS$8)=0,U$3&lt;INDEX(InputsCapExSalvageMonth,$BS$8)),U$3&gt;=INDEX(InputsCapexBuyMonth,$BS$8),U$3&lt;=INDEX(InputsCapexDepreciationMonths,$BS$8)+INDEX(InputsCapexBuyMonth,$BS$8)-1),INDEX(InputsCapexBuyAmount,$BS$8)/INDEX(InputsCapexDepreciationMonths,$BS$8),0)</f>
        <v>0</v>
      </c>
      <c r="V78" s="60" cm="1">
        <f t="array" ref="V78">IF(AND(OR(INDEX(InputsCapExSalvageMonth,$BS$8)=0,V$3&lt;INDEX(InputsCapExSalvageMonth,$BS$8)),V$3&gt;=INDEX(InputsCapexBuyMonth,$BS$8),V$3&lt;=INDEX(InputsCapexDepreciationMonths,$BS$8)+INDEX(InputsCapexBuyMonth,$BS$8)-1),INDEX(InputsCapexBuyAmount,$BS$8)/INDEX(InputsCapexDepreciationMonths,$BS$8),0)</f>
        <v>0</v>
      </c>
      <c r="W78" s="53" cm="1">
        <f t="array" ref="W78">IF(AND(OR(INDEX(InputsCapExSalvageMonth,$BS$8)=0,W$3&lt;INDEX(InputsCapExSalvageMonth,$BS$8)),W$3&gt;=INDEX(InputsCapexBuyMonth,$BS$8),W$3&lt;=INDEX(InputsCapexDepreciationMonths,$BS$8)+INDEX(InputsCapexBuyMonth,$BS$8)-1),INDEX(InputsCapexBuyAmount,$BS$8)/INDEX(InputsCapexDepreciationMonths,$BS$8),0)</f>
        <v>0</v>
      </c>
      <c r="X78" s="59" cm="1">
        <f t="array" ref="X78">IF(AND(OR(INDEX(InputsCapExSalvageMonth,$BS$8)=0,X$3&lt;INDEX(InputsCapExSalvageMonth,$BS$8)),X$3&gt;=INDEX(InputsCapexBuyMonth,$BS$8),X$3&lt;=INDEX(InputsCapexDepreciationMonths,$BS$8)+INDEX(InputsCapexBuyMonth,$BS$8)-1),INDEX(InputsCapexBuyAmount,$BS$8)/INDEX(InputsCapexDepreciationMonths,$BS$8),0)</f>
        <v>0</v>
      </c>
      <c r="Y78" s="59" cm="1">
        <f t="array" ref="Y78">IF(AND(OR(INDEX(InputsCapExSalvageMonth,$BS$8)=0,Y$3&lt;INDEX(InputsCapExSalvageMonth,$BS$8)),Y$3&gt;=INDEX(InputsCapexBuyMonth,$BS$8),Y$3&lt;=INDEX(InputsCapexDepreciationMonths,$BS$8)+INDEX(InputsCapexBuyMonth,$BS$8)-1),INDEX(InputsCapexBuyAmount,$BS$8)/INDEX(InputsCapexDepreciationMonths,$BS$8),0)</f>
        <v>0</v>
      </c>
      <c r="Z78" s="59" cm="1">
        <f t="array" ref="Z78">IF(AND(OR(INDEX(InputsCapExSalvageMonth,$BS$8)=0,Z$3&lt;INDEX(InputsCapExSalvageMonth,$BS$8)),Z$3&gt;=INDEX(InputsCapexBuyMonth,$BS$8),Z$3&lt;=INDEX(InputsCapexDepreciationMonths,$BS$8)+INDEX(InputsCapexBuyMonth,$BS$8)-1),INDEX(InputsCapexBuyAmount,$BS$8)/INDEX(InputsCapexDepreciationMonths,$BS$8),0)</f>
        <v>0</v>
      </c>
      <c r="AA78" s="59" cm="1">
        <f t="array" ref="AA78">IF(AND(OR(INDEX(InputsCapExSalvageMonth,$BS$8)=0,AA$3&lt;INDEX(InputsCapExSalvageMonth,$BS$8)),AA$3&gt;=INDEX(InputsCapexBuyMonth,$BS$8),AA$3&lt;=INDEX(InputsCapexDepreciationMonths,$BS$8)+INDEX(InputsCapexBuyMonth,$BS$8)-1),INDEX(InputsCapexBuyAmount,$BS$8)/INDEX(InputsCapexDepreciationMonths,$BS$8),0)</f>
        <v>0</v>
      </c>
      <c r="AB78" s="59" cm="1">
        <f t="array" ref="AB78">IF(AND(OR(INDEX(InputsCapExSalvageMonth,$BS$8)=0,AB$3&lt;INDEX(InputsCapExSalvageMonth,$BS$8)),AB$3&gt;=INDEX(InputsCapexBuyMonth,$BS$8),AB$3&lt;=INDEX(InputsCapexDepreciationMonths,$BS$8)+INDEX(InputsCapexBuyMonth,$BS$8)-1),INDEX(InputsCapexBuyAmount,$BS$8)/INDEX(InputsCapexDepreciationMonths,$BS$8),0)</f>
        <v>0</v>
      </c>
      <c r="AC78" s="59" cm="1">
        <f t="array" ref="AC78">IF(AND(OR(INDEX(InputsCapExSalvageMonth,$BS$8)=0,AC$3&lt;INDEX(InputsCapExSalvageMonth,$BS$8)),AC$3&gt;=INDEX(InputsCapexBuyMonth,$BS$8),AC$3&lt;=INDEX(InputsCapexDepreciationMonths,$BS$8)+INDEX(InputsCapexBuyMonth,$BS$8)-1),INDEX(InputsCapexBuyAmount,$BS$8)/INDEX(InputsCapexDepreciationMonths,$BS$8),0)</f>
        <v>0</v>
      </c>
      <c r="AD78" s="59" cm="1">
        <f t="array" ref="AD78">IF(AND(OR(INDEX(InputsCapExSalvageMonth,$BS$8)=0,AD$3&lt;INDEX(InputsCapExSalvageMonth,$BS$8)),AD$3&gt;=INDEX(InputsCapexBuyMonth,$BS$8),AD$3&lt;=INDEX(InputsCapexDepreciationMonths,$BS$8)+INDEX(InputsCapexBuyMonth,$BS$8)-1),INDEX(InputsCapexBuyAmount,$BS$8)/INDEX(InputsCapexDepreciationMonths,$BS$8),0)</f>
        <v>0</v>
      </c>
      <c r="AE78" s="59" cm="1">
        <f t="array" ref="AE78">IF(AND(OR(INDEX(InputsCapExSalvageMonth,$BS$8)=0,AE$3&lt;INDEX(InputsCapExSalvageMonth,$BS$8)),AE$3&gt;=INDEX(InputsCapexBuyMonth,$BS$8),AE$3&lt;=INDEX(InputsCapexDepreciationMonths,$BS$8)+INDEX(InputsCapexBuyMonth,$BS$8)-1),INDEX(InputsCapexBuyAmount,$BS$8)/INDEX(InputsCapexDepreciationMonths,$BS$8),0)</f>
        <v>0</v>
      </c>
      <c r="AF78" s="59" cm="1">
        <f t="array" ref="AF78">IF(AND(OR(INDEX(InputsCapExSalvageMonth,$BS$8)=0,AF$3&lt;INDEX(InputsCapExSalvageMonth,$BS$8)),AF$3&gt;=INDEX(InputsCapexBuyMonth,$BS$8),AF$3&lt;=INDEX(InputsCapexDepreciationMonths,$BS$8)+INDEX(InputsCapexBuyMonth,$BS$8)-1),INDEX(InputsCapexBuyAmount,$BS$8)/INDEX(InputsCapexDepreciationMonths,$BS$8),0)</f>
        <v>0</v>
      </c>
      <c r="AG78" s="59" cm="1">
        <f t="array" ref="AG78">IF(AND(OR(INDEX(InputsCapExSalvageMonth,$BS$8)=0,AG$3&lt;INDEX(InputsCapExSalvageMonth,$BS$8)),AG$3&gt;=INDEX(InputsCapexBuyMonth,$BS$8),AG$3&lt;=INDEX(InputsCapexDepreciationMonths,$BS$8)+INDEX(InputsCapexBuyMonth,$BS$8)-1),INDEX(InputsCapexBuyAmount,$BS$8)/INDEX(InputsCapexDepreciationMonths,$BS$8),0)</f>
        <v>0</v>
      </c>
      <c r="AH78" s="60" cm="1">
        <f t="array" ref="AH78">IF(AND(OR(INDEX(InputsCapExSalvageMonth,$BS$8)=0,AH$3&lt;INDEX(InputsCapExSalvageMonth,$BS$8)),AH$3&gt;=INDEX(InputsCapexBuyMonth,$BS$8),AH$3&lt;=INDEX(InputsCapexDepreciationMonths,$BS$8)+INDEX(InputsCapexBuyMonth,$BS$8)-1),INDEX(InputsCapexBuyAmount,$BS$8)/INDEX(InputsCapexDepreciationMonths,$BS$8),0)</f>
        <v>0</v>
      </c>
      <c r="AI78" s="53" cm="1">
        <f t="array" ref="AI78">IF(AND(OR(INDEX(InputsCapExSalvageMonth,$BS$8)=0,AI$3&lt;INDEX(InputsCapExSalvageMonth,$BS$8)),AI$3&gt;=INDEX(InputsCapexBuyMonth,$BS$8),AI$3&lt;=INDEX(InputsCapexDepreciationMonths,$BS$8)+INDEX(InputsCapexBuyMonth,$BS$8)-1),INDEX(InputsCapexBuyAmount,$BS$8)/INDEX(InputsCapexDepreciationMonths,$BS$8),0)</f>
        <v>2.2916666666666665</v>
      </c>
      <c r="AJ78" s="59" cm="1">
        <f t="array" ref="AJ78">IF(AND(OR(INDEX(InputsCapExSalvageMonth,$BS$8)=0,AJ$3&lt;INDEX(InputsCapExSalvageMonth,$BS$8)),AJ$3&gt;=INDEX(InputsCapexBuyMonth,$BS$8),AJ$3&lt;=INDEX(InputsCapexDepreciationMonths,$BS$8)+INDEX(InputsCapexBuyMonth,$BS$8)-1),INDEX(InputsCapexBuyAmount,$BS$8)/INDEX(InputsCapexDepreciationMonths,$BS$8),0)</f>
        <v>2.2916666666666665</v>
      </c>
      <c r="AK78" s="59" cm="1">
        <f t="array" ref="AK78">IF(AND(OR(INDEX(InputsCapExSalvageMonth,$BS$8)=0,AK$3&lt;INDEX(InputsCapExSalvageMonth,$BS$8)),AK$3&gt;=INDEX(InputsCapexBuyMonth,$BS$8),AK$3&lt;=INDEX(InputsCapexDepreciationMonths,$BS$8)+INDEX(InputsCapexBuyMonth,$BS$8)-1),INDEX(InputsCapexBuyAmount,$BS$8)/INDEX(InputsCapexDepreciationMonths,$BS$8),0)</f>
        <v>2.2916666666666665</v>
      </c>
      <c r="AL78" s="59" cm="1">
        <f t="array" ref="AL78">IF(AND(OR(INDEX(InputsCapExSalvageMonth,$BS$8)=0,AL$3&lt;INDEX(InputsCapExSalvageMonth,$BS$8)),AL$3&gt;=INDEX(InputsCapexBuyMonth,$BS$8),AL$3&lt;=INDEX(InputsCapexDepreciationMonths,$BS$8)+INDEX(InputsCapexBuyMonth,$BS$8)-1),INDEX(InputsCapexBuyAmount,$BS$8)/INDEX(InputsCapexDepreciationMonths,$BS$8),0)</f>
        <v>2.2916666666666665</v>
      </c>
      <c r="AM78" s="59" cm="1">
        <f t="array" ref="AM78">IF(AND(OR(INDEX(InputsCapExSalvageMonth,$BS$8)=0,AM$3&lt;INDEX(InputsCapExSalvageMonth,$BS$8)),AM$3&gt;=INDEX(InputsCapexBuyMonth,$BS$8),AM$3&lt;=INDEX(InputsCapexDepreciationMonths,$BS$8)+INDEX(InputsCapexBuyMonth,$BS$8)-1),INDEX(InputsCapexBuyAmount,$BS$8)/INDEX(InputsCapexDepreciationMonths,$BS$8),0)</f>
        <v>2.2916666666666665</v>
      </c>
      <c r="AN78" s="59" cm="1">
        <f t="array" ref="AN78">IF(AND(OR(INDEX(InputsCapExSalvageMonth,$BS$8)=0,AN$3&lt;INDEX(InputsCapExSalvageMonth,$BS$8)),AN$3&gt;=INDEX(InputsCapexBuyMonth,$BS$8),AN$3&lt;=INDEX(InputsCapexDepreciationMonths,$BS$8)+INDEX(InputsCapexBuyMonth,$BS$8)-1),INDEX(InputsCapexBuyAmount,$BS$8)/INDEX(InputsCapexDepreciationMonths,$BS$8),0)</f>
        <v>2.2916666666666665</v>
      </c>
      <c r="AO78" s="59" cm="1">
        <f t="array" ref="AO78">IF(AND(OR(INDEX(InputsCapExSalvageMonth,$BS$8)=0,AO$3&lt;INDEX(InputsCapExSalvageMonth,$BS$8)),AO$3&gt;=INDEX(InputsCapexBuyMonth,$BS$8),AO$3&lt;=INDEX(InputsCapexDepreciationMonths,$BS$8)+INDEX(InputsCapexBuyMonth,$BS$8)-1),INDEX(InputsCapexBuyAmount,$BS$8)/INDEX(InputsCapexDepreciationMonths,$BS$8),0)</f>
        <v>2.2916666666666665</v>
      </c>
      <c r="AP78" s="59" cm="1">
        <f t="array" ref="AP78">IF(AND(OR(INDEX(InputsCapExSalvageMonth,$BS$8)=0,AP$3&lt;INDEX(InputsCapExSalvageMonth,$BS$8)),AP$3&gt;=INDEX(InputsCapexBuyMonth,$BS$8),AP$3&lt;=INDEX(InputsCapexDepreciationMonths,$BS$8)+INDEX(InputsCapexBuyMonth,$BS$8)-1),INDEX(InputsCapexBuyAmount,$BS$8)/INDEX(InputsCapexDepreciationMonths,$BS$8),0)</f>
        <v>0</v>
      </c>
      <c r="AQ78" s="59" cm="1">
        <f t="array" ref="AQ78">IF(AND(OR(INDEX(InputsCapExSalvageMonth,$BS$8)=0,AQ$3&lt;INDEX(InputsCapExSalvageMonth,$BS$8)),AQ$3&gt;=INDEX(InputsCapexBuyMonth,$BS$8),AQ$3&lt;=INDEX(InputsCapexDepreciationMonths,$BS$8)+INDEX(InputsCapexBuyMonth,$BS$8)-1),INDEX(InputsCapexBuyAmount,$BS$8)/INDEX(InputsCapexDepreciationMonths,$BS$8),0)</f>
        <v>0</v>
      </c>
      <c r="AR78" s="59" cm="1">
        <f t="array" ref="AR78">IF(AND(OR(INDEX(InputsCapExSalvageMonth,$BS$8)=0,AR$3&lt;INDEX(InputsCapExSalvageMonth,$BS$8)),AR$3&gt;=INDEX(InputsCapexBuyMonth,$BS$8),AR$3&lt;=INDEX(InputsCapexDepreciationMonths,$BS$8)+INDEX(InputsCapexBuyMonth,$BS$8)-1),INDEX(InputsCapexBuyAmount,$BS$8)/INDEX(InputsCapexDepreciationMonths,$BS$8),0)</f>
        <v>0</v>
      </c>
      <c r="AS78" s="59" cm="1">
        <f t="array" ref="AS78">IF(AND(OR(INDEX(InputsCapExSalvageMonth,$BS$8)=0,AS$3&lt;INDEX(InputsCapExSalvageMonth,$BS$8)),AS$3&gt;=INDEX(InputsCapexBuyMonth,$BS$8),AS$3&lt;=INDEX(InputsCapexDepreciationMonths,$BS$8)+INDEX(InputsCapexBuyMonth,$BS$8)-1),INDEX(InputsCapexBuyAmount,$BS$8)/INDEX(InputsCapexDepreciationMonths,$BS$8),0)</f>
        <v>0</v>
      </c>
      <c r="AT78" s="60" cm="1">
        <f t="array" ref="AT78">IF(AND(OR(INDEX(InputsCapExSalvageMonth,$BS$8)=0,AT$3&lt;INDEX(InputsCapExSalvageMonth,$BS$8)),AT$3&gt;=INDEX(InputsCapexBuyMonth,$BS$8),AT$3&lt;=INDEX(InputsCapexDepreciationMonths,$BS$8)+INDEX(InputsCapexBuyMonth,$BS$8)-1),INDEX(InputsCapexBuyAmount,$BS$8)/INDEX(InputsCapexDepreciationMonths,$BS$8),0)</f>
        <v>0</v>
      </c>
      <c r="AU78" s="53" cm="1">
        <f t="array" ref="AU78">IF(AND(OR(INDEX(InputsCapExSalvageMonth,$BS$8)=0,AU$3&lt;INDEX(InputsCapExSalvageMonth,$BS$8)),AU$3&gt;=INDEX(InputsCapexBuyMonth,$BS$8),AU$3&lt;=INDEX(InputsCapexDepreciationMonths,$BS$8)+INDEX(InputsCapexBuyMonth,$BS$8)-1),INDEX(InputsCapexBuyAmount,$BS$8)/INDEX(InputsCapexDepreciationMonths,$BS$8),0)</f>
        <v>0</v>
      </c>
      <c r="AV78" s="59" cm="1">
        <f t="array" ref="AV78">IF(AND(OR(INDEX(InputsCapExSalvageMonth,$BS$8)=0,AV$3&lt;INDEX(InputsCapExSalvageMonth,$BS$8)),AV$3&gt;=INDEX(InputsCapexBuyMonth,$BS$8),AV$3&lt;=INDEX(InputsCapexDepreciationMonths,$BS$8)+INDEX(InputsCapexBuyMonth,$BS$8)-1),INDEX(InputsCapexBuyAmount,$BS$8)/INDEX(InputsCapexDepreciationMonths,$BS$8),0)</f>
        <v>0</v>
      </c>
      <c r="AW78" s="59" cm="1">
        <f t="array" ref="AW78">IF(AND(OR(INDEX(InputsCapExSalvageMonth,$BS$8)=0,AW$3&lt;INDEX(InputsCapExSalvageMonth,$BS$8)),AW$3&gt;=INDEX(InputsCapexBuyMonth,$BS$8),AW$3&lt;=INDEX(InputsCapexDepreciationMonths,$BS$8)+INDEX(InputsCapexBuyMonth,$BS$8)-1),INDEX(InputsCapexBuyAmount,$BS$8)/INDEX(InputsCapexDepreciationMonths,$BS$8),0)</f>
        <v>0</v>
      </c>
      <c r="AX78" s="59" cm="1">
        <f t="array" ref="AX78">IF(AND(OR(INDEX(InputsCapExSalvageMonth,$BS$8)=0,AX$3&lt;INDEX(InputsCapExSalvageMonth,$BS$8)),AX$3&gt;=INDEX(InputsCapexBuyMonth,$BS$8),AX$3&lt;=INDEX(InputsCapexDepreciationMonths,$BS$8)+INDEX(InputsCapexBuyMonth,$BS$8)-1),INDEX(InputsCapexBuyAmount,$BS$8)/INDEX(InputsCapexDepreciationMonths,$BS$8),0)</f>
        <v>0</v>
      </c>
      <c r="AY78" s="59" cm="1">
        <f t="array" ref="AY78">IF(AND(OR(INDEX(InputsCapExSalvageMonth,$BS$8)=0,AY$3&lt;INDEX(InputsCapExSalvageMonth,$BS$8)),AY$3&gt;=INDEX(InputsCapexBuyMonth,$BS$8),AY$3&lt;=INDEX(InputsCapexDepreciationMonths,$BS$8)+INDEX(InputsCapexBuyMonth,$BS$8)-1),INDEX(InputsCapexBuyAmount,$BS$8)/INDEX(InputsCapexDepreciationMonths,$BS$8),0)</f>
        <v>0</v>
      </c>
      <c r="AZ78" s="59" cm="1">
        <f t="array" ref="AZ78">IF(AND(OR(INDEX(InputsCapExSalvageMonth,$BS$8)=0,AZ$3&lt;INDEX(InputsCapExSalvageMonth,$BS$8)),AZ$3&gt;=INDEX(InputsCapexBuyMonth,$BS$8),AZ$3&lt;=INDEX(InputsCapexDepreciationMonths,$BS$8)+INDEX(InputsCapexBuyMonth,$BS$8)-1),INDEX(InputsCapexBuyAmount,$BS$8)/INDEX(InputsCapexDepreciationMonths,$BS$8),0)</f>
        <v>0</v>
      </c>
      <c r="BA78" s="59" cm="1">
        <f t="array" ref="BA78">IF(AND(OR(INDEX(InputsCapExSalvageMonth,$BS$8)=0,BA$3&lt;INDEX(InputsCapExSalvageMonth,$BS$8)),BA$3&gt;=INDEX(InputsCapexBuyMonth,$BS$8),BA$3&lt;=INDEX(InputsCapexDepreciationMonths,$BS$8)+INDEX(InputsCapexBuyMonth,$BS$8)-1),INDEX(InputsCapexBuyAmount,$BS$8)/INDEX(InputsCapexDepreciationMonths,$BS$8),0)</f>
        <v>0</v>
      </c>
      <c r="BB78" s="59" cm="1">
        <f t="array" ref="BB78">IF(AND(OR(INDEX(InputsCapExSalvageMonth,$BS$8)=0,BB$3&lt;INDEX(InputsCapExSalvageMonth,$BS$8)),BB$3&gt;=INDEX(InputsCapexBuyMonth,$BS$8),BB$3&lt;=INDEX(InputsCapexDepreciationMonths,$BS$8)+INDEX(InputsCapexBuyMonth,$BS$8)-1),INDEX(InputsCapexBuyAmount,$BS$8)/INDEX(InputsCapexDepreciationMonths,$BS$8),0)</f>
        <v>0</v>
      </c>
      <c r="BC78" s="59" cm="1">
        <f t="array" ref="BC78">IF(AND(OR(INDEX(InputsCapExSalvageMonth,$BS$8)=0,BC$3&lt;INDEX(InputsCapExSalvageMonth,$BS$8)),BC$3&gt;=INDEX(InputsCapexBuyMonth,$BS$8),BC$3&lt;=INDEX(InputsCapexDepreciationMonths,$BS$8)+INDEX(InputsCapexBuyMonth,$BS$8)-1),INDEX(InputsCapexBuyAmount,$BS$8)/INDEX(InputsCapexDepreciationMonths,$BS$8),0)</f>
        <v>0</v>
      </c>
      <c r="BD78" s="59" cm="1">
        <f t="array" ref="BD78">IF(AND(OR(INDEX(InputsCapExSalvageMonth,$BS$8)=0,BD$3&lt;INDEX(InputsCapExSalvageMonth,$BS$8)),BD$3&gt;=INDEX(InputsCapexBuyMonth,$BS$8),BD$3&lt;=INDEX(InputsCapexDepreciationMonths,$BS$8)+INDEX(InputsCapexBuyMonth,$BS$8)-1),INDEX(InputsCapexBuyAmount,$BS$8)/INDEX(InputsCapexDepreciationMonths,$BS$8),0)</f>
        <v>0</v>
      </c>
      <c r="BE78" s="59" cm="1">
        <f t="array" ref="BE78">IF(AND(OR(INDEX(InputsCapExSalvageMonth,$BS$8)=0,BE$3&lt;INDEX(InputsCapExSalvageMonth,$BS$8)),BE$3&gt;=INDEX(InputsCapexBuyMonth,$BS$8),BE$3&lt;=INDEX(InputsCapexDepreciationMonths,$BS$8)+INDEX(InputsCapexBuyMonth,$BS$8)-1),INDEX(InputsCapexBuyAmount,$BS$8)/INDEX(InputsCapexDepreciationMonths,$BS$8),0)</f>
        <v>0</v>
      </c>
      <c r="BF78" s="60" cm="1">
        <f t="array" ref="BF78">IF(AND(OR(INDEX(InputsCapExSalvageMonth,$BS$8)=0,BF$3&lt;INDEX(InputsCapExSalvageMonth,$BS$8)),BF$3&gt;=INDEX(InputsCapexBuyMonth,$BS$8),BF$3&lt;=INDEX(InputsCapexDepreciationMonths,$BS$8)+INDEX(InputsCapexBuyMonth,$BS$8)-1),INDEX(InputsCapexBuyAmount,$BS$8)/INDEX(InputsCapexDepreciationMonths,$BS$8),0)</f>
        <v>0</v>
      </c>
      <c r="BG78" s="53" cm="1">
        <f t="array" ref="BG78">IF(AND(OR(INDEX(InputsCapExSalvageMonth,$BS$8)=0,BG$3&lt;INDEX(InputsCapExSalvageMonth,$BS$8)),BG$3&gt;=INDEX(InputsCapexBuyMonth,$BS$8),BG$3&lt;=INDEX(InputsCapexDepreciationMonths,$BS$8)+INDEX(InputsCapexBuyMonth,$BS$8)-1),INDEX(InputsCapexBuyAmount,$BS$8)/INDEX(InputsCapexDepreciationMonths,$BS$8),0)</f>
        <v>0</v>
      </c>
      <c r="BH78" s="59" cm="1">
        <f t="array" ref="BH78">IF(AND(OR(INDEX(InputsCapExSalvageMonth,$BS$8)=0,BH$3&lt;INDEX(InputsCapExSalvageMonth,$BS$8)),BH$3&gt;=INDEX(InputsCapexBuyMonth,$BS$8),BH$3&lt;=INDEX(InputsCapexDepreciationMonths,$BS$8)+INDEX(InputsCapexBuyMonth,$BS$8)-1),INDEX(InputsCapexBuyAmount,$BS$8)/INDEX(InputsCapexDepreciationMonths,$BS$8),0)</f>
        <v>0</v>
      </c>
      <c r="BI78" s="59" cm="1">
        <f t="array" ref="BI78">IF(AND(OR(INDEX(InputsCapExSalvageMonth,$BS$8)=0,BI$3&lt;INDEX(InputsCapExSalvageMonth,$BS$8)),BI$3&gt;=INDEX(InputsCapexBuyMonth,$BS$8),BI$3&lt;=INDEX(InputsCapexDepreciationMonths,$BS$8)+INDEX(InputsCapexBuyMonth,$BS$8)-1),INDEX(InputsCapexBuyAmount,$BS$8)/INDEX(InputsCapexDepreciationMonths,$BS$8),0)</f>
        <v>0</v>
      </c>
      <c r="BJ78" s="59" cm="1">
        <f t="array" ref="BJ78">IF(AND(OR(INDEX(InputsCapExSalvageMonth,$BS$8)=0,BJ$3&lt;INDEX(InputsCapExSalvageMonth,$BS$8)),BJ$3&gt;=INDEX(InputsCapexBuyMonth,$BS$8),BJ$3&lt;=INDEX(InputsCapexDepreciationMonths,$BS$8)+INDEX(InputsCapexBuyMonth,$BS$8)-1),INDEX(InputsCapexBuyAmount,$BS$8)/INDEX(InputsCapexDepreciationMonths,$BS$8),0)</f>
        <v>0</v>
      </c>
      <c r="BK78" s="59" cm="1">
        <f t="array" ref="BK78">IF(AND(OR(INDEX(InputsCapExSalvageMonth,$BS$8)=0,BK$3&lt;INDEX(InputsCapExSalvageMonth,$BS$8)),BK$3&gt;=INDEX(InputsCapexBuyMonth,$BS$8),BK$3&lt;=INDEX(InputsCapexDepreciationMonths,$BS$8)+INDEX(InputsCapexBuyMonth,$BS$8)-1),INDEX(InputsCapexBuyAmount,$BS$8)/INDEX(InputsCapexDepreciationMonths,$BS$8),0)</f>
        <v>0</v>
      </c>
      <c r="BL78" s="59" cm="1">
        <f t="array" ref="BL78">IF(AND(OR(INDEX(InputsCapExSalvageMonth,$BS$8)=0,BL$3&lt;INDEX(InputsCapExSalvageMonth,$BS$8)),BL$3&gt;=INDEX(InputsCapexBuyMonth,$BS$8),BL$3&lt;=INDEX(InputsCapexDepreciationMonths,$BS$8)+INDEX(InputsCapexBuyMonth,$BS$8)-1),INDEX(InputsCapexBuyAmount,$BS$8)/INDEX(InputsCapexDepreciationMonths,$BS$8),0)</f>
        <v>0</v>
      </c>
      <c r="BM78" s="59" cm="1">
        <f t="array" ref="BM78">IF(AND(OR(INDEX(InputsCapExSalvageMonth,$BS$8)=0,BM$3&lt;INDEX(InputsCapExSalvageMonth,$BS$8)),BM$3&gt;=INDEX(InputsCapexBuyMonth,$BS$8),BM$3&lt;=INDEX(InputsCapexDepreciationMonths,$BS$8)+INDEX(InputsCapexBuyMonth,$BS$8)-1),INDEX(InputsCapexBuyAmount,$BS$8)/INDEX(InputsCapexDepreciationMonths,$BS$8),0)</f>
        <v>0</v>
      </c>
      <c r="BN78" s="59" cm="1">
        <f t="array" ref="BN78">IF(AND(OR(INDEX(InputsCapExSalvageMonth,$BS$8)=0,BN$3&lt;INDEX(InputsCapExSalvageMonth,$BS$8)),BN$3&gt;=INDEX(InputsCapexBuyMonth,$BS$8),BN$3&lt;=INDEX(InputsCapexDepreciationMonths,$BS$8)+INDEX(InputsCapexBuyMonth,$BS$8)-1),INDEX(InputsCapexBuyAmount,$BS$8)/INDEX(InputsCapexDepreciationMonths,$BS$8),0)</f>
        <v>0</v>
      </c>
      <c r="BO78" s="59" cm="1">
        <f t="array" ref="BO78">IF(AND(OR(INDEX(InputsCapExSalvageMonth,$BS$8)=0,BO$3&lt;INDEX(InputsCapExSalvageMonth,$BS$8)),BO$3&gt;=INDEX(InputsCapexBuyMonth,$BS$8),BO$3&lt;=INDEX(InputsCapexDepreciationMonths,$BS$8)+INDEX(InputsCapexBuyMonth,$BS$8)-1),INDEX(InputsCapexBuyAmount,$BS$8)/INDEX(InputsCapexDepreciationMonths,$BS$8),0)</f>
        <v>0</v>
      </c>
      <c r="BP78" s="59" cm="1">
        <f t="array" ref="BP78">IF(AND(OR(INDEX(InputsCapExSalvageMonth,$BS$8)=0,BP$3&lt;INDEX(InputsCapExSalvageMonth,$BS$8)),BP$3&gt;=INDEX(InputsCapexBuyMonth,$BS$8),BP$3&lt;=INDEX(InputsCapexDepreciationMonths,$BS$8)+INDEX(InputsCapexBuyMonth,$BS$8)-1),INDEX(InputsCapexBuyAmount,$BS$8)/INDEX(InputsCapexDepreciationMonths,$BS$8),0)</f>
        <v>0</v>
      </c>
      <c r="BQ78" s="59" cm="1">
        <f t="array" ref="BQ78">IF(AND(OR(INDEX(InputsCapExSalvageMonth,$BS$8)=0,BQ$3&lt;INDEX(InputsCapExSalvageMonth,$BS$8)),BQ$3&gt;=INDEX(InputsCapexBuyMonth,$BS$8),BQ$3&lt;=INDEX(InputsCapexDepreciationMonths,$BS$8)+INDEX(InputsCapexBuyMonth,$BS$8)-1),INDEX(InputsCapexBuyAmount,$BS$8)/INDEX(InputsCapexDepreciationMonths,$BS$8),0)</f>
        <v>0</v>
      </c>
      <c r="BR78" s="60" cm="1">
        <f t="array" ref="BR78">IF(AND(OR(INDEX(InputsCapExSalvageMonth,$BS$8)=0,BR$3&lt;INDEX(InputsCapExSalvageMonth,$BS$8)),BR$3&gt;=INDEX(InputsCapexBuyMonth,$BS$8),BR$3&lt;=INDEX(InputsCapexDepreciationMonths,$BS$8)+INDEX(InputsCapexBuyMonth,$BS$8)-1),INDEX(InputsCapexBuyAmount,$BS$8)/INDEX(InputsCapexDepreciationMonths,$BS$8),0)</f>
        <v>0</v>
      </c>
    </row>
    <row r="79" spans="1:73" hidden="1" x14ac:dyDescent="0.25">
      <c r="A79" s="53"/>
      <c r="B79" s="141"/>
      <c r="C79" s="128" t="str" cm="1">
        <f t="array" ref="C79">INDEX(InputsCapexItem,$BS$9)</f>
        <v>Land</v>
      </c>
      <c r="E79" s="60">
        <f t="shared" si="54"/>
        <v>0</v>
      </c>
      <c r="F79" s="60">
        <f t="shared" si="55"/>
        <v>0</v>
      </c>
      <c r="G79" s="60">
        <f t="shared" si="56"/>
        <v>0</v>
      </c>
      <c r="H79" s="60">
        <f t="shared" si="57"/>
        <v>0</v>
      </c>
      <c r="I79" s="60">
        <f t="shared" si="58"/>
        <v>0</v>
      </c>
      <c r="K79" s="53" cm="1">
        <f t="array" ref="K79">IF(AND(OR(INDEX(InputsCapExSalvageMonth,$BS$9)=0,K$3&lt;INDEX(InputsCapExSalvageMonth,$BS$9)),K$3&gt;=INDEX(InputsCapexBuyMonth,$BS$9),K$3&lt;=INDEX(InputsCapexDepreciationMonths,$BS$9)+INDEX(InputsCapexBuyMonth,$BS$9)-1),INDEX(InputsCapexBuyAmount,$BS$9)/INDEX(InputsCapexDepreciationMonths,$BS$9),0)</f>
        <v>0</v>
      </c>
      <c r="L79" s="53" cm="1">
        <f t="array" ref="L79">IF(AND(OR(INDEX(InputsCapExSalvageMonth,$BS$9)=0,L$3&lt;INDEX(InputsCapExSalvageMonth,$BS$9)),L$3&gt;=INDEX(InputsCapexBuyMonth,$BS$9),L$3&lt;=INDEX(InputsCapexDepreciationMonths,$BS$9)+INDEX(InputsCapexBuyMonth,$BS$9)-1),INDEX(InputsCapexBuyAmount,$BS$9)/INDEX(InputsCapexDepreciationMonths,$BS$9),0)</f>
        <v>0</v>
      </c>
      <c r="M79" s="53" cm="1">
        <f t="array" ref="M79">IF(AND(OR(INDEX(InputsCapExSalvageMonth,$BS$9)=0,M$3&lt;INDEX(InputsCapExSalvageMonth,$BS$9)),M$3&gt;=INDEX(InputsCapexBuyMonth,$BS$9),M$3&lt;=INDEX(InputsCapexDepreciationMonths,$BS$9)+INDEX(InputsCapexBuyMonth,$BS$9)-1),INDEX(InputsCapexBuyAmount,$BS$9)/INDEX(InputsCapexDepreciationMonths,$BS$9),0)</f>
        <v>0</v>
      </c>
      <c r="N79" s="53" cm="1">
        <f t="array" ref="N79">IF(AND(OR(INDEX(InputsCapExSalvageMonth,$BS$9)=0,N$3&lt;INDEX(InputsCapExSalvageMonth,$BS$9)),N$3&gt;=INDEX(InputsCapexBuyMonth,$BS$9),N$3&lt;=INDEX(InputsCapexDepreciationMonths,$BS$9)+INDEX(InputsCapexBuyMonth,$BS$9)-1),INDEX(InputsCapexBuyAmount,$BS$9)/INDEX(InputsCapexDepreciationMonths,$BS$9),0)</f>
        <v>0</v>
      </c>
      <c r="O79" s="53" cm="1">
        <f t="array" ref="O79">IF(AND(OR(INDEX(InputsCapExSalvageMonth,$BS$9)=0,O$3&lt;INDEX(InputsCapExSalvageMonth,$BS$9)),O$3&gt;=INDEX(InputsCapexBuyMonth,$BS$9),O$3&lt;=INDEX(InputsCapexDepreciationMonths,$BS$9)+INDEX(InputsCapexBuyMonth,$BS$9)-1),INDEX(InputsCapexBuyAmount,$BS$9)/INDEX(InputsCapexDepreciationMonths,$BS$9),0)</f>
        <v>0</v>
      </c>
      <c r="P79" s="53" cm="1">
        <f t="array" ref="P79">IF(AND(OR(INDEX(InputsCapExSalvageMonth,$BS$9)=0,P$3&lt;INDEX(InputsCapExSalvageMonth,$BS$9)),P$3&gt;=INDEX(InputsCapexBuyMonth,$BS$9),P$3&lt;=INDEX(InputsCapexDepreciationMonths,$BS$9)+INDEX(InputsCapexBuyMonth,$BS$9)-1),INDEX(InputsCapexBuyAmount,$BS$9)/INDEX(InputsCapexDepreciationMonths,$BS$9),0)</f>
        <v>0</v>
      </c>
      <c r="Q79" s="53" cm="1">
        <f t="array" ref="Q79">IF(AND(OR(INDEX(InputsCapExSalvageMonth,$BS$9)=0,Q$3&lt;INDEX(InputsCapExSalvageMonth,$BS$9)),Q$3&gt;=INDEX(InputsCapexBuyMonth,$BS$9),Q$3&lt;=INDEX(InputsCapexDepreciationMonths,$BS$9)+INDEX(InputsCapexBuyMonth,$BS$9)-1),INDEX(InputsCapexBuyAmount,$BS$9)/INDEX(InputsCapexDepreciationMonths,$BS$9),0)</f>
        <v>0</v>
      </c>
      <c r="R79" s="53" cm="1">
        <f t="array" ref="R79">IF(AND(OR(INDEX(InputsCapExSalvageMonth,$BS$9)=0,R$3&lt;INDEX(InputsCapExSalvageMonth,$BS$9)),R$3&gt;=INDEX(InputsCapexBuyMonth,$BS$9),R$3&lt;=INDEX(InputsCapexDepreciationMonths,$BS$9)+INDEX(InputsCapexBuyMonth,$BS$9)-1),INDEX(InputsCapexBuyAmount,$BS$9)/INDEX(InputsCapexDepreciationMonths,$BS$9),0)</f>
        <v>0</v>
      </c>
      <c r="S79" s="59" cm="1">
        <f t="array" ref="S79">IF(AND(OR(INDEX(InputsCapExSalvageMonth,$BS$9)=0,S$3&lt;INDEX(InputsCapExSalvageMonth,$BS$9)),S$3&gt;=INDEX(InputsCapexBuyMonth,$BS$9),S$3&lt;=INDEX(InputsCapexDepreciationMonths,$BS$9)+INDEX(InputsCapexBuyMonth,$BS$9)-1),INDEX(InputsCapexBuyAmount,$BS$9)/INDEX(InputsCapexDepreciationMonths,$BS$9),0)</f>
        <v>0</v>
      </c>
      <c r="T79" s="59" cm="1">
        <f t="array" ref="T79">IF(AND(OR(INDEX(InputsCapExSalvageMonth,$BS$9)=0,T$3&lt;INDEX(InputsCapExSalvageMonth,$BS$9)),T$3&gt;=INDEX(InputsCapexBuyMonth,$BS$9),T$3&lt;=INDEX(InputsCapexDepreciationMonths,$BS$9)+INDEX(InputsCapexBuyMonth,$BS$9)-1),INDEX(InputsCapexBuyAmount,$BS$9)/INDEX(InputsCapexDepreciationMonths,$BS$9),0)</f>
        <v>0</v>
      </c>
      <c r="U79" s="59" cm="1">
        <f t="array" ref="U79">IF(AND(OR(INDEX(InputsCapExSalvageMonth,$BS$9)=0,U$3&lt;INDEX(InputsCapExSalvageMonth,$BS$9)),U$3&gt;=INDEX(InputsCapexBuyMonth,$BS$9),U$3&lt;=INDEX(InputsCapexDepreciationMonths,$BS$9)+INDEX(InputsCapexBuyMonth,$BS$9)-1),INDEX(InputsCapexBuyAmount,$BS$9)/INDEX(InputsCapexDepreciationMonths,$BS$9),0)</f>
        <v>0</v>
      </c>
      <c r="V79" s="60" cm="1">
        <f t="array" ref="V79">IF(AND(OR(INDEX(InputsCapExSalvageMonth,$BS$9)=0,V$3&lt;INDEX(InputsCapExSalvageMonth,$BS$9)),V$3&gt;=INDEX(InputsCapexBuyMonth,$BS$9),V$3&lt;=INDEX(InputsCapexDepreciationMonths,$BS$9)+INDEX(InputsCapexBuyMonth,$BS$9)-1),INDEX(InputsCapexBuyAmount,$BS$9)/INDEX(InputsCapexDepreciationMonths,$BS$9),0)</f>
        <v>0</v>
      </c>
      <c r="W79" s="53" cm="1">
        <f t="array" ref="W79">IF(AND(OR(INDEX(InputsCapExSalvageMonth,$BS$9)=0,W$3&lt;INDEX(InputsCapExSalvageMonth,$BS$9)),W$3&gt;=INDEX(InputsCapexBuyMonth,$BS$9),W$3&lt;=INDEX(InputsCapexDepreciationMonths,$BS$9)+INDEX(InputsCapexBuyMonth,$BS$9)-1),INDEX(InputsCapexBuyAmount,$BS$9)/INDEX(InputsCapexDepreciationMonths,$BS$9),0)</f>
        <v>0</v>
      </c>
      <c r="X79" s="59" cm="1">
        <f t="array" ref="X79">IF(AND(OR(INDEX(InputsCapExSalvageMonth,$BS$9)=0,X$3&lt;INDEX(InputsCapExSalvageMonth,$BS$9)),X$3&gt;=INDEX(InputsCapexBuyMonth,$BS$9),X$3&lt;=INDEX(InputsCapexDepreciationMonths,$BS$9)+INDEX(InputsCapexBuyMonth,$BS$9)-1),INDEX(InputsCapexBuyAmount,$BS$9)/INDEX(InputsCapexDepreciationMonths,$BS$9),0)</f>
        <v>0</v>
      </c>
      <c r="Y79" s="59" cm="1">
        <f t="array" ref="Y79">IF(AND(OR(INDEX(InputsCapExSalvageMonth,$BS$9)=0,Y$3&lt;INDEX(InputsCapExSalvageMonth,$BS$9)),Y$3&gt;=INDEX(InputsCapexBuyMonth,$BS$9),Y$3&lt;=INDEX(InputsCapexDepreciationMonths,$BS$9)+INDEX(InputsCapexBuyMonth,$BS$9)-1),INDEX(InputsCapexBuyAmount,$BS$9)/INDEX(InputsCapexDepreciationMonths,$BS$9),0)</f>
        <v>0</v>
      </c>
      <c r="Z79" s="59" cm="1">
        <f t="array" ref="Z79">IF(AND(OR(INDEX(InputsCapExSalvageMonth,$BS$9)=0,Z$3&lt;INDEX(InputsCapExSalvageMonth,$BS$9)),Z$3&gt;=INDEX(InputsCapexBuyMonth,$BS$9),Z$3&lt;=INDEX(InputsCapexDepreciationMonths,$BS$9)+INDEX(InputsCapexBuyMonth,$BS$9)-1),INDEX(InputsCapexBuyAmount,$BS$9)/INDEX(InputsCapexDepreciationMonths,$BS$9),0)</f>
        <v>0</v>
      </c>
      <c r="AA79" s="59" cm="1">
        <f t="array" ref="AA79">IF(AND(OR(INDEX(InputsCapExSalvageMonth,$BS$9)=0,AA$3&lt;INDEX(InputsCapExSalvageMonth,$BS$9)),AA$3&gt;=INDEX(InputsCapexBuyMonth,$BS$9),AA$3&lt;=INDEX(InputsCapexDepreciationMonths,$BS$9)+INDEX(InputsCapexBuyMonth,$BS$9)-1),INDEX(InputsCapexBuyAmount,$BS$9)/INDEX(InputsCapexDepreciationMonths,$BS$9),0)</f>
        <v>0</v>
      </c>
      <c r="AB79" s="59" cm="1">
        <f t="array" ref="AB79">IF(AND(OR(INDEX(InputsCapExSalvageMonth,$BS$9)=0,AB$3&lt;INDEX(InputsCapExSalvageMonth,$BS$9)),AB$3&gt;=INDEX(InputsCapexBuyMonth,$BS$9),AB$3&lt;=INDEX(InputsCapexDepreciationMonths,$BS$9)+INDEX(InputsCapexBuyMonth,$BS$9)-1),INDEX(InputsCapexBuyAmount,$BS$9)/INDEX(InputsCapexDepreciationMonths,$BS$9),0)</f>
        <v>0</v>
      </c>
      <c r="AC79" s="59" cm="1">
        <f t="array" ref="AC79">IF(AND(OR(INDEX(InputsCapExSalvageMonth,$BS$9)=0,AC$3&lt;INDEX(InputsCapExSalvageMonth,$BS$9)),AC$3&gt;=INDEX(InputsCapexBuyMonth,$BS$9),AC$3&lt;=INDEX(InputsCapexDepreciationMonths,$BS$9)+INDEX(InputsCapexBuyMonth,$BS$9)-1),INDEX(InputsCapexBuyAmount,$BS$9)/INDEX(InputsCapexDepreciationMonths,$BS$9),0)</f>
        <v>0</v>
      </c>
      <c r="AD79" s="59" cm="1">
        <f t="array" ref="AD79">IF(AND(OR(INDEX(InputsCapExSalvageMonth,$BS$9)=0,AD$3&lt;INDEX(InputsCapExSalvageMonth,$BS$9)),AD$3&gt;=INDEX(InputsCapexBuyMonth,$BS$9),AD$3&lt;=INDEX(InputsCapexDepreciationMonths,$BS$9)+INDEX(InputsCapexBuyMonth,$BS$9)-1),INDEX(InputsCapexBuyAmount,$BS$9)/INDEX(InputsCapexDepreciationMonths,$BS$9),0)</f>
        <v>0</v>
      </c>
      <c r="AE79" s="59" cm="1">
        <f t="array" ref="AE79">IF(AND(OR(INDEX(InputsCapExSalvageMonth,$BS$9)=0,AE$3&lt;INDEX(InputsCapExSalvageMonth,$BS$9)),AE$3&gt;=INDEX(InputsCapexBuyMonth,$BS$9),AE$3&lt;=INDEX(InputsCapexDepreciationMonths,$BS$9)+INDEX(InputsCapexBuyMonth,$BS$9)-1),INDEX(InputsCapexBuyAmount,$BS$9)/INDEX(InputsCapexDepreciationMonths,$BS$9),0)</f>
        <v>0</v>
      </c>
      <c r="AF79" s="59" cm="1">
        <f t="array" ref="AF79">IF(AND(OR(INDEX(InputsCapExSalvageMonth,$BS$9)=0,AF$3&lt;INDEX(InputsCapExSalvageMonth,$BS$9)),AF$3&gt;=INDEX(InputsCapexBuyMonth,$BS$9),AF$3&lt;=INDEX(InputsCapexDepreciationMonths,$BS$9)+INDEX(InputsCapexBuyMonth,$BS$9)-1),INDEX(InputsCapexBuyAmount,$BS$9)/INDEX(InputsCapexDepreciationMonths,$BS$9),0)</f>
        <v>0</v>
      </c>
      <c r="AG79" s="59" cm="1">
        <f t="array" ref="AG79">IF(AND(OR(INDEX(InputsCapExSalvageMonth,$BS$9)=0,AG$3&lt;INDEX(InputsCapExSalvageMonth,$BS$9)),AG$3&gt;=INDEX(InputsCapexBuyMonth,$BS$9),AG$3&lt;=INDEX(InputsCapexDepreciationMonths,$BS$9)+INDEX(InputsCapexBuyMonth,$BS$9)-1),INDEX(InputsCapexBuyAmount,$BS$9)/INDEX(InputsCapexDepreciationMonths,$BS$9),0)</f>
        <v>0</v>
      </c>
      <c r="AH79" s="60" cm="1">
        <f t="array" ref="AH79">IF(AND(OR(INDEX(InputsCapExSalvageMonth,$BS$9)=0,AH$3&lt;INDEX(InputsCapExSalvageMonth,$BS$9)),AH$3&gt;=INDEX(InputsCapexBuyMonth,$BS$9),AH$3&lt;=INDEX(InputsCapexDepreciationMonths,$BS$9)+INDEX(InputsCapexBuyMonth,$BS$9)-1),INDEX(InputsCapexBuyAmount,$BS$9)/INDEX(InputsCapexDepreciationMonths,$BS$9),0)</f>
        <v>0</v>
      </c>
      <c r="AI79" s="53" cm="1">
        <f t="array" ref="AI79">IF(AND(OR(INDEX(InputsCapExSalvageMonth,$BS$9)=0,AI$3&lt;INDEX(InputsCapExSalvageMonth,$BS$9)),AI$3&gt;=INDEX(InputsCapexBuyMonth,$BS$9),AI$3&lt;=INDEX(InputsCapexDepreciationMonths,$BS$9)+INDEX(InputsCapexBuyMonth,$BS$9)-1),INDEX(InputsCapexBuyAmount,$BS$9)/INDEX(InputsCapexDepreciationMonths,$BS$9),0)</f>
        <v>0</v>
      </c>
      <c r="AJ79" s="59" cm="1">
        <f t="array" ref="AJ79">IF(AND(OR(INDEX(InputsCapExSalvageMonth,$BS$9)=0,AJ$3&lt;INDEX(InputsCapExSalvageMonth,$BS$9)),AJ$3&gt;=INDEX(InputsCapexBuyMonth,$BS$9),AJ$3&lt;=INDEX(InputsCapexDepreciationMonths,$BS$9)+INDEX(InputsCapexBuyMonth,$BS$9)-1),INDEX(InputsCapexBuyAmount,$BS$9)/INDEX(InputsCapexDepreciationMonths,$BS$9),0)</f>
        <v>0</v>
      </c>
      <c r="AK79" s="59" cm="1">
        <f t="array" ref="AK79">IF(AND(OR(INDEX(InputsCapExSalvageMonth,$BS$9)=0,AK$3&lt;INDEX(InputsCapExSalvageMonth,$BS$9)),AK$3&gt;=INDEX(InputsCapexBuyMonth,$BS$9),AK$3&lt;=INDEX(InputsCapexDepreciationMonths,$BS$9)+INDEX(InputsCapexBuyMonth,$BS$9)-1),INDEX(InputsCapexBuyAmount,$BS$9)/INDEX(InputsCapexDepreciationMonths,$BS$9),0)</f>
        <v>0</v>
      </c>
      <c r="AL79" s="59" cm="1">
        <f t="array" ref="AL79">IF(AND(OR(INDEX(InputsCapExSalvageMonth,$BS$9)=0,AL$3&lt;INDEX(InputsCapExSalvageMonth,$BS$9)),AL$3&gt;=INDEX(InputsCapexBuyMonth,$BS$9),AL$3&lt;=INDEX(InputsCapexDepreciationMonths,$BS$9)+INDEX(InputsCapexBuyMonth,$BS$9)-1),INDEX(InputsCapexBuyAmount,$BS$9)/INDEX(InputsCapexDepreciationMonths,$BS$9),0)</f>
        <v>0</v>
      </c>
      <c r="AM79" s="59" cm="1">
        <f t="array" ref="AM79">IF(AND(OR(INDEX(InputsCapExSalvageMonth,$BS$9)=0,AM$3&lt;INDEX(InputsCapExSalvageMonth,$BS$9)),AM$3&gt;=INDEX(InputsCapexBuyMonth,$BS$9),AM$3&lt;=INDEX(InputsCapexDepreciationMonths,$BS$9)+INDEX(InputsCapexBuyMonth,$BS$9)-1),INDEX(InputsCapexBuyAmount,$BS$9)/INDEX(InputsCapexDepreciationMonths,$BS$9),0)</f>
        <v>0</v>
      </c>
      <c r="AN79" s="59" cm="1">
        <f t="array" ref="AN79">IF(AND(OR(INDEX(InputsCapExSalvageMonth,$BS$9)=0,AN$3&lt;INDEX(InputsCapExSalvageMonth,$BS$9)),AN$3&gt;=INDEX(InputsCapexBuyMonth,$BS$9),AN$3&lt;=INDEX(InputsCapexDepreciationMonths,$BS$9)+INDEX(InputsCapexBuyMonth,$BS$9)-1),INDEX(InputsCapexBuyAmount,$BS$9)/INDEX(InputsCapexDepreciationMonths,$BS$9),0)</f>
        <v>0</v>
      </c>
      <c r="AO79" s="59" cm="1">
        <f t="array" ref="AO79">IF(AND(OR(INDEX(InputsCapExSalvageMonth,$BS$9)=0,AO$3&lt;INDEX(InputsCapExSalvageMonth,$BS$9)),AO$3&gt;=INDEX(InputsCapexBuyMonth,$BS$9),AO$3&lt;=INDEX(InputsCapexDepreciationMonths,$BS$9)+INDEX(InputsCapexBuyMonth,$BS$9)-1),INDEX(InputsCapexBuyAmount,$BS$9)/INDEX(InputsCapexDepreciationMonths,$BS$9),0)</f>
        <v>0</v>
      </c>
      <c r="AP79" s="59" cm="1">
        <f t="array" ref="AP79">IF(AND(OR(INDEX(InputsCapExSalvageMonth,$BS$9)=0,AP$3&lt;INDEX(InputsCapExSalvageMonth,$BS$9)),AP$3&gt;=INDEX(InputsCapexBuyMonth,$BS$9),AP$3&lt;=INDEX(InputsCapexDepreciationMonths,$BS$9)+INDEX(InputsCapexBuyMonth,$BS$9)-1),INDEX(InputsCapexBuyAmount,$BS$9)/INDEX(InputsCapexDepreciationMonths,$BS$9),0)</f>
        <v>0</v>
      </c>
      <c r="AQ79" s="59" cm="1">
        <f t="array" ref="AQ79">IF(AND(OR(INDEX(InputsCapExSalvageMonth,$BS$9)=0,AQ$3&lt;INDEX(InputsCapExSalvageMonth,$BS$9)),AQ$3&gt;=INDEX(InputsCapexBuyMonth,$BS$9),AQ$3&lt;=INDEX(InputsCapexDepreciationMonths,$BS$9)+INDEX(InputsCapexBuyMonth,$BS$9)-1),INDEX(InputsCapexBuyAmount,$BS$9)/INDEX(InputsCapexDepreciationMonths,$BS$9),0)</f>
        <v>0</v>
      </c>
      <c r="AR79" s="59" cm="1">
        <f t="array" ref="AR79">IF(AND(OR(INDEX(InputsCapExSalvageMonth,$BS$9)=0,AR$3&lt;INDEX(InputsCapExSalvageMonth,$BS$9)),AR$3&gt;=INDEX(InputsCapexBuyMonth,$BS$9),AR$3&lt;=INDEX(InputsCapexDepreciationMonths,$BS$9)+INDEX(InputsCapexBuyMonth,$BS$9)-1),INDEX(InputsCapexBuyAmount,$BS$9)/INDEX(InputsCapexDepreciationMonths,$BS$9),0)</f>
        <v>0</v>
      </c>
      <c r="AS79" s="59" cm="1">
        <f t="array" ref="AS79">IF(AND(OR(INDEX(InputsCapExSalvageMonth,$BS$9)=0,AS$3&lt;INDEX(InputsCapExSalvageMonth,$BS$9)),AS$3&gt;=INDEX(InputsCapexBuyMonth,$BS$9),AS$3&lt;=INDEX(InputsCapexDepreciationMonths,$BS$9)+INDEX(InputsCapexBuyMonth,$BS$9)-1),INDEX(InputsCapexBuyAmount,$BS$9)/INDEX(InputsCapexDepreciationMonths,$BS$9),0)</f>
        <v>0</v>
      </c>
      <c r="AT79" s="60" cm="1">
        <f t="array" ref="AT79">IF(AND(OR(INDEX(InputsCapExSalvageMonth,$BS$9)=0,AT$3&lt;INDEX(InputsCapExSalvageMonth,$BS$9)),AT$3&gt;=INDEX(InputsCapexBuyMonth,$BS$9),AT$3&lt;=INDEX(InputsCapexDepreciationMonths,$BS$9)+INDEX(InputsCapexBuyMonth,$BS$9)-1),INDEX(InputsCapexBuyAmount,$BS$9)/INDEX(InputsCapexDepreciationMonths,$BS$9),0)</f>
        <v>0</v>
      </c>
      <c r="AU79" s="53" cm="1">
        <f t="array" ref="AU79">IF(AND(OR(INDEX(InputsCapExSalvageMonth,$BS$9)=0,AU$3&lt;INDEX(InputsCapExSalvageMonth,$BS$9)),AU$3&gt;=INDEX(InputsCapexBuyMonth,$BS$9),AU$3&lt;=INDEX(InputsCapexDepreciationMonths,$BS$9)+INDEX(InputsCapexBuyMonth,$BS$9)-1),INDEX(InputsCapexBuyAmount,$BS$9)/INDEX(InputsCapexDepreciationMonths,$BS$9),0)</f>
        <v>0</v>
      </c>
      <c r="AV79" s="59" cm="1">
        <f t="array" ref="AV79">IF(AND(OR(INDEX(InputsCapExSalvageMonth,$BS$9)=0,AV$3&lt;INDEX(InputsCapExSalvageMonth,$BS$9)),AV$3&gt;=INDEX(InputsCapexBuyMonth,$BS$9),AV$3&lt;=INDEX(InputsCapexDepreciationMonths,$BS$9)+INDEX(InputsCapexBuyMonth,$BS$9)-1),INDEX(InputsCapexBuyAmount,$BS$9)/INDEX(InputsCapexDepreciationMonths,$BS$9),0)</f>
        <v>0</v>
      </c>
      <c r="AW79" s="59" cm="1">
        <f t="array" ref="AW79">IF(AND(OR(INDEX(InputsCapExSalvageMonth,$BS$9)=0,AW$3&lt;INDEX(InputsCapExSalvageMonth,$BS$9)),AW$3&gt;=INDEX(InputsCapexBuyMonth,$BS$9),AW$3&lt;=INDEX(InputsCapexDepreciationMonths,$BS$9)+INDEX(InputsCapexBuyMonth,$BS$9)-1),INDEX(InputsCapexBuyAmount,$BS$9)/INDEX(InputsCapexDepreciationMonths,$BS$9),0)</f>
        <v>0</v>
      </c>
      <c r="AX79" s="59" cm="1">
        <f t="array" ref="AX79">IF(AND(OR(INDEX(InputsCapExSalvageMonth,$BS$9)=0,AX$3&lt;INDEX(InputsCapExSalvageMonth,$BS$9)),AX$3&gt;=INDEX(InputsCapexBuyMonth,$BS$9),AX$3&lt;=INDEX(InputsCapexDepreciationMonths,$BS$9)+INDEX(InputsCapexBuyMonth,$BS$9)-1),INDEX(InputsCapexBuyAmount,$BS$9)/INDEX(InputsCapexDepreciationMonths,$BS$9),0)</f>
        <v>0</v>
      </c>
      <c r="AY79" s="59" cm="1">
        <f t="array" ref="AY79">IF(AND(OR(INDEX(InputsCapExSalvageMonth,$BS$9)=0,AY$3&lt;INDEX(InputsCapExSalvageMonth,$BS$9)),AY$3&gt;=INDEX(InputsCapexBuyMonth,$BS$9),AY$3&lt;=INDEX(InputsCapexDepreciationMonths,$BS$9)+INDEX(InputsCapexBuyMonth,$BS$9)-1),INDEX(InputsCapexBuyAmount,$BS$9)/INDEX(InputsCapexDepreciationMonths,$BS$9),0)</f>
        <v>0</v>
      </c>
      <c r="AZ79" s="59" cm="1">
        <f t="array" ref="AZ79">IF(AND(OR(INDEX(InputsCapExSalvageMonth,$BS$9)=0,AZ$3&lt;INDEX(InputsCapExSalvageMonth,$BS$9)),AZ$3&gt;=INDEX(InputsCapexBuyMonth,$BS$9),AZ$3&lt;=INDEX(InputsCapexDepreciationMonths,$BS$9)+INDEX(InputsCapexBuyMonth,$BS$9)-1),INDEX(InputsCapexBuyAmount,$BS$9)/INDEX(InputsCapexDepreciationMonths,$BS$9),0)</f>
        <v>0</v>
      </c>
      <c r="BA79" s="59" cm="1">
        <f t="array" ref="BA79">IF(AND(OR(INDEX(InputsCapExSalvageMonth,$BS$9)=0,BA$3&lt;INDEX(InputsCapExSalvageMonth,$BS$9)),BA$3&gt;=INDEX(InputsCapexBuyMonth,$BS$9),BA$3&lt;=INDEX(InputsCapexDepreciationMonths,$BS$9)+INDEX(InputsCapexBuyMonth,$BS$9)-1),INDEX(InputsCapexBuyAmount,$BS$9)/INDEX(InputsCapexDepreciationMonths,$BS$9),0)</f>
        <v>0</v>
      </c>
      <c r="BB79" s="59" cm="1">
        <f t="array" ref="BB79">IF(AND(OR(INDEX(InputsCapExSalvageMonth,$BS$9)=0,BB$3&lt;INDEX(InputsCapExSalvageMonth,$BS$9)),BB$3&gt;=INDEX(InputsCapexBuyMonth,$BS$9),BB$3&lt;=INDEX(InputsCapexDepreciationMonths,$BS$9)+INDEX(InputsCapexBuyMonth,$BS$9)-1),INDEX(InputsCapexBuyAmount,$BS$9)/INDEX(InputsCapexDepreciationMonths,$BS$9),0)</f>
        <v>0</v>
      </c>
      <c r="BC79" s="59" cm="1">
        <f t="array" ref="BC79">IF(AND(OR(INDEX(InputsCapExSalvageMonth,$BS$9)=0,BC$3&lt;INDEX(InputsCapExSalvageMonth,$BS$9)),BC$3&gt;=INDEX(InputsCapexBuyMonth,$BS$9),BC$3&lt;=INDEX(InputsCapexDepreciationMonths,$BS$9)+INDEX(InputsCapexBuyMonth,$BS$9)-1),INDEX(InputsCapexBuyAmount,$BS$9)/INDEX(InputsCapexDepreciationMonths,$BS$9),0)</f>
        <v>0</v>
      </c>
      <c r="BD79" s="59" cm="1">
        <f t="array" ref="BD79">IF(AND(OR(INDEX(InputsCapExSalvageMonth,$BS$9)=0,BD$3&lt;INDEX(InputsCapExSalvageMonth,$BS$9)),BD$3&gt;=INDEX(InputsCapexBuyMonth,$BS$9),BD$3&lt;=INDEX(InputsCapexDepreciationMonths,$BS$9)+INDEX(InputsCapexBuyMonth,$BS$9)-1),INDEX(InputsCapexBuyAmount,$BS$9)/INDEX(InputsCapexDepreciationMonths,$BS$9),0)</f>
        <v>0</v>
      </c>
      <c r="BE79" s="59" cm="1">
        <f t="array" ref="BE79">IF(AND(OR(INDEX(InputsCapExSalvageMonth,$BS$9)=0,BE$3&lt;INDEX(InputsCapExSalvageMonth,$BS$9)),BE$3&gt;=INDEX(InputsCapexBuyMonth,$BS$9),BE$3&lt;=INDEX(InputsCapexDepreciationMonths,$BS$9)+INDEX(InputsCapexBuyMonth,$BS$9)-1),INDEX(InputsCapexBuyAmount,$BS$9)/INDEX(InputsCapexDepreciationMonths,$BS$9),0)</f>
        <v>0</v>
      </c>
      <c r="BF79" s="60" cm="1">
        <f t="array" ref="BF79">IF(AND(OR(INDEX(InputsCapExSalvageMonth,$BS$9)=0,BF$3&lt;INDEX(InputsCapExSalvageMonth,$BS$9)),BF$3&gt;=INDEX(InputsCapexBuyMonth,$BS$9),BF$3&lt;=INDEX(InputsCapexDepreciationMonths,$BS$9)+INDEX(InputsCapexBuyMonth,$BS$9)-1),INDEX(InputsCapexBuyAmount,$BS$9)/INDEX(InputsCapexDepreciationMonths,$BS$9),0)</f>
        <v>0</v>
      </c>
      <c r="BG79" s="53" cm="1">
        <f t="array" ref="BG79">IF(AND(OR(INDEX(InputsCapExSalvageMonth,$BS$9)=0,BG$3&lt;INDEX(InputsCapExSalvageMonth,$BS$9)),BG$3&gt;=INDEX(InputsCapexBuyMonth,$BS$9),BG$3&lt;=INDEX(InputsCapexDepreciationMonths,$BS$9)+INDEX(InputsCapexBuyMonth,$BS$9)-1),INDEX(InputsCapexBuyAmount,$BS$9)/INDEX(InputsCapexDepreciationMonths,$BS$9),0)</f>
        <v>0</v>
      </c>
      <c r="BH79" s="59" cm="1">
        <f t="array" ref="BH79">IF(AND(OR(INDEX(InputsCapExSalvageMonth,$BS$9)=0,BH$3&lt;INDEX(InputsCapExSalvageMonth,$BS$9)),BH$3&gt;=INDEX(InputsCapexBuyMonth,$BS$9),BH$3&lt;=INDEX(InputsCapexDepreciationMonths,$BS$9)+INDEX(InputsCapexBuyMonth,$BS$9)-1),INDEX(InputsCapexBuyAmount,$BS$9)/INDEX(InputsCapexDepreciationMonths,$BS$9),0)</f>
        <v>0</v>
      </c>
      <c r="BI79" s="59" cm="1">
        <f t="array" ref="BI79">IF(AND(OR(INDEX(InputsCapExSalvageMonth,$BS$9)=0,BI$3&lt;INDEX(InputsCapExSalvageMonth,$BS$9)),BI$3&gt;=INDEX(InputsCapexBuyMonth,$BS$9),BI$3&lt;=INDEX(InputsCapexDepreciationMonths,$BS$9)+INDEX(InputsCapexBuyMonth,$BS$9)-1),INDEX(InputsCapexBuyAmount,$BS$9)/INDEX(InputsCapexDepreciationMonths,$BS$9),0)</f>
        <v>0</v>
      </c>
      <c r="BJ79" s="59" cm="1">
        <f t="array" ref="BJ79">IF(AND(OR(INDEX(InputsCapExSalvageMonth,$BS$9)=0,BJ$3&lt;INDEX(InputsCapExSalvageMonth,$BS$9)),BJ$3&gt;=INDEX(InputsCapexBuyMonth,$BS$9),BJ$3&lt;=INDEX(InputsCapexDepreciationMonths,$BS$9)+INDEX(InputsCapexBuyMonth,$BS$9)-1),INDEX(InputsCapexBuyAmount,$BS$9)/INDEX(InputsCapexDepreciationMonths,$BS$9),0)</f>
        <v>0</v>
      </c>
      <c r="BK79" s="59" cm="1">
        <f t="array" ref="BK79">IF(AND(OR(INDEX(InputsCapExSalvageMonth,$BS$9)=0,BK$3&lt;INDEX(InputsCapExSalvageMonth,$BS$9)),BK$3&gt;=INDEX(InputsCapexBuyMonth,$BS$9),BK$3&lt;=INDEX(InputsCapexDepreciationMonths,$BS$9)+INDEX(InputsCapexBuyMonth,$BS$9)-1),INDEX(InputsCapexBuyAmount,$BS$9)/INDEX(InputsCapexDepreciationMonths,$BS$9),0)</f>
        <v>0</v>
      </c>
      <c r="BL79" s="59" cm="1">
        <f t="array" ref="BL79">IF(AND(OR(INDEX(InputsCapExSalvageMonth,$BS$9)=0,BL$3&lt;INDEX(InputsCapExSalvageMonth,$BS$9)),BL$3&gt;=INDEX(InputsCapexBuyMonth,$BS$9),BL$3&lt;=INDEX(InputsCapexDepreciationMonths,$BS$9)+INDEX(InputsCapexBuyMonth,$BS$9)-1),INDEX(InputsCapexBuyAmount,$BS$9)/INDEX(InputsCapexDepreciationMonths,$BS$9),0)</f>
        <v>0</v>
      </c>
      <c r="BM79" s="59" cm="1">
        <f t="array" ref="BM79">IF(AND(OR(INDEX(InputsCapExSalvageMonth,$BS$9)=0,BM$3&lt;INDEX(InputsCapExSalvageMonth,$BS$9)),BM$3&gt;=INDEX(InputsCapexBuyMonth,$BS$9),BM$3&lt;=INDEX(InputsCapexDepreciationMonths,$BS$9)+INDEX(InputsCapexBuyMonth,$BS$9)-1),INDEX(InputsCapexBuyAmount,$BS$9)/INDEX(InputsCapexDepreciationMonths,$BS$9),0)</f>
        <v>0</v>
      </c>
      <c r="BN79" s="59" cm="1">
        <f t="array" ref="BN79">IF(AND(OR(INDEX(InputsCapExSalvageMonth,$BS$9)=0,BN$3&lt;INDEX(InputsCapExSalvageMonth,$BS$9)),BN$3&gt;=INDEX(InputsCapexBuyMonth,$BS$9),BN$3&lt;=INDEX(InputsCapexDepreciationMonths,$BS$9)+INDEX(InputsCapexBuyMonth,$BS$9)-1),INDEX(InputsCapexBuyAmount,$BS$9)/INDEX(InputsCapexDepreciationMonths,$BS$9),0)</f>
        <v>0</v>
      </c>
      <c r="BO79" s="59" cm="1">
        <f t="array" ref="BO79">IF(AND(OR(INDEX(InputsCapExSalvageMonth,$BS$9)=0,BO$3&lt;INDEX(InputsCapExSalvageMonth,$BS$9)),BO$3&gt;=INDEX(InputsCapexBuyMonth,$BS$9),BO$3&lt;=INDEX(InputsCapexDepreciationMonths,$BS$9)+INDEX(InputsCapexBuyMonth,$BS$9)-1),INDEX(InputsCapexBuyAmount,$BS$9)/INDEX(InputsCapexDepreciationMonths,$BS$9),0)</f>
        <v>0</v>
      </c>
      <c r="BP79" s="59" cm="1">
        <f t="array" ref="BP79">IF(AND(OR(INDEX(InputsCapExSalvageMonth,$BS$9)=0,BP$3&lt;INDEX(InputsCapExSalvageMonth,$BS$9)),BP$3&gt;=INDEX(InputsCapexBuyMonth,$BS$9),BP$3&lt;=INDEX(InputsCapexDepreciationMonths,$BS$9)+INDEX(InputsCapexBuyMonth,$BS$9)-1),INDEX(InputsCapexBuyAmount,$BS$9)/INDEX(InputsCapexDepreciationMonths,$BS$9),0)</f>
        <v>0</v>
      </c>
      <c r="BQ79" s="59" cm="1">
        <f t="array" ref="BQ79">IF(AND(OR(INDEX(InputsCapExSalvageMonth,$BS$9)=0,BQ$3&lt;INDEX(InputsCapExSalvageMonth,$BS$9)),BQ$3&gt;=INDEX(InputsCapexBuyMonth,$BS$9),BQ$3&lt;=INDEX(InputsCapexDepreciationMonths,$BS$9)+INDEX(InputsCapexBuyMonth,$BS$9)-1),INDEX(InputsCapexBuyAmount,$BS$9)/INDEX(InputsCapexDepreciationMonths,$BS$9),0)</f>
        <v>0</v>
      </c>
      <c r="BR79" s="60" cm="1">
        <f t="array" ref="BR79">IF(AND(OR(INDEX(InputsCapExSalvageMonth,$BS$9)=0,BR$3&lt;INDEX(InputsCapExSalvageMonth,$BS$9)),BR$3&gt;=INDEX(InputsCapexBuyMonth,$BS$9),BR$3&lt;=INDEX(InputsCapexDepreciationMonths,$BS$9)+INDEX(InputsCapexBuyMonth,$BS$9)-1),INDEX(InputsCapexBuyAmount,$BS$9)/INDEX(InputsCapexDepreciationMonths,$BS$9),0)</f>
        <v>0</v>
      </c>
    </row>
    <row r="80" spans="1:73" hidden="1" x14ac:dyDescent="0.25">
      <c r="A80" s="53"/>
      <c r="B80" s="141"/>
      <c r="C80" s="128" cm="1">
        <f t="array" ref="C80">INDEX(InputsCapexItem,$BS$10)</f>
        <v>0</v>
      </c>
      <c r="E80" s="60">
        <f t="shared" si="54"/>
        <v>0</v>
      </c>
      <c r="F80" s="60">
        <f t="shared" si="55"/>
        <v>0</v>
      </c>
      <c r="G80" s="60">
        <f t="shared" si="56"/>
        <v>0</v>
      </c>
      <c r="H80" s="60">
        <f t="shared" si="57"/>
        <v>0</v>
      </c>
      <c r="I80" s="60">
        <f t="shared" si="58"/>
        <v>0</v>
      </c>
      <c r="K80" s="53" cm="1">
        <f t="array" ref="K80">IF(AND(OR(INDEX(InputsCapExSalvageMonth,$BS$10)=0,K$3&lt;INDEX(InputsCapExSalvageMonth,$BS$10)),K$3&gt;=INDEX(InputsCapexBuyMonth,$BS$10),K$3&lt;=INDEX(InputsCapexDepreciationMonths,$BS$10)+INDEX(InputsCapexBuyMonth,$BS$10)-1),INDEX(InputsCapexBuyAmount,$BS$10)/INDEX(InputsCapexDepreciationMonths,$BS$10),0)</f>
        <v>0</v>
      </c>
      <c r="L80" s="53" cm="1">
        <f t="array" ref="L80">IF(AND(OR(INDEX(InputsCapExSalvageMonth,$BS$10)=0,L$3&lt;INDEX(InputsCapExSalvageMonth,$BS$10)),L$3&gt;=INDEX(InputsCapexBuyMonth,$BS$10),L$3&lt;=INDEX(InputsCapexDepreciationMonths,$BS$10)+INDEX(InputsCapexBuyMonth,$BS$10)-1),INDEX(InputsCapexBuyAmount,$BS$10)/INDEX(InputsCapexDepreciationMonths,$BS$10),0)</f>
        <v>0</v>
      </c>
      <c r="M80" s="53" cm="1">
        <f t="array" ref="M80">IF(AND(OR(INDEX(InputsCapExSalvageMonth,$BS$10)=0,M$3&lt;INDEX(InputsCapExSalvageMonth,$BS$10)),M$3&gt;=INDEX(InputsCapexBuyMonth,$BS$10),M$3&lt;=INDEX(InputsCapexDepreciationMonths,$BS$10)+INDEX(InputsCapexBuyMonth,$BS$10)-1),INDEX(InputsCapexBuyAmount,$BS$10)/INDEX(InputsCapexDepreciationMonths,$BS$10),0)</f>
        <v>0</v>
      </c>
      <c r="N80" s="53" cm="1">
        <f t="array" ref="N80">IF(AND(OR(INDEX(InputsCapExSalvageMonth,$BS$10)=0,N$3&lt;INDEX(InputsCapExSalvageMonth,$BS$10)),N$3&gt;=INDEX(InputsCapexBuyMonth,$BS$10),N$3&lt;=INDEX(InputsCapexDepreciationMonths,$BS$10)+INDEX(InputsCapexBuyMonth,$BS$10)-1),INDEX(InputsCapexBuyAmount,$BS$10)/INDEX(InputsCapexDepreciationMonths,$BS$10),0)</f>
        <v>0</v>
      </c>
      <c r="O80" s="53" cm="1">
        <f t="array" ref="O80">IF(AND(OR(INDEX(InputsCapExSalvageMonth,$BS$10)=0,O$3&lt;INDEX(InputsCapExSalvageMonth,$BS$10)),O$3&gt;=INDEX(InputsCapexBuyMonth,$BS$10),O$3&lt;=INDEX(InputsCapexDepreciationMonths,$BS$10)+INDEX(InputsCapexBuyMonth,$BS$10)-1),INDEX(InputsCapexBuyAmount,$BS$10)/INDEX(InputsCapexDepreciationMonths,$BS$10),0)</f>
        <v>0</v>
      </c>
      <c r="P80" s="53" cm="1">
        <f t="array" ref="P80">IF(AND(OR(INDEX(InputsCapExSalvageMonth,$BS$10)=0,P$3&lt;INDEX(InputsCapExSalvageMonth,$BS$10)),P$3&gt;=INDEX(InputsCapexBuyMonth,$BS$10),P$3&lt;=INDEX(InputsCapexDepreciationMonths,$BS$10)+INDEX(InputsCapexBuyMonth,$BS$10)-1),INDEX(InputsCapexBuyAmount,$BS$10)/INDEX(InputsCapexDepreciationMonths,$BS$10),0)</f>
        <v>0</v>
      </c>
      <c r="Q80" s="53" cm="1">
        <f t="array" ref="Q80">IF(AND(OR(INDEX(InputsCapExSalvageMonth,$BS$10)=0,Q$3&lt;INDEX(InputsCapExSalvageMonth,$BS$10)),Q$3&gt;=INDEX(InputsCapexBuyMonth,$BS$10),Q$3&lt;=INDEX(InputsCapexDepreciationMonths,$BS$10)+INDEX(InputsCapexBuyMonth,$BS$10)-1),INDEX(InputsCapexBuyAmount,$BS$10)/INDEX(InputsCapexDepreciationMonths,$BS$10),0)</f>
        <v>0</v>
      </c>
      <c r="R80" s="53" cm="1">
        <f t="array" ref="R80">IF(AND(OR(INDEX(InputsCapExSalvageMonth,$BS$10)=0,R$3&lt;INDEX(InputsCapExSalvageMonth,$BS$10)),R$3&gt;=INDEX(InputsCapexBuyMonth,$BS$10),R$3&lt;=INDEX(InputsCapexDepreciationMonths,$BS$10)+INDEX(InputsCapexBuyMonth,$BS$10)-1),INDEX(InputsCapexBuyAmount,$BS$10)/INDEX(InputsCapexDepreciationMonths,$BS$10),0)</f>
        <v>0</v>
      </c>
      <c r="S80" s="59" cm="1">
        <f t="array" ref="S80">IF(AND(OR(INDEX(InputsCapExSalvageMonth,$BS$10)=0,S$3&lt;INDEX(InputsCapExSalvageMonth,$BS$10)),S$3&gt;=INDEX(InputsCapexBuyMonth,$BS$10),S$3&lt;=INDEX(InputsCapexDepreciationMonths,$BS$10)+INDEX(InputsCapexBuyMonth,$BS$10)-1),INDEX(InputsCapexBuyAmount,$BS$10)/INDEX(InputsCapexDepreciationMonths,$BS$10),0)</f>
        <v>0</v>
      </c>
      <c r="T80" s="59" cm="1">
        <f t="array" ref="T80">IF(AND(OR(INDEX(InputsCapExSalvageMonth,$BS$10)=0,T$3&lt;INDEX(InputsCapExSalvageMonth,$BS$10)),T$3&gt;=INDEX(InputsCapexBuyMonth,$BS$10),T$3&lt;=INDEX(InputsCapexDepreciationMonths,$BS$10)+INDEX(InputsCapexBuyMonth,$BS$10)-1),INDEX(InputsCapexBuyAmount,$BS$10)/INDEX(InputsCapexDepreciationMonths,$BS$10),0)</f>
        <v>0</v>
      </c>
      <c r="U80" s="59" cm="1">
        <f t="array" ref="U80">IF(AND(OR(INDEX(InputsCapExSalvageMonth,$BS$10)=0,U$3&lt;INDEX(InputsCapExSalvageMonth,$BS$10)),U$3&gt;=INDEX(InputsCapexBuyMonth,$BS$10),U$3&lt;=INDEX(InputsCapexDepreciationMonths,$BS$10)+INDEX(InputsCapexBuyMonth,$BS$10)-1),INDEX(InputsCapexBuyAmount,$BS$10)/INDEX(InputsCapexDepreciationMonths,$BS$10),0)</f>
        <v>0</v>
      </c>
      <c r="V80" s="60" cm="1">
        <f t="array" ref="V80">IF(AND(OR(INDEX(InputsCapExSalvageMonth,$BS$10)=0,V$3&lt;INDEX(InputsCapExSalvageMonth,$BS$10)),V$3&gt;=INDEX(InputsCapexBuyMonth,$BS$10),V$3&lt;=INDEX(InputsCapexDepreciationMonths,$BS$10)+INDEX(InputsCapexBuyMonth,$BS$10)-1),INDEX(InputsCapexBuyAmount,$BS$10)/INDEX(InputsCapexDepreciationMonths,$BS$10),0)</f>
        <v>0</v>
      </c>
      <c r="W80" s="53" cm="1">
        <f t="array" ref="W80">IF(AND(OR(INDEX(InputsCapExSalvageMonth,$BS$10)=0,W$3&lt;INDEX(InputsCapExSalvageMonth,$BS$10)),W$3&gt;=INDEX(InputsCapexBuyMonth,$BS$10),W$3&lt;=INDEX(InputsCapexDepreciationMonths,$BS$10)+INDEX(InputsCapexBuyMonth,$BS$10)-1),INDEX(InputsCapexBuyAmount,$BS$10)/INDEX(InputsCapexDepreciationMonths,$BS$10),0)</f>
        <v>0</v>
      </c>
      <c r="X80" s="59" cm="1">
        <f t="array" ref="X80">IF(AND(OR(INDEX(InputsCapExSalvageMonth,$BS$10)=0,X$3&lt;INDEX(InputsCapExSalvageMonth,$BS$10)),X$3&gt;=INDEX(InputsCapexBuyMonth,$BS$10),X$3&lt;=INDEX(InputsCapexDepreciationMonths,$BS$10)+INDEX(InputsCapexBuyMonth,$BS$10)-1),INDEX(InputsCapexBuyAmount,$BS$10)/INDEX(InputsCapexDepreciationMonths,$BS$10),0)</f>
        <v>0</v>
      </c>
      <c r="Y80" s="59" cm="1">
        <f t="array" ref="Y80">IF(AND(OR(INDEX(InputsCapExSalvageMonth,$BS$10)=0,Y$3&lt;INDEX(InputsCapExSalvageMonth,$BS$10)),Y$3&gt;=INDEX(InputsCapexBuyMonth,$BS$10),Y$3&lt;=INDEX(InputsCapexDepreciationMonths,$BS$10)+INDEX(InputsCapexBuyMonth,$BS$10)-1),INDEX(InputsCapexBuyAmount,$BS$10)/INDEX(InputsCapexDepreciationMonths,$BS$10),0)</f>
        <v>0</v>
      </c>
      <c r="Z80" s="59" cm="1">
        <f t="array" ref="Z80">IF(AND(OR(INDEX(InputsCapExSalvageMonth,$BS$10)=0,Z$3&lt;INDEX(InputsCapExSalvageMonth,$BS$10)),Z$3&gt;=INDEX(InputsCapexBuyMonth,$BS$10),Z$3&lt;=INDEX(InputsCapexDepreciationMonths,$BS$10)+INDEX(InputsCapexBuyMonth,$BS$10)-1),INDEX(InputsCapexBuyAmount,$BS$10)/INDEX(InputsCapexDepreciationMonths,$BS$10),0)</f>
        <v>0</v>
      </c>
      <c r="AA80" s="59" cm="1">
        <f t="array" ref="AA80">IF(AND(OR(INDEX(InputsCapExSalvageMonth,$BS$10)=0,AA$3&lt;INDEX(InputsCapExSalvageMonth,$BS$10)),AA$3&gt;=INDEX(InputsCapexBuyMonth,$BS$10),AA$3&lt;=INDEX(InputsCapexDepreciationMonths,$BS$10)+INDEX(InputsCapexBuyMonth,$BS$10)-1),INDEX(InputsCapexBuyAmount,$BS$10)/INDEX(InputsCapexDepreciationMonths,$BS$10),0)</f>
        <v>0</v>
      </c>
      <c r="AB80" s="59" cm="1">
        <f t="array" ref="AB80">IF(AND(OR(INDEX(InputsCapExSalvageMonth,$BS$10)=0,AB$3&lt;INDEX(InputsCapExSalvageMonth,$BS$10)),AB$3&gt;=INDEX(InputsCapexBuyMonth,$BS$10),AB$3&lt;=INDEX(InputsCapexDepreciationMonths,$BS$10)+INDEX(InputsCapexBuyMonth,$BS$10)-1),INDEX(InputsCapexBuyAmount,$BS$10)/INDEX(InputsCapexDepreciationMonths,$BS$10),0)</f>
        <v>0</v>
      </c>
      <c r="AC80" s="59" cm="1">
        <f t="array" ref="AC80">IF(AND(OR(INDEX(InputsCapExSalvageMonth,$BS$10)=0,AC$3&lt;INDEX(InputsCapExSalvageMonth,$BS$10)),AC$3&gt;=INDEX(InputsCapexBuyMonth,$BS$10),AC$3&lt;=INDEX(InputsCapexDepreciationMonths,$BS$10)+INDEX(InputsCapexBuyMonth,$BS$10)-1),INDEX(InputsCapexBuyAmount,$BS$10)/INDEX(InputsCapexDepreciationMonths,$BS$10),0)</f>
        <v>0</v>
      </c>
      <c r="AD80" s="59" cm="1">
        <f t="array" ref="AD80">IF(AND(OR(INDEX(InputsCapExSalvageMonth,$BS$10)=0,AD$3&lt;INDEX(InputsCapExSalvageMonth,$BS$10)),AD$3&gt;=INDEX(InputsCapexBuyMonth,$BS$10),AD$3&lt;=INDEX(InputsCapexDepreciationMonths,$BS$10)+INDEX(InputsCapexBuyMonth,$BS$10)-1),INDEX(InputsCapexBuyAmount,$BS$10)/INDEX(InputsCapexDepreciationMonths,$BS$10),0)</f>
        <v>0</v>
      </c>
      <c r="AE80" s="59" cm="1">
        <f t="array" ref="AE80">IF(AND(OR(INDEX(InputsCapExSalvageMonth,$BS$10)=0,AE$3&lt;INDEX(InputsCapExSalvageMonth,$BS$10)),AE$3&gt;=INDEX(InputsCapexBuyMonth,$BS$10),AE$3&lt;=INDEX(InputsCapexDepreciationMonths,$BS$10)+INDEX(InputsCapexBuyMonth,$BS$10)-1),INDEX(InputsCapexBuyAmount,$BS$10)/INDEX(InputsCapexDepreciationMonths,$BS$10),0)</f>
        <v>0</v>
      </c>
      <c r="AF80" s="59" cm="1">
        <f t="array" ref="AF80">IF(AND(OR(INDEX(InputsCapExSalvageMonth,$BS$10)=0,AF$3&lt;INDEX(InputsCapExSalvageMonth,$BS$10)),AF$3&gt;=INDEX(InputsCapexBuyMonth,$BS$10),AF$3&lt;=INDEX(InputsCapexDepreciationMonths,$BS$10)+INDEX(InputsCapexBuyMonth,$BS$10)-1),INDEX(InputsCapexBuyAmount,$BS$10)/INDEX(InputsCapexDepreciationMonths,$BS$10),0)</f>
        <v>0</v>
      </c>
      <c r="AG80" s="59" cm="1">
        <f t="array" ref="AG80">IF(AND(OR(INDEX(InputsCapExSalvageMonth,$BS$10)=0,AG$3&lt;INDEX(InputsCapExSalvageMonth,$BS$10)),AG$3&gt;=INDEX(InputsCapexBuyMonth,$BS$10),AG$3&lt;=INDEX(InputsCapexDepreciationMonths,$BS$10)+INDEX(InputsCapexBuyMonth,$BS$10)-1),INDEX(InputsCapexBuyAmount,$BS$10)/INDEX(InputsCapexDepreciationMonths,$BS$10),0)</f>
        <v>0</v>
      </c>
      <c r="AH80" s="60" cm="1">
        <f t="array" ref="AH80">IF(AND(OR(INDEX(InputsCapExSalvageMonth,$BS$10)=0,AH$3&lt;INDEX(InputsCapExSalvageMonth,$BS$10)),AH$3&gt;=INDEX(InputsCapexBuyMonth,$BS$10),AH$3&lt;=INDEX(InputsCapexDepreciationMonths,$BS$10)+INDEX(InputsCapexBuyMonth,$BS$10)-1),INDEX(InputsCapexBuyAmount,$BS$10)/INDEX(InputsCapexDepreciationMonths,$BS$10),0)</f>
        <v>0</v>
      </c>
      <c r="AI80" s="53" cm="1">
        <f t="array" ref="AI80">IF(AND(OR(INDEX(InputsCapExSalvageMonth,$BS$10)=0,AI$3&lt;INDEX(InputsCapExSalvageMonth,$BS$10)),AI$3&gt;=INDEX(InputsCapexBuyMonth,$BS$10),AI$3&lt;=INDEX(InputsCapexDepreciationMonths,$BS$10)+INDEX(InputsCapexBuyMonth,$BS$10)-1),INDEX(InputsCapexBuyAmount,$BS$10)/INDEX(InputsCapexDepreciationMonths,$BS$10),0)</f>
        <v>0</v>
      </c>
      <c r="AJ80" s="59" cm="1">
        <f t="array" ref="AJ80">IF(AND(OR(INDEX(InputsCapExSalvageMonth,$BS$10)=0,AJ$3&lt;INDEX(InputsCapExSalvageMonth,$BS$10)),AJ$3&gt;=INDEX(InputsCapexBuyMonth,$BS$10),AJ$3&lt;=INDEX(InputsCapexDepreciationMonths,$BS$10)+INDEX(InputsCapexBuyMonth,$BS$10)-1),INDEX(InputsCapexBuyAmount,$BS$10)/INDEX(InputsCapexDepreciationMonths,$BS$10),0)</f>
        <v>0</v>
      </c>
      <c r="AK80" s="59" cm="1">
        <f t="array" ref="AK80">IF(AND(OR(INDEX(InputsCapExSalvageMonth,$BS$10)=0,AK$3&lt;INDEX(InputsCapExSalvageMonth,$BS$10)),AK$3&gt;=INDEX(InputsCapexBuyMonth,$BS$10),AK$3&lt;=INDEX(InputsCapexDepreciationMonths,$BS$10)+INDEX(InputsCapexBuyMonth,$BS$10)-1),INDEX(InputsCapexBuyAmount,$BS$10)/INDEX(InputsCapexDepreciationMonths,$BS$10),0)</f>
        <v>0</v>
      </c>
      <c r="AL80" s="59" cm="1">
        <f t="array" ref="AL80">IF(AND(OR(INDEX(InputsCapExSalvageMonth,$BS$10)=0,AL$3&lt;INDEX(InputsCapExSalvageMonth,$BS$10)),AL$3&gt;=INDEX(InputsCapexBuyMonth,$BS$10),AL$3&lt;=INDEX(InputsCapexDepreciationMonths,$BS$10)+INDEX(InputsCapexBuyMonth,$BS$10)-1),INDEX(InputsCapexBuyAmount,$BS$10)/INDEX(InputsCapexDepreciationMonths,$BS$10),0)</f>
        <v>0</v>
      </c>
      <c r="AM80" s="59" cm="1">
        <f t="array" ref="AM80">IF(AND(OR(INDEX(InputsCapExSalvageMonth,$BS$10)=0,AM$3&lt;INDEX(InputsCapExSalvageMonth,$BS$10)),AM$3&gt;=INDEX(InputsCapexBuyMonth,$BS$10),AM$3&lt;=INDEX(InputsCapexDepreciationMonths,$BS$10)+INDEX(InputsCapexBuyMonth,$BS$10)-1),INDEX(InputsCapexBuyAmount,$BS$10)/INDEX(InputsCapexDepreciationMonths,$BS$10),0)</f>
        <v>0</v>
      </c>
      <c r="AN80" s="59" cm="1">
        <f t="array" ref="AN80">IF(AND(OR(INDEX(InputsCapExSalvageMonth,$BS$10)=0,AN$3&lt;INDEX(InputsCapExSalvageMonth,$BS$10)),AN$3&gt;=INDEX(InputsCapexBuyMonth,$BS$10),AN$3&lt;=INDEX(InputsCapexDepreciationMonths,$BS$10)+INDEX(InputsCapexBuyMonth,$BS$10)-1),INDEX(InputsCapexBuyAmount,$BS$10)/INDEX(InputsCapexDepreciationMonths,$BS$10),0)</f>
        <v>0</v>
      </c>
      <c r="AO80" s="59" cm="1">
        <f t="array" ref="AO80">IF(AND(OR(INDEX(InputsCapExSalvageMonth,$BS$10)=0,AO$3&lt;INDEX(InputsCapExSalvageMonth,$BS$10)),AO$3&gt;=INDEX(InputsCapexBuyMonth,$BS$10),AO$3&lt;=INDEX(InputsCapexDepreciationMonths,$BS$10)+INDEX(InputsCapexBuyMonth,$BS$10)-1),INDEX(InputsCapexBuyAmount,$BS$10)/INDEX(InputsCapexDepreciationMonths,$BS$10),0)</f>
        <v>0</v>
      </c>
      <c r="AP80" s="59" cm="1">
        <f t="array" ref="AP80">IF(AND(OR(INDEX(InputsCapExSalvageMonth,$BS$10)=0,AP$3&lt;INDEX(InputsCapExSalvageMonth,$BS$10)),AP$3&gt;=INDEX(InputsCapexBuyMonth,$BS$10),AP$3&lt;=INDEX(InputsCapexDepreciationMonths,$BS$10)+INDEX(InputsCapexBuyMonth,$BS$10)-1),INDEX(InputsCapexBuyAmount,$BS$10)/INDEX(InputsCapexDepreciationMonths,$BS$10),0)</f>
        <v>0</v>
      </c>
      <c r="AQ80" s="59" cm="1">
        <f t="array" ref="AQ80">IF(AND(OR(INDEX(InputsCapExSalvageMonth,$BS$10)=0,AQ$3&lt;INDEX(InputsCapExSalvageMonth,$BS$10)),AQ$3&gt;=INDEX(InputsCapexBuyMonth,$BS$10),AQ$3&lt;=INDEX(InputsCapexDepreciationMonths,$BS$10)+INDEX(InputsCapexBuyMonth,$BS$10)-1),INDEX(InputsCapexBuyAmount,$BS$10)/INDEX(InputsCapexDepreciationMonths,$BS$10),0)</f>
        <v>0</v>
      </c>
      <c r="AR80" s="59" cm="1">
        <f t="array" ref="AR80">IF(AND(OR(INDEX(InputsCapExSalvageMonth,$BS$10)=0,AR$3&lt;INDEX(InputsCapExSalvageMonth,$BS$10)),AR$3&gt;=INDEX(InputsCapexBuyMonth,$BS$10),AR$3&lt;=INDEX(InputsCapexDepreciationMonths,$BS$10)+INDEX(InputsCapexBuyMonth,$BS$10)-1),INDEX(InputsCapexBuyAmount,$BS$10)/INDEX(InputsCapexDepreciationMonths,$BS$10),0)</f>
        <v>0</v>
      </c>
      <c r="AS80" s="59" cm="1">
        <f t="array" ref="AS80">IF(AND(OR(INDEX(InputsCapExSalvageMonth,$BS$10)=0,AS$3&lt;INDEX(InputsCapExSalvageMonth,$BS$10)),AS$3&gt;=INDEX(InputsCapexBuyMonth,$BS$10),AS$3&lt;=INDEX(InputsCapexDepreciationMonths,$BS$10)+INDEX(InputsCapexBuyMonth,$BS$10)-1),INDEX(InputsCapexBuyAmount,$BS$10)/INDEX(InputsCapexDepreciationMonths,$BS$10),0)</f>
        <v>0</v>
      </c>
      <c r="AT80" s="60" cm="1">
        <f t="array" ref="AT80">IF(AND(OR(INDEX(InputsCapExSalvageMonth,$BS$10)=0,AT$3&lt;INDEX(InputsCapExSalvageMonth,$BS$10)),AT$3&gt;=INDEX(InputsCapexBuyMonth,$BS$10),AT$3&lt;=INDEX(InputsCapexDepreciationMonths,$BS$10)+INDEX(InputsCapexBuyMonth,$BS$10)-1),INDEX(InputsCapexBuyAmount,$BS$10)/INDEX(InputsCapexDepreciationMonths,$BS$10),0)</f>
        <v>0</v>
      </c>
      <c r="AU80" s="53" cm="1">
        <f t="array" ref="AU80">IF(AND(OR(INDEX(InputsCapExSalvageMonth,$BS$10)=0,AU$3&lt;INDEX(InputsCapExSalvageMonth,$BS$10)),AU$3&gt;=INDEX(InputsCapexBuyMonth,$BS$10),AU$3&lt;=INDEX(InputsCapexDepreciationMonths,$BS$10)+INDEX(InputsCapexBuyMonth,$BS$10)-1),INDEX(InputsCapexBuyAmount,$BS$10)/INDEX(InputsCapexDepreciationMonths,$BS$10),0)</f>
        <v>0</v>
      </c>
      <c r="AV80" s="59" cm="1">
        <f t="array" ref="AV80">IF(AND(OR(INDEX(InputsCapExSalvageMonth,$BS$10)=0,AV$3&lt;INDEX(InputsCapExSalvageMonth,$BS$10)),AV$3&gt;=INDEX(InputsCapexBuyMonth,$BS$10),AV$3&lt;=INDEX(InputsCapexDepreciationMonths,$BS$10)+INDEX(InputsCapexBuyMonth,$BS$10)-1),INDEX(InputsCapexBuyAmount,$BS$10)/INDEX(InputsCapexDepreciationMonths,$BS$10),0)</f>
        <v>0</v>
      </c>
      <c r="AW80" s="59" cm="1">
        <f t="array" ref="AW80">IF(AND(OR(INDEX(InputsCapExSalvageMonth,$BS$10)=0,AW$3&lt;INDEX(InputsCapExSalvageMonth,$BS$10)),AW$3&gt;=INDEX(InputsCapexBuyMonth,$BS$10),AW$3&lt;=INDEX(InputsCapexDepreciationMonths,$BS$10)+INDEX(InputsCapexBuyMonth,$BS$10)-1),INDEX(InputsCapexBuyAmount,$BS$10)/INDEX(InputsCapexDepreciationMonths,$BS$10),0)</f>
        <v>0</v>
      </c>
      <c r="AX80" s="59" cm="1">
        <f t="array" ref="AX80">IF(AND(OR(INDEX(InputsCapExSalvageMonth,$BS$10)=0,AX$3&lt;INDEX(InputsCapExSalvageMonth,$BS$10)),AX$3&gt;=INDEX(InputsCapexBuyMonth,$BS$10),AX$3&lt;=INDEX(InputsCapexDepreciationMonths,$BS$10)+INDEX(InputsCapexBuyMonth,$BS$10)-1),INDEX(InputsCapexBuyAmount,$BS$10)/INDEX(InputsCapexDepreciationMonths,$BS$10),0)</f>
        <v>0</v>
      </c>
      <c r="AY80" s="59" cm="1">
        <f t="array" ref="AY80">IF(AND(OR(INDEX(InputsCapExSalvageMonth,$BS$10)=0,AY$3&lt;INDEX(InputsCapExSalvageMonth,$BS$10)),AY$3&gt;=INDEX(InputsCapexBuyMonth,$BS$10),AY$3&lt;=INDEX(InputsCapexDepreciationMonths,$BS$10)+INDEX(InputsCapexBuyMonth,$BS$10)-1),INDEX(InputsCapexBuyAmount,$BS$10)/INDEX(InputsCapexDepreciationMonths,$BS$10),0)</f>
        <v>0</v>
      </c>
      <c r="AZ80" s="59" cm="1">
        <f t="array" ref="AZ80">IF(AND(OR(INDEX(InputsCapExSalvageMonth,$BS$10)=0,AZ$3&lt;INDEX(InputsCapExSalvageMonth,$BS$10)),AZ$3&gt;=INDEX(InputsCapexBuyMonth,$BS$10),AZ$3&lt;=INDEX(InputsCapexDepreciationMonths,$BS$10)+INDEX(InputsCapexBuyMonth,$BS$10)-1),INDEX(InputsCapexBuyAmount,$BS$10)/INDEX(InputsCapexDepreciationMonths,$BS$10),0)</f>
        <v>0</v>
      </c>
      <c r="BA80" s="59" cm="1">
        <f t="array" ref="BA80">IF(AND(OR(INDEX(InputsCapExSalvageMonth,$BS$10)=0,BA$3&lt;INDEX(InputsCapExSalvageMonth,$BS$10)),BA$3&gt;=INDEX(InputsCapexBuyMonth,$BS$10),BA$3&lt;=INDEX(InputsCapexDepreciationMonths,$BS$10)+INDEX(InputsCapexBuyMonth,$BS$10)-1),INDEX(InputsCapexBuyAmount,$BS$10)/INDEX(InputsCapexDepreciationMonths,$BS$10),0)</f>
        <v>0</v>
      </c>
      <c r="BB80" s="59" cm="1">
        <f t="array" ref="BB80">IF(AND(OR(INDEX(InputsCapExSalvageMonth,$BS$10)=0,BB$3&lt;INDEX(InputsCapExSalvageMonth,$BS$10)),BB$3&gt;=INDEX(InputsCapexBuyMonth,$BS$10),BB$3&lt;=INDEX(InputsCapexDepreciationMonths,$BS$10)+INDEX(InputsCapexBuyMonth,$BS$10)-1),INDEX(InputsCapexBuyAmount,$BS$10)/INDEX(InputsCapexDepreciationMonths,$BS$10),0)</f>
        <v>0</v>
      </c>
      <c r="BC80" s="59" cm="1">
        <f t="array" ref="BC80">IF(AND(OR(INDEX(InputsCapExSalvageMonth,$BS$10)=0,BC$3&lt;INDEX(InputsCapExSalvageMonth,$BS$10)),BC$3&gt;=INDEX(InputsCapexBuyMonth,$BS$10),BC$3&lt;=INDEX(InputsCapexDepreciationMonths,$BS$10)+INDEX(InputsCapexBuyMonth,$BS$10)-1),INDEX(InputsCapexBuyAmount,$BS$10)/INDEX(InputsCapexDepreciationMonths,$BS$10),0)</f>
        <v>0</v>
      </c>
      <c r="BD80" s="59" cm="1">
        <f t="array" ref="BD80">IF(AND(OR(INDEX(InputsCapExSalvageMonth,$BS$10)=0,BD$3&lt;INDEX(InputsCapExSalvageMonth,$BS$10)),BD$3&gt;=INDEX(InputsCapexBuyMonth,$BS$10),BD$3&lt;=INDEX(InputsCapexDepreciationMonths,$BS$10)+INDEX(InputsCapexBuyMonth,$BS$10)-1),INDEX(InputsCapexBuyAmount,$BS$10)/INDEX(InputsCapexDepreciationMonths,$BS$10),0)</f>
        <v>0</v>
      </c>
      <c r="BE80" s="59" cm="1">
        <f t="array" ref="BE80">IF(AND(OR(INDEX(InputsCapExSalvageMonth,$BS$10)=0,BE$3&lt;INDEX(InputsCapExSalvageMonth,$BS$10)),BE$3&gt;=INDEX(InputsCapexBuyMonth,$BS$10),BE$3&lt;=INDEX(InputsCapexDepreciationMonths,$BS$10)+INDEX(InputsCapexBuyMonth,$BS$10)-1),INDEX(InputsCapexBuyAmount,$BS$10)/INDEX(InputsCapexDepreciationMonths,$BS$10),0)</f>
        <v>0</v>
      </c>
      <c r="BF80" s="60" cm="1">
        <f t="array" ref="BF80">IF(AND(OR(INDEX(InputsCapExSalvageMonth,$BS$10)=0,BF$3&lt;INDEX(InputsCapExSalvageMonth,$BS$10)),BF$3&gt;=INDEX(InputsCapexBuyMonth,$BS$10),BF$3&lt;=INDEX(InputsCapexDepreciationMonths,$BS$10)+INDEX(InputsCapexBuyMonth,$BS$10)-1),INDEX(InputsCapexBuyAmount,$BS$10)/INDEX(InputsCapexDepreciationMonths,$BS$10),0)</f>
        <v>0</v>
      </c>
      <c r="BG80" s="53" cm="1">
        <f t="array" ref="BG80">IF(AND(OR(INDEX(InputsCapExSalvageMonth,$BS$10)=0,BG$3&lt;INDEX(InputsCapExSalvageMonth,$BS$10)),BG$3&gt;=INDEX(InputsCapexBuyMonth,$BS$10),BG$3&lt;=INDEX(InputsCapexDepreciationMonths,$BS$10)+INDEX(InputsCapexBuyMonth,$BS$10)-1),INDEX(InputsCapexBuyAmount,$BS$10)/INDEX(InputsCapexDepreciationMonths,$BS$10),0)</f>
        <v>0</v>
      </c>
      <c r="BH80" s="59" cm="1">
        <f t="array" ref="BH80">IF(AND(OR(INDEX(InputsCapExSalvageMonth,$BS$10)=0,BH$3&lt;INDEX(InputsCapExSalvageMonth,$BS$10)),BH$3&gt;=INDEX(InputsCapexBuyMonth,$BS$10),BH$3&lt;=INDEX(InputsCapexDepreciationMonths,$BS$10)+INDEX(InputsCapexBuyMonth,$BS$10)-1),INDEX(InputsCapexBuyAmount,$BS$10)/INDEX(InputsCapexDepreciationMonths,$BS$10),0)</f>
        <v>0</v>
      </c>
      <c r="BI80" s="59" cm="1">
        <f t="array" ref="BI80">IF(AND(OR(INDEX(InputsCapExSalvageMonth,$BS$10)=0,BI$3&lt;INDEX(InputsCapExSalvageMonth,$BS$10)),BI$3&gt;=INDEX(InputsCapexBuyMonth,$BS$10),BI$3&lt;=INDEX(InputsCapexDepreciationMonths,$BS$10)+INDEX(InputsCapexBuyMonth,$BS$10)-1),INDEX(InputsCapexBuyAmount,$BS$10)/INDEX(InputsCapexDepreciationMonths,$BS$10),0)</f>
        <v>0</v>
      </c>
      <c r="BJ80" s="59" cm="1">
        <f t="array" ref="BJ80">IF(AND(OR(INDEX(InputsCapExSalvageMonth,$BS$10)=0,BJ$3&lt;INDEX(InputsCapExSalvageMonth,$BS$10)),BJ$3&gt;=INDEX(InputsCapexBuyMonth,$BS$10),BJ$3&lt;=INDEX(InputsCapexDepreciationMonths,$BS$10)+INDEX(InputsCapexBuyMonth,$BS$10)-1),INDEX(InputsCapexBuyAmount,$BS$10)/INDEX(InputsCapexDepreciationMonths,$BS$10),0)</f>
        <v>0</v>
      </c>
      <c r="BK80" s="59" cm="1">
        <f t="array" ref="BK80">IF(AND(OR(INDEX(InputsCapExSalvageMonth,$BS$10)=0,BK$3&lt;INDEX(InputsCapExSalvageMonth,$BS$10)),BK$3&gt;=INDEX(InputsCapexBuyMonth,$BS$10),BK$3&lt;=INDEX(InputsCapexDepreciationMonths,$BS$10)+INDEX(InputsCapexBuyMonth,$BS$10)-1),INDEX(InputsCapexBuyAmount,$BS$10)/INDEX(InputsCapexDepreciationMonths,$BS$10),0)</f>
        <v>0</v>
      </c>
      <c r="BL80" s="59" cm="1">
        <f t="array" ref="BL80">IF(AND(OR(INDEX(InputsCapExSalvageMonth,$BS$10)=0,BL$3&lt;INDEX(InputsCapExSalvageMonth,$BS$10)),BL$3&gt;=INDEX(InputsCapexBuyMonth,$BS$10),BL$3&lt;=INDEX(InputsCapexDepreciationMonths,$BS$10)+INDEX(InputsCapexBuyMonth,$BS$10)-1),INDEX(InputsCapexBuyAmount,$BS$10)/INDEX(InputsCapexDepreciationMonths,$BS$10),0)</f>
        <v>0</v>
      </c>
      <c r="BM80" s="59" cm="1">
        <f t="array" ref="BM80">IF(AND(OR(INDEX(InputsCapExSalvageMonth,$BS$10)=0,BM$3&lt;INDEX(InputsCapExSalvageMonth,$BS$10)),BM$3&gt;=INDEX(InputsCapexBuyMonth,$BS$10),BM$3&lt;=INDEX(InputsCapexDepreciationMonths,$BS$10)+INDEX(InputsCapexBuyMonth,$BS$10)-1),INDEX(InputsCapexBuyAmount,$BS$10)/INDEX(InputsCapexDepreciationMonths,$BS$10),0)</f>
        <v>0</v>
      </c>
      <c r="BN80" s="59" cm="1">
        <f t="array" ref="BN80">IF(AND(OR(INDEX(InputsCapExSalvageMonth,$BS$10)=0,BN$3&lt;INDEX(InputsCapExSalvageMonth,$BS$10)),BN$3&gt;=INDEX(InputsCapexBuyMonth,$BS$10),BN$3&lt;=INDEX(InputsCapexDepreciationMonths,$BS$10)+INDEX(InputsCapexBuyMonth,$BS$10)-1),INDEX(InputsCapexBuyAmount,$BS$10)/INDEX(InputsCapexDepreciationMonths,$BS$10),0)</f>
        <v>0</v>
      </c>
      <c r="BO80" s="59" cm="1">
        <f t="array" ref="BO80">IF(AND(OR(INDEX(InputsCapExSalvageMonth,$BS$10)=0,BO$3&lt;INDEX(InputsCapExSalvageMonth,$BS$10)),BO$3&gt;=INDEX(InputsCapexBuyMonth,$BS$10),BO$3&lt;=INDEX(InputsCapexDepreciationMonths,$BS$10)+INDEX(InputsCapexBuyMonth,$BS$10)-1),INDEX(InputsCapexBuyAmount,$BS$10)/INDEX(InputsCapexDepreciationMonths,$BS$10),0)</f>
        <v>0</v>
      </c>
      <c r="BP80" s="59" cm="1">
        <f t="array" ref="BP80">IF(AND(OR(INDEX(InputsCapExSalvageMonth,$BS$10)=0,BP$3&lt;INDEX(InputsCapExSalvageMonth,$BS$10)),BP$3&gt;=INDEX(InputsCapexBuyMonth,$BS$10),BP$3&lt;=INDEX(InputsCapexDepreciationMonths,$BS$10)+INDEX(InputsCapexBuyMonth,$BS$10)-1),INDEX(InputsCapexBuyAmount,$BS$10)/INDEX(InputsCapexDepreciationMonths,$BS$10),0)</f>
        <v>0</v>
      </c>
      <c r="BQ80" s="59" cm="1">
        <f t="array" ref="BQ80">IF(AND(OR(INDEX(InputsCapExSalvageMonth,$BS$10)=0,BQ$3&lt;INDEX(InputsCapExSalvageMonth,$BS$10)),BQ$3&gt;=INDEX(InputsCapexBuyMonth,$BS$10),BQ$3&lt;=INDEX(InputsCapexDepreciationMonths,$BS$10)+INDEX(InputsCapexBuyMonth,$BS$10)-1),INDEX(InputsCapexBuyAmount,$BS$10)/INDEX(InputsCapexDepreciationMonths,$BS$10),0)</f>
        <v>0</v>
      </c>
      <c r="BR80" s="60" cm="1">
        <f t="array" ref="BR80">IF(AND(OR(INDEX(InputsCapExSalvageMonth,$BS$10)=0,BR$3&lt;INDEX(InputsCapExSalvageMonth,$BS$10)),BR$3&gt;=INDEX(InputsCapexBuyMonth,$BS$10),BR$3&lt;=INDEX(InputsCapexDepreciationMonths,$BS$10)+INDEX(InputsCapexBuyMonth,$BS$10)-1),INDEX(InputsCapexBuyAmount,$BS$10)/INDEX(InputsCapexDepreciationMonths,$BS$10),0)</f>
        <v>0</v>
      </c>
    </row>
    <row r="81" spans="1:70" hidden="1" x14ac:dyDescent="0.25">
      <c r="A81" s="53"/>
      <c r="B81" s="141"/>
      <c r="C81" s="128" cm="1">
        <f t="array" ref="C81">INDEX(InputsCapexItem,$BS$11)</f>
        <v>0</v>
      </c>
      <c r="E81" s="60"/>
      <c r="F81" s="60"/>
      <c r="G81" s="60"/>
      <c r="H81" s="60"/>
      <c r="I81" s="60"/>
      <c r="K81" s="53" cm="1">
        <f t="array" ref="K81">IF(AND(OR(INDEX(InputsCapExSalvageMonth,$BS$11)=0,K$3&lt;INDEX(InputsCapExSalvageMonth,$BS$11)),K$3&gt;=INDEX(InputsCapexBuyMonth,$BS$11),K$3&lt;=INDEX(InputsCapexDepreciationMonths,$BS$11)+INDEX(InputsCapexBuyMonth,$BS$11)-1),INDEX(InputsCapexBuyAmount,$BS$11)/INDEX(InputsCapexDepreciationMonths,$BS$11),0)</f>
        <v>0</v>
      </c>
      <c r="L81" s="53" cm="1">
        <f t="array" ref="L81">IF(AND(OR(INDEX(InputsCapExSalvageMonth,$BS$11)=0,L$3&lt;INDEX(InputsCapExSalvageMonth,$BS$11)),L$3&gt;=INDEX(InputsCapexBuyMonth,$BS$11),L$3&lt;=INDEX(InputsCapexDepreciationMonths,$BS$11)+INDEX(InputsCapexBuyMonth,$BS$11)-1),INDEX(InputsCapexBuyAmount,$BS$11)/INDEX(InputsCapexDepreciationMonths,$BS$11),0)</f>
        <v>0</v>
      </c>
      <c r="M81" s="53" cm="1">
        <f t="array" ref="M81">IF(AND(OR(INDEX(InputsCapExSalvageMonth,$BS$11)=0,M$3&lt;INDEX(InputsCapExSalvageMonth,$BS$11)),M$3&gt;=INDEX(InputsCapexBuyMonth,$BS$11),M$3&lt;=INDEX(InputsCapexDepreciationMonths,$BS$11)+INDEX(InputsCapexBuyMonth,$BS$11)-1),INDEX(InputsCapexBuyAmount,$BS$11)/INDEX(InputsCapexDepreciationMonths,$BS$11),0)</f>
        <v>0</v>
      </c>
      <c r="N81" s="53" cm="1">
        <f t="array" ref="N81">IF(AND(OR(INDEX(InputsCapExSalvageMonth,$BS$11)=0,N$3&lt;INDEX(InputsCapExSalvageMonth,$BS$11)),N$3&gt;=INDEX(InputsCapexBuyMonth,$BS$11),N$3&lt;=INDEX(InputsCapexDepreciationMonths,$BS$11)+INDEX(InputsCapexBuyMonth,$BS$11)-1),INDEX(InputsCapexBuyAmount,$BS$11)/INDEX(InputsCapexDepreciationMonths,$BS$11),0)</f>
        <v>0</v>
      </c>
      <c r="O81" s="53" cm="1">
        <f t="array" ref="O81">IF(AND(OR(INDEX(InputsCapExSalvageMonth,$BS$11)=0,O$3&lt;INDEX(InputsCapExSalvageMonth,$BS$11)),O$3&gt;=INDEX(InputsCapexBuyMonth,$BS$11),O$3&lt;=INDEX(InputsCapexDepreciationMonths,$BS$11)+INDEX(InputsCapexBuyMonth,$BS$11)-1),INDEX(InputsCapexBuyAmount,$BS$11)/INDEX(InputsCapexDepreciationMonths,$BS$11),0)</f>
        <v>0</v>
      </c>
      <c r="P81" s="53" cm="1">
        <f t="array" ref="P81">IF(AND(OR(INDEX(InputsCapExSalvageMonth,$BS$11)=0,P$3&lt;INDEX(InputsCapExSalvageMonth,$BS$11)),P$3&gt;=INDEX(InputsCapexBuyMonth,$BS$11),P$3&lt;=INDEX(InputsCapexDepreciationMonths,$BS$11)+INDEX(InputsCapexBuyMonth,$BS$11)-1),INDEX(InputsCapexBuyAmount,$BS$11)/INDEX(InputsCapexDepreciationMonths,$BS$11),0)</f>
        <v>0</v>
      </c>
      <c r="Q81" s="53" cm="1">
        <f t="array" ref="Q81">IF(AND(OR(INDEX(InputsCapExSalvageMonth,$BS$11)=0,Q$3&lt;INDEX(InputsCapExSalvageMonth,$BS$11)),Q$3&gt;=INDEX(InputsCapexBuyMonth,$BS$11),Q$3&lt;=INDEX(InputsCapexDepreciationMonths,$BS$11)+INDEX(InputsCapexBuyMonth,$BS$11)-1),INDEX(InputsCapexBuyAmount,$BS$11)/INDEX(InputsCapexDepreciationMonths,$BS$11),0)</f>
        <v>0</v>
      </c>
      <c r="R81" s="53" cm="1">
        <f t="array" ref="R81">IF(AND(OR(INDEX(InputsCapExSalvageMonth,$BS$11)=0,R$3&lt;INDEX(InputsCapExSalvageMonth,$BS$11)),R$3&gt;=INDEX(InputsCapexBuyMonth,$BS$11),R$3&lt;=INDEX(InputsCapexDepreciationMonths,$BS$11)+INDEX(InputsCapexBuyMonth,$BS$11)-1),INDEX(InputsCapexBuyAmount,$BS$11)/INDEX(InputsCapexDepreciationMonths,$BS$11),0)</f>
        <v>0</v>
      </c>
      <c r="S81" s="59" cm="1">
        <f t="array" ref="S81">IF(AND(OR(INDEX(InputsCapExSalvageMonth,$BS$11)=0,S$3&lt;INDEX(InputsCapExSalvageMonth,$BS$11)),S$3&gt;=INDEX(InputsCapexBuyMonth,$BS$11),S$3&lt;=INDEX(InputsCapexDepreciationMonths,$BS$11)+INDEX(InputsCapexBuyMonth,$BS$11)-1),INDEX(InputsCapexBuyAmount,$BS$11)/INDEX(InputsCapexDepreciationMonths,$BS$11),0)</f>
        <v>0</v>
      </c>
      <c r="T81" s="59" cm="1">
        <f t="array" ref="T81">IF(AND(OR(INDEX(InputsCapExSalvageMonth,$BS$11)=0,T$3&lt;INDEX(InputsCapExSalvageMonth,$BS$11)),T$3&gt;=INDEX(InputsCapexBuyMonth,$BS$11),T$3&lt;=INDEX(InputsCapexDepreciationMonths,$BS$11)+INDEX(InputsCapexBuyMonth,$BS$11)-1),INDEX(InputsCapexBuyAmount,$BS$11)/INDEX(InputsCapexDepreciationMonths,$BS$11),0)</f>
        <v>0</v>
      </c>
      <c r="U81" s="59" cm="1">
        <f t="array" ref="U81">IF(AND(OR(INDEX(InputsCapExSalvageMonth,$BS$11)=0,U$3&lt;INDEX(InputsCapExSalvageMonth,$BS$11)),U$3&gt;=INDEX(InputsCapexBuyMonth,$BS$11),U$3&lt;=INDEX(InputsCapexDepreciationMonths,$BS$11)+INDEX(InputsCapexBuyMonth,$BS$11)-1),INDEX(InputsCapexBuyAmount,$BS$11)/INDEX(InputsCapexDepreciationMonths,$BS$11),0)</f>
        <v>0</v>
      </c>
      <c r="V81" s="60" cm="1">
        <f t="array" ref="V81">IF(AND(OR(INDEX(InputsCapExSalvageMonth,$BS$11)=0,V$3&lt;INDEX(InputsCapExSalvageMonth,$BS$11)),V$3&gt;=INDEX(InputsCapexBuyMonth,$BS$11),V$3&lt;=INDEX(InputsCapexDepreciationMonths,$BS$11)+INDEX(InputsCapexBuyMonth,$BS$11)-1),INDEX(InputsCapexBuyAmount,$BS$11)/INDEX(InputsCapexDepreciationMonths,$BS$11),0)</f>
        <v>0</v>
      </c>
      <c r="W81" s="53" cm="1">
        <f t="array" ref="W81">IF(AND(OR(INDEX(InputsCapExSalvageMonth,$BS$11)=0,W$3&lt;INDEX(InputsCapExSalvageMonth,$BS$11)),W$3&gt;=INDEX(InputsCapexBuyMonth,$BS$11),W$3&lt;=INDEX(InputsCapexDepreciationMonths,$BS$11)+INDEX(InputsCapexBuyMonth,$BS$11)-1),INDEX(InputsCapexBuyAmount,$BS$11)/INDEX(InputsCapexDepreciationMonths,$BS$11),0)</f>
        <v>0</v>
      </c>
      <c r="X81" s="59" cm="1">
        <f t="array" ref="X81">IF(AND(OR(INDEX(InputsCapExSalvageMonth,$BS$11)=0,X$3&lt;INDEX(InputsCapExSalvageMonth,$BS$11)),X$3&gt;=INDEX(InputsCapexBuyMonth,$BS$11),X$3&lt;=INDEX(InputsCapexDepreciationMonths,$BS$11)+INDEX(InputsCapexBuyMonth,$BS$11)-1),INDEX(InputsCapexBuyAmount,$BS$11)/INDEX(InputsCapexDepreciationMonths,$BS$11),0)</f>
        <v>0</v>
      </c>
      <c r="Y81" s="59" cm="1">
        <f t="array" ref="Y81">IF(AND(OR(INDEX(InputsCapExSalvageMonth,$BS$11)=0,Y$3&lt;INDEX(InputsCapExSalvageMonth,$BS$11)),Y$3&gt;=INDEX(InputsCapexBuyMonth,$BS$11),Y$3&lt;=INDEX(InputsCapexDepreciationMonths,$BS$11)+INDEX(InputsCapexBuyMonth,$BS$11)-1),INDEX(InputsCapexBuyAmount,$BS$11)/INDEX(InputsCapexDepreciationMonths,$BS$11),0)</f>
        <v>0</v>
      </c>
      <c r="Z81" s="59" cm="1">
        <f t="array" ref="Z81">IF(AND(OR(INDEX(InputsCapExSalvageMonth,$BS$11)=0,Z$3&lt;INDEX(InputsCapExSalvageMonth,$BS$11)),Z$3&gt;=INDEX(InputsCapexBuyMonth,$BS$11),Z$3&lt;=INDEX(InputsCapexDepreciationMonths,$BS$11)+INDEX(InputsCapexBuyMonth,$BS$11)-1),INDEX(InputsCapexBuyAmount,$BS$11)/INDEX(InputsCapexDepreciationMonths,$BS$11),0)</f>
        <v>0</v>
      </c>
      <c r="AA81" s="59" cm="1">
        <f t="array" ref="AA81">IF(AND(OR(INDEX(InputsCapExSalvageMonth,$BS$11)=0,AA$3&lt;INDEX(InputsCapExSalvageMonth,$BS$11)),AA$3&gt;=INDEX(InputsCapexBuyMonth,$BS$11),AA$3&lt;=INDEX(InputsCapexDepreciationMonths,$BS$11)+INDEX(InputsCapexBuyMonth,$BS$11)-1),INDEX(InputsCapexBuyAmount,$BS$11)/INDEX(InputsCapexDepreciationMonths,$BS$11),0)</f>
        <v>0</v>
      </c>
      <c r="AB81" s="59" cm="1">
        <f t="array" ref="AB81">IF(AND(OR(INDEX(InputsCapExSalvageMonth,$BS$11)=0,AB$3&lt;INDEX(InputsCapExSalvageMonth,$BS$11)),AB$3&gt;=INDEX(InputsCapexBuyMonth,$BS$11),AB$3&lt;=INDEX(InputsCapexDepreciationMonths,$BS$11)+INDEX(InputsCapexBuyMonth,$BS$11)-1),INDEX(InputsCapexBuyAmount,$BS$11)/INDEX(InputsCapexDepreciationMonths,$BS$11),0)</f>
        <v>0</v>
      </c>
      <c r="AC81" s="59" cm="1">
        <f t="array" ref="AC81">IF(AND(OR(INDEX(InputsCapExSalvageMonth,$BS$11)=0,AC$3&lt;INDEX(InputsCapExSalvageMonth,$BS$11)),AC$3&gt;=INDEX(InputsCapexBuyMonth,$BS$11),AC$3&lt;=INDEX(InputsCapexDepreciationMonths,$BS$11)+INDEX(InputsCapexBuyMonth,$BS$11)-1),INDEX(InputsCapexBuyAmount,$BS$11)/INDEX(InputsCapexDepreciationMonths,$BS$11),0)</f>
        <v>0</v>
      </c>
      <c r="AD81" s="59" cm="1">
        <f t="array" ref="AD81">IF(AND(OR(INDEX(InputsCapExSalvageMonth,$BS$11)=0,AD$3&lt;INDEX(InputsCapExSalvageMonth,$BS$11)),AD$3&gt;=INDEX(InputsCapexBuyMonth,$BS$11),AD$3&lt;=INDEX(InputsCapexDepreciationMonths,$BS$11)+INDEX(InputsCapexBuyMonth,$BS$11)-1),INDEX(InputsCapexBuyAmount,$BS$11)/INDEX(InputsCapexDepreciationMonths,$BS$11),0)</f>
        <v>0</v>
      </c>
      <c r="AE81" s="59" cm="1">
        <f t="array" ref="AE81">IF(AND(OR(INDEX(InputsCapExSalvageMonth,$BS$11)=0,AE$3&lt;INDEX(InputsCapExSalvageMonth,$BS$11)),AE$3&gt;=INDEX(InputsCapexBuyMonth,$BS$11),AE$3&lt;=INDEX(InputsCapexDepreciationMonths,$BS$11)+INDEX(InputsCapexBuyMonth,$BS$11)-1),INDEX(InputsCapexBuyAmount,$BS$11)/INDEX(InputsCapexDepreciationMonths,$BS$11),0)</f>
        <v>0</v>
      </c>
      <c r="AF81" s="59" cm="1">
        <f t="array" ref="AF81">IF(AND(OR(INDEX(InputsCapExSalvageMonth,$BS$11)=0,AF$3&lt;INDEX(InputsCapExSalvageMonth,$BS$11)),AF$3&gt;=INDEX(InputsCapexBuyMonth,$BS$11),AF$3&lt;=INDEX(InputsCapexDepreciationMonths,$BS$11)+INDEX(InputsCapexBuyMonth,$BS$11)-1),INDEX(InputsCapexBuyAmount,$BS$11)/INDEX(InputsCapexDepreciationMonths,$BS$11),0)</f>
        <v>0</v>
      </c>
      <c r="AG81" s="59" cm="1">
        <f t="array" ref="AG81">IF(AND(OR(INDEX(InputsCapExSalvageMonth,$BS$11)=0,AG$3&lt;INDEX(InputsCapExSalvageMonth,$BS$11)),AG$3&gt;=INDEX(InputsCapexBuyMonth,$BS$11),AG$3&lt;=INDEX(InputsCapexDepreciationMonths,$BS$11)+INDEX(InputsCapexBuyMonth,$BS$11)-1),INDEX(InputsCapexBuyAmount,$BS$11)/INDEX(InputsCapexDepreciationMonths,$BS$11),0)</f>
        <v>0</v>
      </c>
      <c r="AH81" s="60" cm="1">
        <f t="array" ref="AH81">IF(AND(OR(INDEX(InputsCapExSalvageMonth,$BS$11)=0,AH$3&lt;INDEX(InputsCapExSalvageMonth,$BS$11)),AH$3&gt;=INDEX(InputsCapexBuyMonth,$BS$11),AH$3&lt;=INDEX(InputsCapexDepreciationMonths,$BS$11)+INDEX(InputsCapexBuyMonth,$BS$11)-1),INDEX(InputsCapexBuyAmount,$BS$11)/INDEX(InputsCapexDepreciationMonths,$BS$11),0)</f>
        <v>0</v>
      </c>
      <c r="AI81" s="53" cm="1">
        <f t="array" ref="AI81">IF(AND(OR(INDEX(InputsCapExSalvageMonth,$BS$11)=0,AI$3&lt;INDEX(InputsCapExSalvageMonth,$BS$11)),AI$3&gt;=INDEX(InputsCapexBuyMonth,$BS$11),AI$3&lt;=INDEX(InputsCapexDepreciationMonths,$BS$11)+INDEX(InputsCapexBuyMonth,$BS$11)-1),INDEX(InputsCapexBuyAmount,$BS$11)/INDEX(InputsCapexDepreciationMonths,$BS$11),0)</f>
        <v>0</v>
      </c>
      <c r="AJ81" s="59" cm="1">
        <f t="array" ref="AJ81">IF(AND(OR(INDEX(InputsCapExSalvageMonth,$BS$11)=0,AJ$3&lt;INDEX(InputsCapExSalvageMonth,$BS$11)),AJ$3&gt;=INDEX(InputsCapexBuyMonth,$BS$11),AJ$3&lt;=INDEX(InputsCapexDepreciationMonths,$BS$11)+INDEX(InputsCapexBuyMonth,$BS$11)-1),INDEX(InputsCapexBuyAmount,$BS$11)/INDEX(InputsCapexDepreciationMonths,$BS$11),0)</f>
        <v>0</v>
      </c>
      <c r="AK81" s="59" cm="1">
        <f t="array" ref="AK81">IF(AND(OR(INDEX(InputsCapExSalvageMonth,$BS$11)=0,AK$3&lt;INDEX(InputsCapExSalvageMonth,$BS$11)),AK$3&gt;=INDEX(InputsCapexBuyMonth,$BS$11),AK$3&lt;=INDEX(InputsCapexDepreciationMonths,$BS$11)+INDEX(InputsCapexBuyMonth,$BS$11)-1),INDEX(InputsCapexBuyAmount,$BS$11)/INDEX(InputsCapexDepreciationMonths,$BS$11),0)</f>
        <v>0</v>
      </c>
      <c r="AL81" s="59" cm="1">
        <f t="array" ref="AL81">IF(AND(OR(INDEX(InputsCapExSalvageMonth,$BS$11)=0,AL$3&lt;INDEX(InputsCapExSalvageMonth,$BS$11)),AL$3&gt;=INDEX(InputsCapexBuyMonth,$BS$11),AL$3&lt;=INDEX(InputsCapexDepreciationMonths,$BS$11)+INDEX(InputsCapexBuyMonth,$BS$11)-1),INDEX(InputsCapexBuyAmount,$BS$11)/INDEX(InputsCapexDepreciationMonths,$BS$11),0)</f>
        <v>0</v>
      </c>
      <c r="AM81" s="59" cm="1">
        <f t="array" ref="AM81">IF(AND(OR(INDEX(InputsCapExSalvageMonth,$BS$11)=0,AM$3&lt;INDEX(InputsCapExSalvageMonth,$BS$11)),AM$3&gt;=INDEX(InputsCapexBuyMonth,$BS$11),AM$3&lt;=INDEX(InputsCapexDepreciationMonths,$BS$11)+INDEX(InputsCapexBuyMonth,$BS$11)-1),INDEX(InputsCapexBuyAmount,$BS$11)/INDEX(InputsCapexDepreciationMonths,$BS$11),0)</f>
        <v>0</v>
      </c>
      <c r="AN81" s="59" cm="1">
        <f t="array" ref="AN81">IF(AND(OR(INDEX(InputsCapExSalvageMonth,$BS$11)=0,AN$3&lt;INDEX(InputsCapExSalvageMonth,$BS$11)),AN$3&gt;=INDEX(InputsCapexBuyMonth,$BS$11),AN$3&lt;=INDEX(InputsCapexDepreciationMonths,$BS$11)+INDEX(InputsCapexBuyMonth,$BS$11)-1),INDEX(InputsCapexBuyAmount,$BS$11)/INDEX(InputsCapexDepreciationMonths,$BS$11),0)</f>
        <v>0</v>
      </c>
      <c r="AO81" s="59" cm="1">
        <f t="array" ref="AO81">IF(AND(OR(INDEX(InputsCapExSalvageMonth,$BS$11)=0,AO$3&lt;INDEX(InputsCapExSalvageMonth,$BS$11)),AO$3&gt;=INDEX(InputsCapexBuyMonth,$BS$11),AO$3&lt;=INDEX(InputsCapexDepreciationMonths,$BS$11)+INDEX(InputsCapexBuyMonth,$BS$11)-1),INDEX(InputsCapexBuyAmount,$BS$11)/INDEX(InputsCapexDepreciationMonths,$BS$11),0)</f>
        <v>0</v>
      </c>
      <c r="AP81" s="59" cm="1">
        <f t="array" ref="AP81">IF(AND(OR(INDEX(InputsCapExSalvageMonth,$BS$11)=0,AP$3&lt;INDEX(InputsCapExSalvageMonth,$BS$11)),AP$3&gt;=INDEX(InputsCapexBuyMonth,$BS$11),AP$3&lt;=INDEX(InputsCapexDepreciationMonths,$BS$11)+INDEX(InputsCapexBuyMonth,$BS$11)-1),INDEX(InputsCapexBuyAmount,$BS$11)/INDEX(InputsCapexDepreciationMonths,$BS$11),0)</f>
        <v>0</v>
      </c>
      <c r="AQ81" s="59" cm="1">
        <f t="array" ref="AQ81">IF(AND(OR(INDEX(InputsCapExSalvageMonth,$BS$11)=0,AQ$3&lt;INDEX(InputsCapExSalvageMonth,$BS$11)),AQ$3&gt;=INDEX(InputsCapexBuyMonth,$BS$11),AQ$3&lt;=INDEX(InputsCapexDepreciationMonths,$BS$11)+INDEX(InputsCapexBuyMonth,$BS$11)-1),INDEX(InputsCapexBuyAmount,$BS$11)/INDEX(InputsCapexDepreciationMonths,$BS$11),0)</f>
        <v>0</v>
      </c>
      <c r="AR81" s="59" cm="1">
        <f t="array" ref="AR81">IF(AND(OR(INDEX(InputsCapExSalvageMonth,$BS$11)=0,AR$3&lt;INDEX(InputsCapExSalvageMonth,$BS$11)),AR$3&gt;=INDEX(InputsCapexBuyMonth,$BS$11),AR$3&lt;=INDEX(InputsCapexDepreciationMonths,$BS$11)+INDEX(InputsCapexBuyMonth,$BS$11)-1),INDEX(InputsCapexBuyAmount,$BS$11)/INDEX(InputsCapexDepreciationMonths,$BS$11),0)</f>
        <v>0</v>
      </c>
      <c r="AS81" s="59" cm="1">
        <f t="array" ref="AS81">IF(AND(OR(INDEX(InputsCapExSalvageMonth,$BS$11)=0,AS$3&lt;INDEX(InputsCapExSalvageMonth,$BS$11)),AS$3&gt;=INDEX(InputsCapexBuyMonth,$BS$11),AS$3&lt;=INDEX(InputsCapexDepreciationMonths,$BS$11)+INDEX(InputsCapexBuyMonth,$BS$11)-1),INDEX(InputsCapexBuyAmount,$BS$11)/INDEX(InputsCapexDepreciationMonths,$BS$11),0)</f>
        <v>0</v>
      </c>
      <c r="AT81" s="60" cm="1">
        <f t="array" ref="AT81">IF(AND(OR(INDEX(InputsCapExSalvageMonth,$BS$11)=0,AT$3&lt;INDEX(InputsCapExSalvageMonth,$BS$11)),AT$3&gt;=INDEX(InputsCapexBuyMonth,$BS$11),AT$3&lt;=INDEX(InputsCapexDepreciationMonths,$BS$11)+INDEX(InputsCapexBuyMonth,$BS$11)-1),INDEX(InputsCapexBuyAmount,$BS$11)/INDEX(InputsCapexDepreciationMonths,$BS$11),0)</f>
        <v>0</v>
      </c>
      <c r="AU81" s="53" cm="1">
        <f t="array" ref="AU81">IF(AND(OR(INDEX(InputsCapExSalvageMonth,$BS$11)=0,AU$3&lt;INDEX(InputsCapExSalvageMonth,$BS$11)),AU$3&gt;=INDEX(InputsCapexBuyMonth,$BS$11),AU$3&lt;=INDEX(InputsCapexDepreciationMonths,$BS$11)+INDEX(InputsCapexBuyMonth,$BS$11)-1),INDEX(InputsCapexBuyAmount,$BS$11)/INDEX(InputsCapexDepreciationMonths,$BS$11),0)</f>
        <v>0</v>
      </c>
      <c r="AV81" s="59" cm="1">
        <f t="array" ref="AV81">IF(AND(OR(INDEX(InputsCapExSalvageMonth,$BS$11)=0,AV$3&lt;INDEX(InputsCapExSalvageMonth,$BS$11)),AV$3&gt;=INDEX(InputsCapexBuyMonth,$BS$11),AV$3&lt;=INDEX(InputsCapexDepreciationMonths,$BS$11)+INDEX(InputsCapexBuyMonth,$BS$11)-1),INDEX(InputsCapexBuyAmount,$BS$11)/INDEX(InputsCapexDepreciationMonths,$BS$11),0)</f>
        <v>0</v>
      </c>
      <c r="AW81" s="59" cm="1">
        <f t="array" ref="AW81">IF(AND(OR(INDEX(InputsCapExSalvageMonth,$BS$11)=0,AW$3&lt;INDEX(InputsCapExSalvageMonth,$BS$11)),AW$3&gt;=INDEX(InputsCapexBuyMonth,$BS$11),AW$3&lt;=INDEX(InputsCapexDepreciationMonths,$BS$11)+INDEX(InputsCapexBuyMonth,$BS$11)-1),INDEX(InputsCapexBuyAmount,$BS$11)/INDEX(InputsCapexDepreciationMonths,$BS$11),0)</f>
        <v>0</v>
      </c>
      <c r="AX81" s="59" cm="1">
        <f t="array" ref="AX81">IF(AND(OR(INDEX(InputsCapExSalvageMonth,$BS$11)=0,AX$3&lt;INDEX(InputsCapExSalvageMonth,$BS$11)),AX$3&gt;=INDEX(InputsCapexBuyMonth,$BS$11),AX$3&lt;=INDEX(InputsCapexDepreciationMonths,$BS$11)+INDEX(InputsCapexBuyMonth,$BS$11)-1),INDEX(InputsCapexBuyAmount,$BS$11)/INDEX(InputsCapexDepreciationMonths,$BS$11),0)</f>
        <v>0</v>
      </c>
      <c r="AY81" s="59" cm="1">
        <f t="array" ref="AY81">IF(AND(OR(INDEX(InputsCapExSalvageMonth,$BS$11)=0,AY$3&lt;INDEX(InputsCapExSalvageMonth,$BS$11)),AY$3&gt;=INDEX(InputsCapexBuyMonth,$BS$11),AY$3&lt;=INDEX(InputsCapexDepreciationMonths,$BS$11)+INDEX(InputsCapexBuyMonth,$BS$11)-1),INDEX(InputsCapexBuyAmount,$BS$11)/INDEX(InputsCapexDepreciationMonths,$BS$11),0)</f>
        <v>0</v>
      </c>
      <c r="AZ81" s="59" cm="1">
        <f t="array" ref="AZ81">IF(AND(OR(INDEX(InputsCapExSalvageMonth,$BS$11)=0,AZ$3&lt;INDEX(InputsCapExSalvageMonth,$BS$11)),AZ$3&gt;=INDEX(InputsCapexBuyMonth,$BS$11),AZ$3&lt;=INDEX(InputsCapexDepreciationMonths,$BS$11)+INDEX(InputsCapexBuyMonth,$BS$11)-1),INDEX(InputsCapexBuyAmount,$BS$11)/INDEX(InputsCapexDepreciationMonths,$BS$11),0)</f>
        <v>0</v>
      </c>
      <c r="BA81" s="59" cm="1">
        <f t="array" ref="BA81">IF(AND(OR(INDEX(InputsCapExSalvageMonth,$BS$11)=0,BA$3&lt;INDEX(InputsCapExSalvageMonth,$BS$11)),BA$3&gt;=INDEX(InputsCapexBuyMonth,$BS$11),BA$3&lt;=INDEX(InputsCapexDepreciationMonths,$BS$11)+INDEX(InputsCapexBuyMonth,$BS$11)-1),INDEX(InputsCapexBuyAmount,$BS$11)/INDEX(InputsCapexDepreciationMonths,$BS$11),0)</f>
        <v>0</v>
      </c>
      <c r="BB81" s="59" cm="1">
        <f t="array" ref="BB81">IF(AND(OR(INDEX(InputsCapExSalvageMonth,$BS$11)=0,BB$3&lt;INDEX(InputsCapExSalvageMonth,$BS$11)),BB$3&gt;=INDEX(InputsCapexBuyMonth,$BS$11),BB$3&lt;=INDEX(InputsCapexDepreciationMonths,$BS$11)+INDEX(InputsCapexBuyMonth,$BS$11)-1),INDEX(InputsCapexBuyAmount,$BS$11)/INDEX(InputsCapexDepreciationMonths,$BS$11),0)</f>
        <v>0</v>
      </c>
      <c r="BC81" s="59" cm="1">
        <f t="array" ref="BC81">IF(AND(OR(INDEX(InputsCapExSalvageMonth,$BS$11)=0,BC$3&lt;INDEX(InputsCapExSalvageMonth,$BS$11)),BC$3&gt;=INDEX(InputsCapexBuyMonth,$BS$11),BC$3&lt;=INDEX(InputsCapexDepreciationMonths,$BS$11)+INDEX(InputsCapexBuyMonth,$BS$11)-1),INDEX(InputsCapexBuyAmount,$BS$11)/INDEX(InputsCapexDepreciationMonths,$BS$11),0)</f>
        <v>0</v>
      </c>
      <c r="BD81" s="59" cm="1">
        <f t="array" ref="BD81">IF(AND(OR(INDEX(InputsCapExSalvageMonth,$BS$11)=0,BD$3&lt;INDEX(InputsCapExSalvageMonth,$BS$11)),BD$3&gt;=INDEX(InputsCapexBuyMonth,$BS$11),BD$3&lt;=INDEX(InputsCapexDepreciationMonths,$BS$11)+INDEX(InputsCapexBuyMonth,$BS$11)-1),INDEX(InputsCapexBuyAmount,$BS$11)/INDEX(InputsCapexDepreciationMonths,$BS$11),0)</f>
        <v>0</v>
      </c>
      <c r="BE81" s="59" cm="1">
        <f t="array" ref="BE81">IF(AND(OR(INDEX(InputsCapExSalvageMonth,$BS$11)=0,BE$3&lt;INDEX(InputsCapExSalvageMonth,$BS$11)),BE$3&gt;=INDEX(InputsCapexBuyMonth,$BS$11),BE$3&lt;=INDEX(InputsCapexDepreciationMonths,$BS$11)+INDEX(InputsCapexBuyMonth,$BS$11)-1),INDEX(InputsCapexBuyAmount,$BS$11)/INDEX(InputsCapexDepreciationMonths,$BS$11),0)</f>
        <v>0</v>
      </c>
      <c r="BF81" s="60" cm="1">
        <f t="array" ref="BF81">IF(AND(OR(INDEX(InputsCapExSalvageMonth,$BS$11)=0,BF$3&lt;INDEX(InputsCapExSalvageMonth,$BS$11)),BF$3&gt;=INDEX(InputsCapexBuyMonth,$BS$11),BF$3&lt;=INDEX(InputsCapexDepreciationMonths,$BS$11)+INDEX(InputsCapexBuyMonth,$BS$11)-1),INDEX(InputsCapexBuyAmount,$BS$11)/INDEX(InputsCapexDepreciationMonths,$BS$11),0)</f>
        <v>0</v>
      </c>
      <c r="BG81" s="53" cm="1">
        <f t="array" ref="BG81">IF(AND(OR(INDEX(InputsCapExSalvageMonth,$BS$11)=0,BG$3&lt;INDEX(InputsCapExSalvageMonth,$BS$11)),BG$3&gt;=INDEX(InputsCapexBuyMonth,$BS$11),BG$3&lt;=INDEX(InputsCapexDepreciationMonths,$BS$11)+INDEX(InputsCapexBuyMonth,$BS$11)-1),INDEX(InputsCapexBuyAmount,$BS$11)/INDEX(InputsCapexDepreciationMonths,$BS$11),0)</f>
        <v>0</v>
      </c>
      <c r="BH81" s="59" cm="1">
        <f t="array" ref="BH81">IF(AND(OR(INDEX(InputsCapExSalvageMonth,$BS$11)=0,BH$3&lt;INDEX(InputsCapExSalvageMonth,$BS$11)),BH$3&gt;=INDEX(InputsCapexBuyMonth,$BS$11),BH$3&lt;=INDEX(InputsCapexDepreciationMonths,$BS$11)+INDEX(InputsCapexBuyMonth,$BS$11)-1),INDEX(InputsCapexBuyAmount,$BS$11)/INDEX(InputsCapexDepreciationMonths,$BS$11),0)</f>
        <v>0</v>
      </c>
      <c r="BI81" s="59" cm="1">
        <f t="array" ref="BI81">IF(AND(OR(INDEX(InputsCapExSalvageMonth,$BS$11)=0,BI$3&lt;INDEX(InputsCapExSalvageMonth,$BS$11)),BI$3&gt;=INDEX(InputsCapexBuyMonth,$BS$11),BI$3&lt;=INDEX(InputsCapexDepreciationMonths,$BS$11)+INDEX(InputsCapexBuyMonth,$BS$11)-1),INDEX(InputsCapexBuyAmount,$BS$11)/INDEX(InputsCapexDepreciationMonths,$BS$11),0)</f>
        <v>0</v>
      </c>
      <c r="BJ81" s="59" cm="1">
        <f t="array" ref="BJ81">IF(AND(OR(INDEX(InputsCapExSalvageMonth,$BS$11)=0,BJ$3&lt;INDEX(InputsCapExSalvageMonth,$BS$11)),BJ$3&gt;=INDEX(InputsCapexBuyMonth,$BS$11),BJ$3&lt;=INDEX(InputsCapexDepreciationMonths,$BS$11)+INDEX(InputsCapexBuyMonth,$BS$11)-1),INDEX(InputsCapexBuyAmount,$BS$11)/INDEX(InputsCapexDepreciationMonths,$BS$11),0)</f>
        <v>0</v>
      </c>
      <c r="BK81" s="59" cm="1">
        <f t="array" ref="BK81">IF(AND(OR(INDEX(InputsCapExSalvageMonth,$BS$11)=0,BK$3&lt;INDEX(InputsCapExSalvageMonth,$BS$11)),BK$3&gt;=INDEX(InputsCapexBuyMonth,$BS$11),BK$3&lt;=INDEX(InputsCapexDepreciationMonths,$BS$11)+INDEX(InputsCapexBuyMonth,$BS$11)-1),INDEX(InputsCapexBuyAmount,$BS$11)/INDEX(InputsCapexDepreciationMonths,$BS$11),0)</f>
        <v>0</v>
      </c>
      <c r="BL81" s="59" cm="1">
        <f t="array" ref="BL81">IF(AND(OR(INDEX(InputsCapExSalvageMonth,$BS$11)=0,BL$3&lt;INDEX(InputsCapExSalvageMonth,$BS$11)),BL$3&gt;=INDEX(InputsCapexBuyMonth,$BS$11),BL$3&lt;=INDEX(InputsCapexDepreciationMonths,$BS$11)+INDEX(InputsCapexBuyMonth,$BS$11)-1),INDEX(InputsCapexBuyAmount,$BS$11)/INDEX(InputsCapexDepreciationMonths,$BS$11),0)</f>
        <v>0</v>
      </c>
      <c r="BM81" s="59" cm="1">
        <f t="array" ref="BM81">IF(AND(OR(INDEX(InputsCapExSalvageMonth,$BS$11)=0,BM$3&lt;INDEX(InputsCapExSalvageMonth,$BS$11)),BM$3&gt;=INDEX(InputsCapexBuyMonth,$BS$11),BM$3&lt;=INDEX(InputsCapexDepreciationMonths,$BS$11)+INDEX(InputsCapexBuyMonth,$BS$11)-1),INDEX(InputsCapexBuyAmount,$BS$11)/INDEX(InputsCapexDepreciationMonths,$BS$11),0)</f>
        <v>0</v>
      </c>
      <c r="BN81" s="59" cm="1">
        <f t="array" ref="BN81">IF(AND(OR(INDEX(InputsCapExSalvageMonth,$BS$11)=0,BN$3&lt;INDEX(InputsCapExSalvageMonth,$BS$11)),BN$3&gt;=INDEX(InputsCapexBuyMonth,$BS$11),BN$3&lt;=INDEX(InputsCapexDepreciationMonths,$BS$11)+INDEX(InputsCapexBuyMonth,$BS$11)-1),INDEX(InputsCapexBuyAmount,$BS$11)/INDEX(InputsCapexDepreciationMonths,$BS$11),0)</f>
        <v>0</v>
      </c>
      <c r="BO81" s="59" cm="1">
        <f t="array" ref="BO81">IF(AND(OR(INDEX(InputsCapExSalvageMonth,$BS$11)=0,BO$3&lt;INDEX(InputsCapExSalvageMonth,$BS$11)),BO$3&gt;=INDEX(InputsCapexBuyMonth,$BS$11),BO$3&lt;=INDEX(InputsCapexDepreciationMonths,$BS$11)+INDEX(InputsCapexBuyMonth,$BS$11)-1),INDEX(InputsCapexBuyAmount,$BS$11)/INDEX(InputsCapexDepreciationMonths,$BS$11),0)</f>
        <v>0</v>
      </c>
      <c r="BP81" s="59" cm="1">
        <f t="array" ref="BP81">IF(AND(OR(INDEX(InputsCapExSalvageMonth,$BS$11)=0,BP$3&lt;INDEX(InputsCapExSalvageMonth,$BS$11)),BP$3&gt;=INDEX(InputsCapexBuyMonth,$BS$11),BP$3&lt;=INDEX(InputsCapexDepreciationMonths,$BS$11)+INDEX(InputsCapexBuyMonth,$BS$11)-1),INDEX(InputsCapexBuyAmount,$BS$11)/INDEX(InputsCapexDepreciationMonths,$BS$11),0)</f>
        <v>0</v>
      </c>
      <c r="BQ81" s="59" cm="1">
        <f t="array" ref="BQ81">IF(AND(OR(INDEX(InputsCapExSalvageMonth,$BS$11)=0,BQ$3&lt;INDEX(InputsCapExSalvageMonth,$BS$11)),BQ$3&gt;=INDEX(InputsCapexBuyMonth,$BS$11),BQ$3&lt;=INDEX(InputsCapexDepreciationMonths,$BS$11)+INDEX(InputsCapexBuyMonth,$BS$11)-1),INDEX(InputsCapexBuyAmount,$BS$11)/INDEX(InputsCapexDepreciationMonths,$BS$11),0)</f>
        <v>0</v>
      </c>
      <c r="BR81" s="60" cm="1">
        <f t="array" ref="BR81">IF(AND(OR(INDEX(InputsCapExSalvageMonth,$BS$11)=0,BR$3&lt;INDEX(InputsCapExSalvageMonth,$BS$11)),BR$3&gt;=INDEX(InputsCapexBuyMonth,$BS$11),BR$3&lt;=INDEX(InputsCapexDepreciationMonths,$BS$11)+INDEX(InputsCapexBuyMonth,$BS$11)-1),INDEX(InputsCapexBuyAmount,$BS$11)/INDEX(InputsCapexDepreciationMonths,$BS$11),0)</f>
        <v>0</v>
      </c>
    </row>
    <row r="82" spans="1:70" hidden="1" x14ac:dyDescent="0.25">
      <c r="A82" s="53"/>
      <c r="B82" s="141"/>
      <c r="C82" s="128" cm="1">
        <f t="array" ref="C82">INDEX(InputsCapexItem,$BS$12)</f>
        <v>0</v>
      </c>
      <c r="E82" s="60">
        <f t="shared" si="54"/>
        <v>0</v>
      </c>
      <c r="F82" s="60">
        <f t="shared" si="55"/>
        <v>0</v>
      </c>
      <c r="G82" s="60">
        <f t="shared" si="56"/>
        <v>0</v>
      </c>
      <c r="H82" s="60">
        <f t="shared" si="57"/>
        <v>0</v>
      </c>
      <c r="I82" s="60">
        <f t="shared" si="58"/>
        <v>0</v>
      </c>
      <c r="K82" s="53" cm="1">
        <f t="array" ref="K82">IF(AND(OR(INDEX(InputsCapExSalvageMonth,$BS$12)=0,K$3&lt;INDEX(InputsCapExSalvageMonth,$BS$12)),K$3&gt;=INDEX(InputsCapexBuyMonth,$BS$12),K$3&lt;=INDEX(InputsCapexDepreciationMonths,$BS$12)+INDEX(InputsCapexBuyMonth,$BS$12)-1),INDEX(InputsCapexBuyAmount,$BS$12)/INDEX(InputsCapexDepreciationMonths,$BS$12),0)</f>
        <v>0</v>
      </c>
      <c r="L82" s="53" cm="1">
        <f t="array" ref="L82">IF(AND(OR(INDEX(InputsCapExSalvageMonth,$BS$12)=0,L$3&lt;INDEX(InputsCapExSalvageMonth,$BS$12)),L$3&gt;=INDEX(InputsCapexBuyMonth,$BS$12),L$3&lt;=INDEX(InputsCapexDepreciationMonths,$BS$12)+INDEX(InputsCapexBuyMonth,$BS$12)-1),INDEX(InputsCapexBuyAmount,$BS$12)/INDEX(InputsCapexDepreciationMonths,$BS$12),0)</f>
        <v>0</v>
      </c>
      <c r="M82" s="53" cm="1">
        <f t="array" ref="M82">IF(AND(OR(INDEX(InputsCapExSalvageMonth,$BS$12)=0,M$3&lt;INDEX(InputsCapExSalvageMonth,$BS$12)),M$3&gt;=INDEX(InputsCapexBuyMonth,$BS$12),M$3&lt;=INDEX(InputsCapexDepreciationMonths,$BS$12)+INDEX(InputsCapexBuyMonth,$BS$12)-1),INDEX(InputsCapexBuyAmount,$BS$12)/INDEX(InputsCapexDepreciationMonths,$BS$12),0)</f>
        <v>0</v>
      </c>
      <c r="N82" s="53" cm="1">
        <f t="array" ref="N82">IF(AND(OR(INDEX(InputsCapExSalvageMonth,$BS$12)=0,N$3&lt;INDEX(InputsCapExSalvageMonth,$BS$12)),N$3&gt;=INDEX(InputsCapexBuyMonth,$BS$12),N$3&lt;=INDEX(InputsCapexDepreciationMonths,$BS$12)+INDEX(InputsCapexBuyMonth,$BS$12)-1),INDEX(InputsCapexBuyAmount,$BS$12)/INDEX(InputsCapexDepreciationMonths,$BS$12),0)</f>
        <v>0</v>
      </c>
      <c r="O82" s="53" cm="1">
        <f t="array" ref="O82">IF(AND(OR(INDEX(InputsCapExSalvageMonth,$BS$12)=0,O$3&lt;INDEX(InputsCapExSalvageMonth,$BS$12)),O$3&gt;=INDEX(InputsCapexBuyMonth,$BS$12),O$3&lt;=INDEX(InputsCapexDepreciationMonths,$BS$12)+INDEX(InputsCapexBuyMonth,$BS$12)-1),INDEX(InputsCapexBuyAmount,$BS$12)/INDEX(InputsCapexDepreciationMonths,$BS$12),0)</f>
        <v>0</v>
      </c>
      <c r="P82" s="53" cm="1">
        <f t="array" ref="P82">IF(AND(OR(INDEX(InputsCapExSalvageMonth,$BS$12)=0,P$3&lt;INDEX(InputsCapExSalvageMonth,$BS$12)),P$3&gt;=INDEX(InputsCapexBuyMonth,$BS$12),P$3&lt;=INDEX(InputsCapexDepreciationMonths,$BS$12)+INDEX(InputsCapexBuyMonth,$BS$12)-1),INDEX(InputsCapexBuyAmount,$BS$12)/INDEX(InputsCapexDepreciationMonths,$BS$12),0)</f>
        <v>0</v>
      </c>
      <c r="Q82" s="53" cm="1">
        <f t="array" ref="Q82">IF(AND(OR(INDEX(InputsCapExSalvageMonth,$BS$12)=0,Q$3&lt;INDEX(InputsCapExSalvageMonth,$BS$12)),Q$3&gt;=INDEX(InputsCapexBuyMonth,$BS$12),Q$3&lt;=INDEX(InputsCapexDepreciationMonths,$BS$12)+INDEX(InputsCapexBuyMonth,$BS$12)-1),INDEX(InputsCapexBuyAmount,$BS$12)/INDEX(InputsCapexDepreciationMonths,$BS$12),0)</f>
        <v>0</v>
      </c>
      <c r="R82" s="53" cm="1">
        <f t="array" ref="R82">IF(AND(OR(INDEX(InputsCapExSalvageMonth,$BS$12)=0,R$3&lt;INDEX(InputsCapExSalvageMonth,$BS$12)),R$3&gt;=INDEX(InputsCapexBuyMonth,$BS$12),R$3&lt;=INDEX(InputsCapexDepreciationMonths,$BS$12)+INDEX(InputsCapexBuyMonth,$BS$12)-1),INDEX(InputsCapexBuyAmount,$BS$12)/INDEX(InputsCapexDepreciationMonths,$BS$12),0)</f>
        <v>0</v>
      </c>
      <c r="S82" s="59" cm="1">
        <f t="array" ref="S82">IF(AND(OR(INDEX(InputsCapExSalvageMonth,$BS$12)=0,S$3&lt;INDEX(InputsCapExSalvageMonth,$BS$12)),S$3&gt;=INDEX(InputsCapexBuyMonth,$BS$12),S$3&lt;=INDEX(InputsCapexDepreciationMonths,$BS$12)+INDEX(InputsCapexBuyMonth,$BS$12)-1),INDEX(InputsCapexBuyAmount,$BS$12)/INDEX(InputsCapexDepreciationMonths,$BS$12),0)</f>
        <v>0</v>
      </c>
      <c r="T82" s="59" cm="1">
        <f t="array" ref="T82">IF(AND(OR(INDEX(InputsCapExSalvageMonth,$BS$12)=0,T$3&lt;INDEX(InputsCapExSalvageMonth,$BS$12)),T$3&gt;=INDEX(InputsCapexBuyMonth,$BS$12),T$3&lt;=INDEX(InputsCapexDepreciationMonths,$BS$12)+INDEX(InputsCapexBuyMonth,$BS$12)-1),INDEX(InputsCapexBuyAmount,$BS$12)/INDEX(InputsCapexDepreciationMonths,$BS$12),0)</f>
        <v>0</v>
      </c>
      <c r="U82" s="59" cm="1">
        <f t="array" ref="U82">IF(AND(OR(INDEX(InputsCapExSalvageMonth,$BS$12)=0,U$3&lt;INDEX(InputsCapExSalvageMonth,$BS$12)),U$3&gt;=INDEX(InputsCapexBuyMonth,$BS$12),U$3&lt;=INDEX(InputsCapexDepreciationMonths,$BS$12)+INDEX(InputsCapexBuyMonth,$BS$12)-1),INDEX(InputsCapexBuyAmount,$BS$12)/INDEX(InputsCapexDepreciationMonths,$BS$12),0)</f>
        <v>0</v>
      </c>
      <c r="V82" s="60" cm="1">
        <f t="array" ref="V82">IF(AND(OR(INDEX(InputsCapExSalvageMonth,$BS$12)=0,V$3&lt;INDEX(InputsCapExSalvageMonth,$BS$12)),V$3&gt;=INDEX(InputsCapexBuyMonth,$BS$12),V$3&lt;=INDEX(InputsCapexDepreciationMonths,$BS$12)+INDEX(InputsCapexBuyMonth,$BS$12)-1),INDEX(InputsCapexBuyAmount,$BS$12)/INDEX(InputsCapexDepreciationMonths,$BS$12),0)</f>
        <v>0</v>
      </c>
      <c r="W82" s="53" cm="1">
        <f t="array" ref="W82">IF(AND(OR(INDEX(InputsCapExSalvageMonth,$BS$12)=0,W$3&lt;INDEX(InputsCapExSalvageMonth,$BS$12)),W$3&gt;=INDEX(InputsCapexBuyMonth,$BS$12),W$3&lt;=INDEX(InputsCapexDepreciationMonths,$BS$12)+INDEX(InputsCapexBuyMonth,$BS$12)-1),INDEX(InputsCapexBuyAmount,$BS$12)/INDEX(InputsCapexDepreciationMonths,$BS$12),0)</f>
        <v>0</v>
      </c>
      <c r="X82" s="59" cm="1">
        <f t="array" ref="X82">IF(AND(OR(INDEX(InputsCapExSalvageMonth,$BS$12)=0,X$3&lt;INDEX(InputsCapExSalvageMonth,$BS$12)),X$3&gt;=INDEX(InputsCapexBuyMonth,$BS$12),X$3&lt;=INDEX(InputsCapexDepreciationMonths,$BS$12)+INDEX(InputsCapexBuyMonth,$BS$12)-1),INDEX(InputsCapexBuyAmount,$BS$12)/INDEX(InputsCapexDepreciationMonths,$BS$12),0)</f>
        <v>0</v>
      </c>
      <c r="Y82" s="59" cm="1">
        <f t="array" ref="Y82">IF(AND(OR(INDEX(InputsCapExSalvageMonth,$BS$12)=0,Y$3&lt;INDEX(InputsCapExSalvageMonth,$BS$12)),Y$3&gt;=INDEX(InputsCapexBuyMonth,$BS$12),Y$3&lt;=INDEX(InputsCapexDepreciationMonths,$BS$12)+INDEX(InputsCapexBuyMonth,$BS$12)-1),INDEX(InputsCapexBuyAmount,$BS$12)/INDEX(InputsCapexDepreciationMonths,$BS$12),0)</f>
        <v>0</v>
      </c>
      <c r="Z82" s="59" cm="1">
        <f t="array" ref="Z82">IF(AND(OR(INDEX(InputsCapExSalvageMonth,$BS$12)=0,Z$3&lt;INDEX(InputsCapExSalvageMonth,$BS$12)),Z$3&gt;=INDEX(InputsCapexBuyMonth,$BS$12),Z$3&lt;=INDEX(InputsCapexDepreciationMonths,$BS$12)+INDEX(InputsCapexBuyMonth,$BS$12)-1),INDEX(InputsCapexBuyAmount,$BS$12)/INDEX(InputsCapexDepreciationMonths,$BS$12),0)</f>
        <v>0</v>
      </c>
      <c r="AA82" s="59" cm="1">
        <f t="array" ref="AA82">IF(AND(OR(INDEX(InputsCapExSalvageMonth,$BS$12)=0,AA$3&lt;INDEX(InputsCapExSalvageMonth,$BS$12)),AA$3&gt;=INDEX(InputsCapexBuyMonth,$BS$12),AA$3&lt;=INDEX(InputsCapexDepreciationMonths,$BS$12)+INDEX(InputsCapexBuyMonth,$BS$12)-1),INDEX(InputsCapexBuyAmount,$BS$12)/INDEX(InputsCapexDepreciationMonths,$BS$12),0)</f>
        <v>0</v>
      </c>
      <c r="AB82" s="59" cm="1">
        <f t="array" ref="AB82">IF(AND(OR(INDEX(InputsCapExSalvageMonth,$BS$12)=0,AB$3&lt;INDEX(InputsCapExSalvageMonth,$BS$12)),AB$3&gt;=INDEX(InputsCapexBuyMonth,$BS$12),AB$3&lt;=INDEX(InputsCapexDepreciationMonths,$BS$12)+INDEX(InputsCapexBuyMonth,$BS$12)-1),INDEX(InputsCapexBuyAmount,$BS$12)/INDEX(InputsCapexDepreciationMonths,$BS$12),0)</f>
        <v>0</v>
      </c>
      <c r="AC82" s="59" cm="1">
        <f t="array" ref="AC82">IF(AND(OR(INDEX(InputsCapExSalvageMonth,$BS$12)=0,AC$3&lt;INDEX(InputsCapExSalvageMonth,$BS$12)),AC$3&gt;=INDEX(InputsCapexBuyMonth,$BS$12),AC$3&lt;=INDEX(InputsCapexDepreciationMonths,$BS$12)+INDEX(InputsCapexBuyMonth,$BS$12)-1),INDEX(InputsCapexBuyAmount,$BS$12)/INDEX(InputsCapexDepreciationMonths,$BS$12),0)</f>
        <v>0</v>
      </c>
      <c r="AD82" s="59" cm="1">
        <f t="array" ref="AD82">IF(AND(OR(INDEX(InputsCapExSalvageMonth,$BS$12)=0,AD$3&lt;INDEX(InputsCapExSalvageMonth,$BS$12)),AD$3&gt;=INDEX(InputsCapexBuyMonth,$BS$12),AD$3&lt;=INDEX(InputsCapexDepreciationMonths,$BS$12)+INDEX(InputsCapexBuyMonth,$BS$12)-1),INDEX(InputsCapexBuyAmount,$BS$12)/INDEX(InputsCapexDepreciationMonths,$BS$12),0)</f>
        <v>0</v>
      </c>
      <c r="AE82" s="59" cm="1">
        <f t="array" ref="AE82">IF(AND(OR(INDEX(InputsCapExSalvageMonth,$BS$12)=0,AE$3&lt;INDEX(InputsCapExSalvageMonth,$BS$12)),AE$3&gt;=INDEX(InputsCapexBuyMonth,$BS$12),AE$3&lt;=INDEX(InputsCapexDepreciationMonths,$BS$12)+INDEX(InputsCapexBuyMonth,$BS$12)-1),INDEX(InputsCapexBuyAmount,$BS$12)/INDEX(InputsCapexDepreciationMonths,$BS$12),0)</f>
        <v>0</v>
      </c>
      <c r="AF82" s="59" cm="1">
        <f t="array" ref="AF82">IF(AND(OR(INDEX(InputsCapExSalvageMonth,$BS$12)=0,AF$3&lt;INDEX(InputsCapExSalvageMonth,$BS$12)),AF$3&gt;=INDEX(InputsCapexBuyMonth,$BS$12),AF$3&lt;=INDEX(InputsCapexDepreciationMonths,$BS$12)+INDEX(InputsCapexBuyMonth,$BS$12)-1),INDEX(InputsCapexBuyAmount,$BS$12)/INDEX(InputsCapexDepreciationMonths,$BS$12),0)</f>
        <v>0</v>
      </c>
      <c r="AG82" s="59" cm="1">
        <f t="array" ref="AG82">IF(AND(OR(INDEX(InputsCapExSalvageMonth,$BS$12)=0,AG$3&lt;INDEX(InputsCapExSalvageMonth,$BS$12)),AG$3&gt;=INDEX(InputsCapexBuyMonth,$BS$12),AG$3&lt;=INDEX(InputsCapexDepreciationMonths,$BS$12)+INDEX(InputsCapexBuyMonth,$BS$12)-1),INDEX(InputsCapexBuyAmount,$BS$12)/INDEX(InputsCapexDepreciationMonths,$BS$12),0)</f>
        <v>0</v>
      </c>
      <c r="AH82" s="60" cm="1">
        <f t="array" ref="AH82">IF(AND(OR(INDEX(InputsCapExSalvageMonth,$BS$12)=0,AH$3&lt;INDEX(InputsCapExSalvageMonth,$BS$12)),AH$3&gt;=INDEX(InputsCapexBuyMonth,$BS$12),AH$3&lt;=INDEX(InputsCapexDepreciationMonths,$BS$12)+INDEX(InputsCapexBuyMonth,$BS$12)-1),INDEX(InputsCapexBuyAmount,$BS$12)/INDEX(InputsCapexDepreciationMonths,$BS$12),0)</f>
        <v>0</v>
      </c>
      <c r="AI82" s="53" cm="1">
        <f t="array" ref="AI82">IF(AND(OR(INDEX(InputsCapExSalvageMonth,$BS$12)=0,AI$3&lt;INDEX(InputsCapExSalvageMonth,$BS$12)),AI$3&gt;=INDEX(InputsCapexBuyMonth,$BS$12),AI$3&lt;=INDEX(InputsCapexDepreciationMonths,$BS$12)+INDEX(InputsCapexBuyMonth,$BS$12)-1),INDEX(InputsCapexBuyAmount,$BS$12)/INDEX(InputsCapexDepreciationMonths,$BS$12),0)</f>
        <v>0</v>
      </c>
      <c r="AJ82" s="59" cm="1">
        <f t="array" ref="AJ82">IF(AND(OR(INDEX(InputsCapExSalvageMonth,$BS$12)=0,AJ$3&lt;INDEX(InputsCapExSalvageMonth,$BS$12)),AJ$3&gt;=INDEX(InputsCapexBuyMonth,$BS$12),AJ$3&lt;=INDEX(InputsCapexDepreciationMonths,$BS$12)+INDEX(InputsCapexBuyMonth,$BS$12)-1),INDEX(InputsCapexBuyAmount,$BS$12)/INDEX(InputsCapexDepreciationMonths,$BS$12),0)</f>
        <v>0</v>
      </c>
      <c r="AK82" s="59" cm="1">
        <f t="array" ref="AK82">IF(AND(OR(INDEX(InputsCapExSalvageMonth,$BS$12)=0,AK$3&lt;INDEX(InputsCapExSalvageMonth,$BS$12)),AK$3&gt;=INDEX(InputsCapexBuyMonth,$BS$12),AK$3&lt;=INDEX(InputsCapexDepreciationMonths,$BS$12)+INDEX(InputsCapexBuyMonth,$BS$12)-1),INDEX(InputsCapexBuyAmount,$BS$12)/INDEX(InputsCapexDepreciationMonths,$BS$12),0)</f>
        <v>0</v>
      </c>
      <c r="AL82" s="59" cm="1">
        <f t="array" ref="AL82">IF(AND(OR(INDEX(InputsCapExSalvageMonth,$BS$12)=0,AL$3&lt;INDEX(InputsCapExSalvageMonth,$BS$12)),AL$3&gt;=INDEX(InputsCapexBuyMonth,$BS$12),AL$3&lt;=INDEX(InputsCapexDepreciationMonths,$BS$12)+INDEX(InputsCapexBuyMonth,$BS$12)-1),INDEX(InputsCapexBuyAmount,$BS$12)/INDEX(InputsCapexDepreciationMonths,$BS$12),0)</f>
        <v>0</v>
      </c>
      <c r="AM82" s="59" cm="1">
        <f t="array" ref="AM82">IF(AND(OR(INDEX(InputsCapExSalvageMonth,$BS$12)=0,AM$3&lt;INDEX(InputsCapExSalvageMonth,$BS$12)),AM$3&gt;=INDEX(InputsCapexBuyMonth,$BS$12),AM$3&lt;=INDEX(InputsCapexDepreciationMonths,$BS$12)+INDEX(InputsCapexBuyMonth,$BS$12)-1),INDEX(InputsCapexBuyAmount,$BS$12)/INDEX(InputsCapexDepreciationMonths,$BS$12),0)</f>
        <v>0</v>
      </c>
      <c r="AN82" s="59" cm="1">
        <f t="array" ref="AN82">IF(AND(OR(INDEX(InputsCapExSalvageMonth,$BS$12)=0,AN$3&lt;INDEX(InputsCapExSalvageMonth,$BS$12)),AN$3&gt;=INDEX(InputsCapexBuyMonth,$BS$12),AN$3&lt;=INDEX(InputsCapexDepreciationMonths,$BS$12)+INDEX(InputsCapexBuyMonth,$BS$12)-1),INDEX(InputsCapexBuyAmount,$BS$12)/INDEX(InputsCapexDepreciationMonths,$BS$12),0)</f>
        <v>0</v>
      </c>
      <c r="AO82" s="59" cm="1">
        <f t="array" ref="AO82">IF(AND(OR(INDEX(InputsCapExSalvageMonth,$BS$12)=0,AO$3&lt;INDEX(InputsCapExSalvageMonth,$BS$12)),AO$3&gt;=INDEX(InputsCapexBuyMonth,$BS$12),AO$3&lt;=INDEX(InputsCapexDepreciationMonths,$BS$12)+INDEX(InputsCapexBuyMonth,$BS$12)-1),INDEX(InputsCapexBuyAmount,$BS$12)/INDEX(InputsCapexDepreciationMonths,$BS$12),0)</f>
        <v>0</v>
      </c>
      <c r="AP82" s="59" cm="1">
        <f t="array" ref="AP82">IF(AND(OR(INDEX(InputsCapExSalvageMonth,$BS$12)=0,AP$3&lt;INDEX(InputsCapExSalvageMonth,$BS$12)),AP$3&gt;=INDEX(InputsCapexBuyMonth,$BS$12),AP$3&lt;=INDEX(InputsCapexDepreciationMonths,$BS$12)+INDEX(InputsCapexBuyMonth,$BS$12)-1),INDEX(InputsCapexBuyAmount,$BS$12)/INDEX(InputsCapexDepreciationMonths,$BS$12),0)</f>
        <v>0</v>
      </c>
      <c r="AQ82" s="59" cm="1">
        <f t="array" ref="AQ82">IF(AND(OR(INDEX(InputsCapExSalvageMonth,$BS$12)=0,AQ$3&lt;INDEX(InputsCapExSalvageMonth,$BS$12)),AQ$3&gt;=INDEX(InputsCapexBuyMonth,$BS$12),AQ$3&lt;=INDEX(InputsCapexDepreciationMonths,$BS$12)+INDEX(InputsCapexBuyMonth,$BS$12)-1),INDEX(InputsCapexBuyAmount,$BS$12)/INDEX(InputsCapexDepreciationMonths,$BS$12),0)</f>
        <v>0</v>
      </c>
      <c r="AR82" s="59" cm="1">
        <f t="array" ref="AR82">IF(AND(OR(INDEX(InputsCapExSalvageMonth,$BS$12)=0,AR$3&lt;INDEX(InputsCapExSalvageMonth,$BS$12)),AR$3&gt;=INDEX(InputsCapexBuyMonth,$BS$12),AR$3&lt;=INDEX(InputsCapexDepreciationMonths,$BS$12)+INDEX(InputsCapexBuyMonth,$BS$12)-1),INDEX(InputsCapexBuyAmount,$BS$12)/INDEX(InputsCapexDepreciationMonths,$BS$12),0)</f>
        <v>0</v>
      </c>
      <c r="AS82" s="59" cm="1">
        <f t="array" ref="AS82">IF(AND(OR(INDEX(InputsCapExSalvageMonth,$BS$12)=0,AS$3&lt;INDEX(InputsCapExSalvageMonth,$BS$12)),AS$3&gt;=INDEX(InputsCapexBuyMonth,$BS$12),AS$3&lt;=INDEX(InputsCapexDepreciationMonths,$BS$12)+INDEX(InputsCapexBuyMonth,$BS$12)-1),INDEX(InputsCapexBuyAmount,$BS$12)/INDEX(InputsCapexDepreciationMonths,$BS$12),0)</f>
        <v>0</v>
      </c>
      <c r="AT82" s="60" cm="1">
        <f t="array" ref="AT82">IF(AND(OR(INDEX(InputsCapExSalvageMonth,$BS$12)=0,AT$3&lt;INDEX(InputsCapExSalvageMonth,$BS$12)),AT$3&gt;=INDEX(InputsCapexBuyMonth,$BS$12),AT$3&lt;=INDEX(InputsCapexDepreciationMonths,$BS$12)+INDEX(InputsCapexBuyMonth,$BS$12)-1),INDEX(InputsCapexBuyAmount,$BS$12)/INDEX(InputsCapexDepreciationMonths,$BS$12),0)</f>
        <v>0</v>
      </c>
      <c r="AU82" s="53" cm="1">
        <f t="array" ref="AU82">IF(AND(OR(INDEX(InputsCapExSalvageMonth,$BS$12)=0,AU$3&lt;INDEX(InputsCapExSalvageMonth,$BS$12)),AU$3&gt;=INDEX(InputsCapexBuyMonth,$BS$12),AU$3&lt;=INDEX(InputsCapexDepreciationMonths,$BS$12)+INDEX(InputsCapexBuyMonth,$BS$12)-1),INDEX(InputsCapexBuyAmount,$BS$12)/INDEX(InputsCapexDepreciationMonths,$BS$12),0)</f>
        <v>0</v>
      </c>
      <c r="AV82" s="59" cm="1">
        <f t="array" ref="AV82">IF(AND(OR(INDEX(InputsCapExSalvageMonth,$BS$12)=0,AV$3&lt;INDEX(InputsCapExSalvageMonth,$BS$12)),AV$3&gt;=INDEX(InputsCapexBuyMonth,$BS$12),AV$3&lt;=INDEX(InputsCapexDepreciationMonths,$BS$12)+INDEX(InputsCapexBuyMonth,$BS$12)-1),INDEX(InputsCapexBuyAmount,$BS$12)/INDEX(InputsCapexDepreciationMonths,$BS$12),0)</f>
        <v>0</v>
      </c>
      <c r="AW82" s="59" cm="1">
        <f t="array" ref="AW82">IF(AND(OR(INDEX(InputsCapExSalvageMonth,$BS$12)=0,AW$3&lt;INDEX(InputsCapExSalvageMonth,$BS$12)),AW$3&gt;=INDEX(InputsCapexBuyMonth,$BS$12),AW$3&lt;=INDEX(InputsCapexDepreciationMonths,$BS$12)+INDEX(InputsCapexBuyMonth,$BS$12)-1),INDEX(InputsCapexBuyAmount,$BS$12)/INDEX(InputsCapexDepreciationMonths,$BS$12),0)</f>
        <v>0</v>
      </c>
      <c r="AX82" s="59" cm="1">
        <f t="array" ref="AX82">IF(AND(OR(INDEX(InputsCapExSalvageMonth,$BS$12)=0,AX$3&lt;INDEX(InputsCapExSalvageMonth,$BS$12)),AX$3&gt;=INDEX(InputsCapexBuyMonth,$BS$12),AX$3&lt;=INDEX(InputsCapexDepreciationMonths,$BS$12)+INDEX(InputsCapexBuyMonth,$BS$12)-1),INDEX(InputsCapexBuyAmount,$BS$12)/INDEX(InputsCapexDepreciationMonths,$BS$12),0)</f>
        <v>0</v>
      </c>
      <c r="AY82" s="59" cm="1">
        <f t="array" ref="AY82">IF(AND(OR(INDEX(InputsCapExSalvageMonth,$BS$12)=0,AY$3&lt;INDEX(InputsCapExSalvageMonth,$BS$12)),AY$3&gt;=INDEX(InputsCapexBuyMonth,$BS$12),AY$3&lt;=INDEX(InputsCapexDepreciationMonths,$BS$12)+INDEX(InputsCapexBuyMonth,$BS$12)-1),INDEX(InputsCapexBuyAmount,$BS$12)/INDEX(InputsCapexDepreciationMonths,$BS$12),0)</f>
        <v>0</v>
      </c>
      <c r="AZ82" s="59" cm="1">
        <f t="array" ref="AZ82">IF(AND(OR(INDEX(InputsCapExSalvageMonth,$BS$12)=0,AZ$3&lt;INDEX(InputsCapExSalvageMonth,$BS$12)),AZ$3&gt;=INDEX(InputsCapexBuyMonth,$BS$12),AZ$3&lt;=INDEX(InputsCapexDepreciationMonths,$BS$12)+INDEX(InputsCapexBuyMonth,$BS$12)-1),INDEX(InputsCapexBuyAmount,$BS$12)/INDEX(InputsCapexDepreciationMonths,$BS$12),0)</f>
        <v>0</v>
      </c>
      <c r="BA82" s="59" cm="1">
        <f t="array" ref="BA82">IF(AND(OR(INDEX(InputsCapExSalvageMonth,$BS$12)=0,BA$3&lt;INDEX(InputsCapExSalvageMonth,$BS$12)),BA$3&gt;=INDEX(InputsCapexBuyMonth,$BS$12),BA$3&lt;=INDEX(InputsCapexDepreciationMonths,$BS$12)+INDEX(InputsCapexBuyMonth,$BS$12)-1),INDEX(InputsCapexBuyAmount,$BS$12)/INDEX(InputsCapexDepreciationMonths,$BS$12),0)</f>
        <v>0</v>
      </c>
      <c r="BB82" s="59" cm="1">
        <f t="array" ref="BB82">IF(AND(OR(INDEX(InputsCapExSalvageMonth,$BS$12)=0,BB$3&lt;INDEX(InputsCapExSalvageMonth,$BS$12)),BB$3&gt;=INDEX(InputsCapexBuyMonth,$BS$12),BB$3&lt;=INDEX(InputsCapexDepreciationMonths,$BS$12)+INDEX(InputsCapexBuyMonth,$BS$12)-1),INDEX(InputsCapexBuyAmount,$BS$12)/INDEX(InputsCapexDepreciationMonths,$BS$12),0)</f>
        <v>0</v>
      </c>
      <c r="BC82" s="59" cm="1">
        <f t="array" ref="BC82">IF(AND(OR(INDEX(InputsCapExSalvageMonth,$BS$12)=0,BC$3&lt;INDEX(InputsCapExSalvageMonth,$BS$12)),BC$3&gt;=INDEX(InputsCapexBuyMonth,$BS$12),BC$3&lt;=INDEX(InputsCapexDepreciationMonths,$BS$12)+INDEX(InputsCapexBuyMonth,$BS$12)-1),INDEX(InputsCapexBuyAmount,$BS$12)/INDEX(InputsCapexDepreciationMonths,$BS$12),0)</f>
        <v>0</v>
      </c>
      <c r="BD82" s="59" cm="1">
        <f t="array" ref="BD82">IF(AND(OR(INDEX(InputsCapExSalvageMonth,$BS$12)=0,BD$3&lt;INDEX(InputsCapExSalvageMonth,$BS$12)),BD$3&gt;=INDEX(InputsCapexBuyMonth,$BS$12),BD$3&lt;=INDEX(InputsCapexDepreciationMonths,$BS$12)+INDEX(InputsCapexBuyMonth,$BS$12)-1),INDEX(InputsCapexBuyAmount,$BS$12)/INDEX(InputsCapexDepreciationMonths,$BS$12),0)</f>
        <v>0</v>
      </c>
      <c r="BE82" s="59" cm="1">
        <f t="array" ref="BE82">IF(AND(OR(INDEX(InputsCapExSalvageMonth,$BS$12)=0,BE$3&lt;INDEX(InputsCapExSalvageMonth,$BS$12)),BE$3&gt;=INDEX(InputsCapexBuyMonth,$BS$12),BE$3&lt;=INDEX(InputsCapexDepreciationMonths,$BS$12)+INDEX(InputsCapexBuyMonth,$BS$12)-1),INDEX(InputsCapexBuyAmount,$BS$12)/INDEX(InputsCapexDepreciationMonths,$BS$12),0)</f>
        <v>0</v>
      </c>
      <c r="BF82" s="60" cm="1">
        <f t="array" ref="BF82">IF(AND(OR(INDEX(InputsCapExSalvageMonth,$BS$12)=0,BF$3&lt;INDEX(InputsCapExSalvageMonth,$BS$12)),BF$3&gt;=INDEX(InputsCapexBuyMonth,$BS$12),BF$3&lt;=INDEX(InputsCapexDepreciationMonths,$BS$12)+INDEX(InputsCapexBuyMonth,$BS$12)-1),INDEX(InputsCapexBuyAmount,$BS$12)/INDEX(InputsCapexDepreciationMonths,$BS$12),0)</f>
        <v>0</v>
      </c>
      <c r="BG82" s="53" cm="1">
        <f t="array" ref="BG82">IF(AND(OR(INDEX(InputsCapExSalvageMonth,$BS$12)=0,BG$3&lt;INDEX(InputsCapExSalvageMonth,$BS$12)),BG$3&gt;=INDEX(InputsCapexBuyMonth,$BS$12),BG$3&lt;=INDEX(InputsCapexDepreciationMonths,$BS$12)+INDEX(InputsCapexBuyMonth,$BS$12)-1),INDEX(InputsCapexBuyAmount,$BS$12)/INDEX(InputsCapexDepreciationMonths,$BS$12),0)</f>
        <v>0</v>
      </c>
      <c r="BH82" s="59" cm="1">
        <f t="array" ref="BH82">IF(AND(OR(INDEX(InputsCapExSalvageMonth,$BS$12)=0,BH$3&lt;INDEX(InputsCapExSalvageMonth,$BS$12)),BH$3&gt;=INDEX(InputsCapexBuyMonth,$BS$12),BH$3&lt;=INDEX(InputsCapexDepreciationMonths,$BS$12)+INDEX(InputsCapexBuyMonth,$BS$12)-1),INDEX(InputsCapexBuyAmount,$BS$12)/INDEX(InputsCapexDepreciationMonths,$BS$12),0)</f>
        <v>0</v>
      </c>
      <c r="BI82" s="59" cm="1">
        <f t="array" ref="BI82">IF(AND(OR(INDEX(InputsCapExSalvageMonth,$BS$12)=0,BI$3&lt;INDEX(InputsCapExSalvageMonth,$BS$12)),BI$3&gt;=INDEX(InputsCapexBuyMonth,$BS$12),BI$3&lt;=INDEX(InputsCapexDepreciationMonths,$BS$12)+INDEX(InputsCapexBuyMonth,$BS$12)-1),INDEX(InputsCapexBuyAmount,$BS$12)/INDEX(InputsCapexDepreciationMonths,$BS$12),0)</f>
        <v>0</v>
      </c>
      <c r="BJ82" s="59" cm="1">
        <f t="array" ref="BJ82">IF(AND(OR(INDEX(InputsCapExSalvageMonth,$BS$12)=0,BJ$3&lt;INDEX(InputsCapExSalvageMonth,$BS$12)),BJ$3&gt;=INDEX(InputsCapexBuyMonth,$BS$12),BJ$3&lt;=INDEX(InputsCapexDepreciationMonths,$BS$12)+INDEX(InputsCapexBuyMonth,$BS$12)-1),INDEX(InputsCapexBuyAmount,$BS$12)/INDEX(InputsCapexDepreciationMonths,$BS$12),0)</f>
        <v>0</v>
      </c>
      <c r="BK82" s="59" cm="1">
        <f t="array" ref="BK82">IF(AND(OR(INDEX(InputsCapExSalvageMonth,$BS$12)=0,BK$3&lt;INDEX(InputsCapExSalvageMonth,$BS$12)),BK$3&gt;=INDEX(InputsCapexBuyMonth,$BS$12),BK$3&lt;=INDEX(InputsCapexDepreciationMonths,$BS$12)+INDEX(InputsCapexBuyMonth,$BS$12)-1),INDEX(InputsCapexBuyAmount,$BS$12)/INDEX(InputsCapexDepreciationMonths,$BS$12),0)</f>
        <v>0</v>
      </c>
      <c r="BL82" s="59" cm="1">
        <f t="array" ref="BL82">IF(AND(OR(INDEX(InputsCapExSalvageMonth,$BS$12)=0,BL$3&lt;INDEX(InputsCapExSalvageMonth,$BS$12)),BL$3&gt;=INDEX(InputsCapexBuyMonth,$BS$12),BL$3&lt;=INDEX(InputsCapexDepreciationMonths,$BS$12)+INDEX(InputsCapexBuyMonth,$BS$12)-1),INDEX(InputsCapexBuyAmount,$BS$12)/INDEX(InputsCapexDepreciationMonths,$BS$12),0)</f>
        <v>0</v>
      </c>
      <c r="BM82" s="59" cm="1">
        <f t="array" ref="BM82">IF(AND(OR(INDEX(InputsCapExSalvageMonth,$BS$12)=0,BM$3&lt;INDEX(InputsCapExSalvageMonth,$BS$12)),BM$3&gt;=INDEX(InputsCapexBuyMonth,$BS$12),BM$3&lt;=INDEX(InputsCapexDepreciationMonths,$BS$12)+INDEX(InputsCapexBuyMonth,$BS$12)-1),INDEX(InputsCapexBuyAmount,$BS$12)/INDEX(InputsCapexDepreciationMonths,$BS$12),0)</f>
        <v>0</v>
      </c>
      <c r="BN82" s="59" cm="1">
        <f t="array" ref="BN82">IF(AND(OR(INDEX(InputsCapExSalvageMonth,$BS$12)=0,BN$3&lt;INDEX(InputsCapExSalvageMonth,$BS$12)),BN$3&gt;=INDEX(InputsCapexBuyMonth,$BS$12),BN$3&lt;=INDEX(InputsCapexDepreciationMonths,$BS$12)+INDEX(InputsCapexBuyMonth,$BS$12)-1),INDEX(InputsCapexBuyAmount,$BS$12)/INDEX(InputsCapexDepreciationMonths,$BS$12),0)</f>
        <v>0</v>
      </c>
      <c r="BO82" s="59" cm="1">
        <f t="array" ref="BO82">IF(AND(OR(INDEX(InputsCapExSalvageMonth,$BS$12)=0,BO$3&lt;INDEX(InputsCapExSalvageMonth,$BS$12)),BO$3&gt;=INDEX(InputsCapexBuyMonth,$BS$12),BO$3&lt;=INDEX(InputsCapexDepreciationMonths,$BS$12)+INDEX(InputsCapexBuyMonth,$BS$12)-1),INDEX(InputsCapexBuyAmount,$BS$12)/INDEX(InputsCapexDepreciationMonths,$BS$12),0)</f>
        <v>0</v>
      </c>
      <c r="BP82" s="59" cm="1">
        <f t="array" ref="BP82">IF(AND(OR(INDEX(InputsCapExSalvageMonth,$BS$12)=0,BP$3&lt;INDEX(InputsCapExSalvageMonth,$BS$12)),BP$3&gt;=INDEX(InputsCapexBuyMonth,$BS$12),BP$3&lt;=INDEX(InputsCapexDepreciationMonths,$BS$12)+INDEX(InputsCapexBuyMonth,$BS$12)-1),INDEX(InputsCapexBuyAmount,$BS$12)/INDEX(InputsCapexDepreciationMonths,$BS$12),0)</f>
        <v>0</v>
      </c>
      <c r="BQ82" s="59" cm="1">
        <f t="array" ref="BQ82">IF(AND(OR(INDEX(InputsCapExSalvageMonth,$BS$12)=0,BQ$3&lt;INDEX(InputsCapExSalvageMonth,$BS$12)),BQ$3&gt;=INDEX(InputsCapexBuyMonth,$BS$12),BQ$3&lt;=INDEX(InputsCapexDepreciationMonths,$BS$12)+INDEX(InputsCapexBuyMonth,$BS$12)-1),INDEX(InputsCapexBuyAmount,$BS$12)/INDEX(InputsCapexDepreciationMonths,$BS$12),0)</f>
        <v>0</v>
      </c>
      <c r="BR82" s="60" cm="1">
        <f t="array" ref="BR82">IF(AND(OR(INDEX(InputsCapExSalvageMonth,$BS$12)=0,BR$3&lt;INDEX(InputsCapExSalvageMonth,$BS$12)),BR$3&gt;=INDEX(InputsCapexBuyMonth,$BS$12),BR$3&lt;=INDEX(InputsCapexDepreciationMonths,$BS$12)+INDEX(InputsCapexBuyMonth,$BS$12)-1),INDEX(InputsCapexBuyAmount,$BS$12)/INDEX(InputsCapexDepreciationMonths,$BS$12),0)</f>
        <v>0</v>
      </c>
    </row>
    <row r="83" spans="1:70" hidden="1" x14ac:dyDescent="0.25">
      <c r="A83" s="53"/>
      <c r="B83" s="141"/>
      <c r="C83" s="128" cm="1">
        <f t="array" ref="C83">INDEX(InputsCapexItem,$BS$13)</f>
        <v>0</v>
      </c>
      <c r="E83" s="60">
        <f t="shared" si="54"/>
        <v>0</v>
      </c>
      <c r="F83" s="60">
        <f t="shared" si="55"/>
        <v>0</v>
      </c>
      <c r="G83" s="60">
        <f t="shared" si="56"/>
        <v>0</v>
      </c>
      <c r="H83" s="60">
        <f t="shared" si="57"/>
        <v>0</v>
      </c>
      <c r="I83" s="60">
        <f t="shared" si="58"/>
        <v>0</v>
      </c>
      <c r="K83" s="53" cm="1">
        <f t="array" ref="K83">IF(AND(OR(INDEX(InputsCapExSalvageMonth,$BS$13)=0,K$3&lt;INDEX(InputsCapExSalvageMonth,$BS$13)),K$3&gt;=INDEX(InputsCapexBuyMonth,$BS$13),K$3&lt;=INDEX(InputsCapexDepreciationMonths,$BS$13)+INDEX(InputsCapexBuyMonth,$BS$13)-1),INDEX(InputsCapexBuyAmount,$BS$13)/INDEX(InputsCapexDepreciationMonths,$BS$13),0)</f>
        <v>0</v>
      </c>
      <c r="L83" s="53" cm="1">
        <f t="array" ref="L83">IF(AND(OR(INDEX(InputsCapExSalvageMonth,$BS$13)=0,L$3&lt;INDEX(InputsCapExSalvageMonth,$BS$13)),L$3&gt;=INDEX(InputsCapexBuyMonth,$BS$13),L$3&lt;=INDEX(InputsCapexDepreciationMonths,$BS$13)+INDEX(InputsCapexBuyMonth,$BS$13)-1),INDEX(InputsCapexBuyAmount,$BS$13)/INDEX(InputsCapexDepreciationMonths,$BS$13),0)</f>
        <v>0</v>
      </c>
      <c r="M83" s="53" cm="1">
        <f t="array" ref="M83">IF(AND(OR(INDEX(InputsCapExSalvageMonth,$BS$13)=0,M$3&lt;INDEX(InputsCapExSalvageMonth,$BS$13)),M$3&gt;=INDEX(InputsCapexBuyMonth,$BS$13),M$3&lt;=INDEX(InputsCapexDepreciationMonths,$BS$13)+INDEX(InputsCapexBuyMonth,$BS$13)-1),INDEX(InputsCapexBuyAmount,$BS$13)/INDEX(InputsCapexDepreciationMonths,$BS$13),0)</f>
        <v>0</v>
      </c>
      <c r="N83" s="53" cm="1">
        <f t="array" ref="N83">IF(AND(OR(INDEX(InputsCapExSalvageMonth,$BS$13)=0,N$3&lt;INDEX(InputsCapExSalvageMonth,$BS$13)),N$3&gt;=INDEX(InputsCapexBuyMonth,$BS$13),N$3&lt;=INDEX(InputsCapexDepreciationMonths,$BS$13)+INDEX(InputsCapexBuyMonth,$BS$13)-1),INDEX(InputsCapexBuyAmount,$BS$13)/INDEX(InputsCapexDepreciationMonths,$BS$13),0)</f>
        <v>0</v>
      </c>
      <c r="O83" s="53" cm="1">
        <f t="array" ref="O83">IF(AND(OR(INDEX(InputsCapExSalvageMonth,$BS$13)=0,O$3&lt;INDEX(InputsCapExSalvageMonth,$BS$13)),O$3&gt;=INDEX(InputsCapexBuyMonth,$BS$13),O$3&lt;=INDEX(InputsCapexDepreciationMonths,$BS$13)+INDEX(InputsCapexBuyMonth,$BS$13)-1),INDEX(InputsCapexBuyAmount,$BS$13)/INDEX(InputsCapexDepreciationMonths,$BS$13),0)</f>
        <v>0</v>
      </c>
      <c r="P83" s="53" cm="1">
        <f t="array" ref="P83">IF(AND(OR(INDEX(InputsCapExSalvageMonth,$BS$13)=0,P$3&lt;INDEX(InputsCapExSalvageMonth,$BS$13)),P$3&gt;=INDEX(InputsCapexBuyMonth,$BS$13),P$3&lt;=INDEX(InputsCapexDepreciationMonths,$BS$13)+INDEX(InputsCapexBuyMonth,$BS$13)-1),INDEX(InputsCapexBuyAmount,$BS$13)/INDEX(InputsCapexDepreciationMonths,$BS$13),0)</f>
        <v>0</v>
      </c>
      <c r="Q83" s="53" cm="1">
        <f t="array" ref="Q83">IF(AND(OR(INDEX(InputsCapExSalvageMonth,$BS$13)=0,Q$3&lt;INDEX(InputsCapExSalvageMonth,$BS$13)),Q$3&gt;=INDEX(InputsCapexBuyMonth,$BS$13),Q$3&lt;=INDEX(InputsCapexDepreciationMonths,$BS$13)+INDEX(InputsCapexBuyMonth,$BS$13)-1),INDEX(InputsCapexBuyAmount,$BS$13)/INDEX(InputsCapexDepreciationMonths,$BS$13),0)</f>
        <v>0</v>
      </c>
      <c r="R83" s="53" cm="1">
        <f t="array" ref="R83">IF(AND(OR(INDEX(InputsCapExSalvageMonth,$BS$13)=0,R$3&lt;INDEX(InputsCapExSalvageMonth,$BS$13)),R$3&gt;=INDEX(InputsCapexBuyMonth,$BS$13),R$3&lt;=INDEX(InputsCapexDepreciationMonths,$BS$13)+INDEX(InputsCapexBuyMonth,$BS$13)-1),INDEX(InputsCapexBuyAmount,$BS$13)/INDEX(InputsCapexDepreciationMonths,$BS$13),0)</f>
        <v>0</v>
      </c>
      <c r="S83" s="59" cm="1">
        <f t="array" ref="S83">IF(AND(OR(INDEX(InputsCapExSalvageMonth,$BS$13)=0,S$3&lt;INDEX(InputsCapExSalvageMonth,$BS$13)),S$3&gt;=INDEX(InputsCapexBuyMonth,$BS$13),S$3&lt;=INDEX(InputsCapexDepreciationMonths,$BS$13)+INDEX(InputsCapexBuyMonth,$BS$13)-1),INDEX(InputsCapexBuyAmount,$BS$13)/INDEX(InputsCapexDepreciationMonths,$BS$13),0)</f>
        <v>0</v>
      </c>
      <c r="T83" s="59" cm="1">
        <f t="array" ref="T83">IF(AND(OR(INDEX(InputsCapExSalvageMonth,$BS$13)=0,T$3&lt;INDEX(InputsCapExSalvageMonth,$BS$13)),T$3&gt;=INDEX(InputsCapexBuyMonth,$BS$13),T$3&lt;=INDEX(InputsCapexDepreciationMonths,$BS$13)+INDEX(InputsCapexBuyMonth,$BS$13)-1),INDEX(InputsCapexBuyAmount,$BS$13)/INDEX(InputsCapexDepreciationMonths,$BS$13),0)</f>
        <v>0</v>
      </c>
      <c r="U83" s="59" cm="1">
        <f t="array" ref="U83">IF(AND(OR(INDEX(InputsCapExSalvageMonth,$BS$13)=0,U$3&lt;INDEX(InputsCapExSalvageMonth,$BS$13)),U$3&gt;=INDEX(InputsCapexBuyMonth,$BS$13),U$3&lt;=INDEX(InputsCapexDepreciationMonths,$BS$13)+INDEX(InputsCapexBuyMonth,$BS$13)-1),INDEX(InputsCapexBuyAmount,$BS$13)/INDEX(InputsCapexDepreciationMonths,$BS$13),0)</f>
        <v>0</v>
      </c>
      <c r="V83" s="60" cm="1">
        <f t="array" ref="V83">IF(AND(OR(INDEX(InputsCapExSalvageMonth,$BS$13)=0,V$3&lt;INDEX(InputsCapExSalvageMonth,$BS$13)),V$3&gt;=INDEX(InputsCapexBuyMonth,$BS$13),V$3&lt;=INDEX(InputsCapexDepreciationMonths,$BS$13)+INDEX(InputsCapexBuyMonth,$BS$13)-1),INDEX(InputsCapexBuyAmount,$BS$13)/INDEX(InputsCapexDepreciationMonths,$BS$13),0)</f>
        <v>0</v>
      </c>
      <c r="W83" s="53" cm="1">
        <f t="array" ref="W83">IF(AND(OR(INDEX(InputsCapExSalvageMonth,$BS$13)=0,W$3&lt;INDEX(InputsCapExSalvageMonth,$BS$13)),W$3&gt;=INDEX(InputsCapexBuyMonth,$BS$13),W$3&lt;=INDEX(InputsCapexDepreciationMonths,$BS$13)+INDEX(InputsCapexBuyMonth,$BS$13)-1),INDEX(InputsCapexBuyAmount,$BS$13)/INDEX(InputsCapexDepreciationMonths,$BS$13),0)</f>
        <v>0</v>
      </c>
      <c r="X83" s="59" cm="1">
        <f t="array" ref="X83">IF(AND(OR(INDEX(InputsCapExSalvageMonth,$BS$13)=0,X$3&lt;INDEX(InputsCapExSalvageMonth,$BS$13)),X$3&gt;=INDEX(InputsCapexBuyMonth,$BS$13),X$3&lt;=INDEX(InputsCapexDepreciationMonths,$BS$13)+INDEX(InputsCapexBuyMonth,$BS$13)-1),INDEX(InputsCapexBuyAmount,$BS$13)/INDEX(InputsCapexDepreciationMonths,$BS$13),0)</f>
        <v>0</v>
      </c>
      <c r="Y83" s="59" cm="1">
        <f t="array" ref="Y83">IF(AND(OR(INDEX(InputsCapExSalvageMonth,$BS$13)=0,Y$3&lt;INDEX(InputsCapExSalvageMonth,$BS$13)),Y$3&gt;=INDEX(InputsCapexBuyMonth,$BS$13),Y$3&lt;=INDEX(InputsCapexDepreciationMonths,$BS$13)+INDEX(InputsCapexBuyMonth,$BS$13)-1),INDEX(InputsCapexBuyAmount,$BS$13)/INDEX(InputsCapexDepreciationMonths,$BS$13),0)</f>
        <v>0</v>
      </c>
      <c r="Z83" s="59" cm="1">
        <f t="array" ref="Z83">IF(AND(OR(INDEX(InputsCapExSalvageMonth,$BS$13)=0,Z$3&lt;INDEX(InputsCapExSalvageMonth,$BS$13)),Z$3&gt;=INDEX(InputsCapexBuyMonth,$BS$13),Z$3&lt;=INDEX(InputsCapexDepreciationMonths,$BS$13)+INDEX(InputsCapexBuyMonth,$BS$13)-1),INDEX(InputsCapexBuyAmount,$BS$13)/INDEX(InputsCapexDepreciationMonths,$BS$13),0)</f>
        <v>0</v>
      </c>
      <c r="AA83" s="59" cm="1">
        <f t="array" ref="AA83">IF(AND(OR(INDEX(InputsCapExSalvageMonth,$BS$13)=0,AA$3&lt;INDEX(InputsCapExSalvageMonth,$BS$13)),AA$3&gt;=INDEX(InputsCapexBuyMonth,$BS$13),AA$3&lt;=INDEX(InputsCapexDepreciationMonths,$BS$13)+INDEX(InputsCapexBuyMonth,$BS$13)-1),INDEX(InputsCapexBuyAmount,$BS$13)/INDEX(InputsCapexDepreciationMonths,$BS$13),0)</f>
        <v>0</v>
      </c>
      <c r="AB83" s="59" cm="1">
        <f t="array" ref="AB83">IF(AND(OR(INDEX(InputsCapExSalvageMonth,$BS$13)=0,AB$3&lt;INDEX(InputsCapExSalvageMonth,$BS$13)),AB$3&gt;=INDEX(InputsCapexBuyMonth,$BS$13),AB$3&lt;=INDEX(InputsCapexDepreciationMonths,$BS$13)+INDEX(InputsCapexBuyMonth,$BS$13)-1),INDEX(InputsCapexBuyAmount,$BS$13)/INDEX(InputsCapexDepreciationMonths,$BS$13),0)</f>
        <v>0</v>
      </c>
      <c r="AC83" s="59" cm="1">
        <f t="array" ref="AC83">IF(AND(OR(INDEX(InputsCapExSalvageMonth,$BS$13)=0,AC$3&lt;INDEX(InputsCapExSalvageMonth,$BS$13)),AC$3&gt;=INDEX(InputsCapexBuyMonth,$BS$13),AC$3&lt;=INDEX(InputsCapexDepreciationMonths,$BS$13)+INDEX(InputsCapexBuyMonth,$BS$13)-1),INDEX(InputsCapexBuyAmount,$BS$13)/INDEX(InputsCapexDepreciationMonths,$BS$13),0)</f>
        <v>0</v>
      </c>
      <c r="AD83" s="59" cm="1">
        <f t="array" ref="AD83">IF(AND(OR(INDEX(InputsCapExSalvageMonth,$BS$13)=0,AD$3&lt;INDEX(InputsCapExSalvageMonth,$BS$13)),AD$3&gt;=INDEX(InputsCapexBuyMonth,$BS$13),AD$3&lt;=INDEX(InputsCapexDepreciationMonths,$BS$13)+INDEX(InputsCapexBuyMonth,$BS$13)-1),INDEX(InputsCapexBuyAmount,$BS$13)/INDEX(InputsCapexDepreciationMonths,$BS$13),0)</f>
        <v>0</v>
      </c>
      <c r="AE83" s="59" cm="1">
        <f t="array" ref="AE83">IF(AND(OR(INDEX(InputsCapExSalvageMonth,$BS$13)=0,AE$3&lt;INDEX(InputsCapExSalvageMonth,$BS$13)),AE$3&gt;=INDEX(InputsCapexBuyMonth,$BS$13),AE$3&lt;=INDEX(InputsCapexDepreciationMonths,$BS$13)+INDEX(InputsCapexBuyMonth,$BS$13)-1),INDEX(InputsCapexBuyAmount,$BS$13)/INDEX(InputsCapexDepreciationMonths,$BS$13),0)</f>
        <v>0</v>
      </c>
      <c r="AF83" s="59" cm="1">
        <f t="array" ref="AF83">IF(AND(OR(INDEX(InputsCapExSalvageMonth,$BS$13)=0,AF$3&lt;INDEX(InputsCapExSalvageMonth,$BS$13)),AF$3&gt;=INDEX(InputsCapexBuyMonth,$BS$13),AF$3&lt;=INDEX(InputsCapexDepreciationMonths,$BS$13)+INDEX(InputsCapexBuyMonth,$BS$13)-1),INDEX(InputsCapexBuyAmount,$BS$13)/INDEX(InputsCapexDepreciationMonths,$BS$13),0)</f>
        <v>0</v>
      </c>
      <c r="AG83" s="59" cm="1">
        <f t="array" ref="AG83">IF(AND(OR(INDEX(InputsCapExSalvageMonth,$BS$13)=0,AG$3&lt;INDEX(InputsCapExSalvageMonth,$BS$13)),AG$3&gt;=INDEX(InputsCapexBuyMonth,$BS$13),AG$3&lt;=INDEX(InputsCapexDepreciationMonths,$BS$13)+INDEX(InputsCapexBuyMonth,$BS$13)-1),INDEX(InputsCapexBuyAmount,$BS$13)/INDEX(InputsCapexDepreciationMonths,$BS$13),0)</f>
        <v>0</v>
      </c>
      <c r="AH83" s="60" cm="1">
        <f t="array" ref="AH83">IF(AND(OR(INDEX(InputsCapExSalvageMonth,$BS$13)=0,AH$3&lt;INDEX(InputsCapExSalvageMonth,$BS$13)),AH$3&gt;=INDEX(InputsCapexBuyMonth,$BS$13),AH$3&lt;=INDEX(InputsCapexDepreciationMonths,$BS$13)+INDEX(InputsCapexBuyMonth,$BS$13)-1),INDEX(InputsCapexBuyAmount,$BS$13)/INDEX(InputsCapexDepreciationMonths,$BS$13),0)</f>
        <v>0</v>
      </c>
      <c r="AI83" s="53" cm="1">
        <f t="array" ref="AI83">IF(AND(OR(INDEX(InputsCapExSalvageMonth,$BS$13)=0,AI$3&lt;INDEX(InputsCapExSalvageMonth,$BS$13)),AI$3&gt;=INDEX(InputsCapexBuyMonth,$BS$13),AI$3&lt;=INDEX(InputsCapexDepreciationMonths,$BS$13)+INDEX(InputsCapexBuyMonth,$BS$13)-1),INDEX(InputsCapexBuyAmount,$BS$13)/INDEX(InputsCapexDepreciationMonths,$BS$13),0)</f>
        <v>0</v>
      </c>
      <c r="AJ83" s="59" cm="1">
        <f t="array" ref="AJ83">IF(AND(OR(INDEX(InputsCapExSalvageMonth,$BS$13)=0,AJ$3&lt;INDEX(InputsCapExSalvageMonth,$BS$13)),AJ$3&gt;=INDEX(InputsCapexBuyMonth,$BS$13),AJ$3&lt;=INDEX(InputsCapexDepreciationMonths,$BS$13)+INDEX(InputsCapexBuyMonth,$BS$13)-1),INDEX(InputsCapexBuyAmount,$BS$13)/INDEX(InputsCapexDepreciationMonths,$BS$13),0)</f>
        <v>0</v>
      </c>
      <c r="AK83" s="59" cm="1">
        <f t="array" ref="AK83">IF(AND(OR(INDEX(InputsCapExSalvageMonth,$BS$13)=0,AK$3&lt;INDEX(InputsCapExSalvageMonth,$BS$13)),AK$3&gt;=INDEX(InputsCapexBuyMonth,$BS$13),AK$3&lt;=INDEX(InputsCapexDepreciationMonths,$BS$13)+INDEX(InputsCapexBuyMonth,$BS$13)-1),INDEX(InputsCapexBuyAmount,$BS$13)/INDEX(InputsCapexDepreciationMonths,$BS$13),0)</f>
        <v>0</v>
      </c>
      <c r="AL83" s="59" cm="1">
        <f t="array" ref="AL83">IF(AND(OR(INDEX(InputsCapExSalvageMonth,$BS$13)=0,AL$3&lt;INDEX(InputsCapExSalvageMonth,$BS$13)),AL$3&gt;=INDEX(InputsCapexBuyMonth,$BS$13),AL$3&lt;=INDEX(InputsCapexDepreciationMonths,$BS$13)+INDEX(InputsCapexBuyMonth,$BS$13)-1),INDEX(InputsCapexBuyAmount,$BS$13)/INDEX(InputsCapexDepreciationMonths,$BS$13),0)</f>
        <v>0</v>
      </c>
      <c r="AM83" s="59" cm="1">
        <f t="array" ref="AM83">IF(AND(OR(INDEX(InputsCapExSalvageMonth,$BS$13)=0,AM$3&lt;INDEX(InputsCapExSalvageMonth,$BS$13)),AM$3&gt;=INDEX(InputsCapexBuyMonth,$BS$13),AM$3&lt;=INDEX(InputsCapexDepreciationMonths,$BS$13)+INDEX(InputsCapexBuyMonth,$BS$13)-1),INDEX(InputsCapexBuyAmount,$BS$13)/INDEX(InputsCapexDepreciationMonths,$BS$13),0)</f>
        <v>0</v>
      </c>
      <c r="AN83" s="59" cm="1">
        <f t="array" ref="AN83">IF(AND(OR(INDEX(InputsCapExSalvageMonth,$BS$13)=0,AN$3&lt;INDEX(InputsCapExSalvageMonth,$BS$13)),AN$3&gt;=INDEX(InputsCapexBuyMonth,$BS$13),AN$3&lt;=INDEX(InputsCapexDepreciationMonths,$BS$13)+INDEX(InputsCapexBuyMonth,$BS$13)-1),INDEX(InputsCapexBuyAmount,$BS$13)/INDEX(InputsCapexDepreciationMonths,$BS$13),0)</f>
        <v>0</v>
      </c>
      <c r="AO83" s="59" cm="1">
        <f t="array" ref="AO83">IF(AND(OR(INDEX(InputsCapExSalvageMonth,$BS$13)=0,AO$3&lt;INDEX(InputsCapExSalvageMonth,$BS$13)),AO$3&gt;=INDEX(InputsCapexBuyMonth,$BS$13),AO$3&lt;=INDEX(InputsCapexDepreciationMonths,$BS$13)+INDEX(InputsCapexBuyMonth,$BS$13)-1),INDEX(InputsCapexBuyAmount,$BS$13)/INDEX(InputsCapexDepreciationMonths,$BS$13),0)</f>
        <v>0</v>
      </c>
      <c r="AP83" s="59" cm="1">
        <f t="array" ref="AP83">IF(AND(OR(INDEX(InputsCapExSalvageMonth,$BS$13)=0,AP$3&lt;INDEX(InputsCapExSalvageMonth,$BS$13)),AP$3&gt;=INDEX(InputsCapexBuyMonth,$BS$13),AP$3&lt;=INDEX(InputsCapexDepreciationMonths,$BS$13)+INDEX(InputsCapexBuyMonth,$BS$13)-1),INDEX(InputsCapexBuyAmount,$BS$13)/INDEX(InputsCapexDepreciationMonths,$BS$13),0)</f>
        <v>0</v>
      </c>
      <c r="AQ83" s="59" cm="1">
        <f t="array" ref="AQ83">IF(AND(OR(INDEX(InputsCapExSalvageMonth,$BS$13)=0,AQ$3&lt;INDEX(InputsCapExSalvageMonth,$BS$13)),AQ$3&gt;=INDEX(InputsCapexBuyMonth,$BS$13),AQ$3&lt;=INDEX(InputsCapexDepreciationMonths,$BS$13)+INDEX(InputsCapexBuyMonth,$BS$13)-1),INDEX(InputsCapexBuyAmount,$BS$13)/INDEX(InputsCapexDepreciationMonths,$BS$13),0)</f>
        <v>0</v>
      </c>
      <c r="AR83" s="59" cm="1">
        <f t="array" ref="AR83">IF(AND(OR(INDEX(InputsCapExSalvageMonth,$BS$13)=0,AR$3&lt;INDEX(InputsCapExSalvageMonth,$BS$13)),AR$3&gt;=INDEX(InputsCapexBuyMonth,$BS$13),AR$3&lt;=INDEX(InputsCapexDepreciationMonths,$BS$13)+INDEX(InputsCapexBuyMonth,$BS$13)-1),INDEX(InputsCapexBuyAmount,$BS$13)/INDEX(InputsCapexDepreciationMonths,$BS$13),0)</f>
        <v>0</v>
      </c>
      <c r="AS83" s="59" cm="1">
        <f t="array" ref="AS83">IF(AND(OR(INDEX(InputsCapExSalvageMonth,$BS$13)=0,AS$3&lt;INDEX(InputsCapExSalvageMonth,$BS$13)),AS$3&gt;=INDEX(InputsCapexBuyMonth,$BS$13),AS$3&lt;=INDEX(InputsCapexDepreciationMonths,$BS$13)+INDEX(InputsCapexBuyMonth,$BS$13)-1),INDEX(InputsCapexBuyAmount,$BS$13)/INDEX(InputsCapexDepreciationMonths,$BS$13),0)</f>
        <v>0</v>
      </c>
      <c r="AT83" s="60" cm="1">
        <f t="array" ref="AT83">IF(AND(OR(INDEX(InputsCapExSalvageMonth,$BS$13)=0,AT$3&lt;INDEX(InputsCapExSalvageMonth,$BS$13)),AT$3&gt;=INDEX(InputsCapexBuyMonth,$BS$13),AT$3&lt;=INDEX(InputsCapexDepreciationMonths,$BS$13)+INDEX(InputsCapexBuyMonth,$BS$13)-1),INDEX(InputsCapexBuyAmount,$BS$13)/INDEX(InputsCapexDepreciationMonths,$BS$13),0)</f>
        <v>0</v>
      </c>
      <c r="AU83" s="53" cm="1">
        <f t="array" ref="AU83">IF(AND(OR(INDEX(InputsCapExSalvageMonth,$BS$13)=0,AU$3&lt;INDEX(InputsCapExSalvageMonth,$BS$13)),AU$3&gt;=INDEX(InputsCapexBuyMonth,$BS$13),AU$3&lt;=INDEX(InputsCapexDepreciationMonths,$BS$13)+INDEX(InputsCapexBuyMonth,$BS$13)-1),INDEX(InputsCapexBuyAmount,$BS$13)/INDEX(InputsCapexDepreciationMonths,$BS$13),0)</f>
        <v>0</v>
      </c>
      <c r="AV83" s="59" cm="1">
        <f t="array" ref="AV83">IF(AND(OR(INDEX(InputsCapExSalvageMonth,$BS$13)=0,AV$3&lt;INDEX(InputsCapExSalvageMonth,$BS$13)),AV$3&gt;=INDEX(InputsCapexBuyMonth,$BS$13),AV$3&lt;=INDEX(InputsCapexDepreciationMonths,$BS$13)+INDEX(InputsCapexBuyMonth,$BS$13)-1),INDEX(InputsCapexBuyAmount,$BS$13)/INDEX(InputsCapexDepreciationMonths,$BS$13),0)</f>
        <v>0</v>
      </c>
      <c r="AW83" s="59" cm="1">
        <f t="array" ref="AW83">IF(AND(OR(INDEX(InputsCapExSalvageMonth,$BS$13)=0,AW$3&lt;INDEX(InputsCapExSalvageMonth,$BS$13)),AW$3&gt;=INDEX(InputsCapexBuyMonth,$BS$13),AW$3&lt;=INDEX(InputsCapexDepreciationMonths,$BS$13)+INDEX(InputsCapexBuyMonth,$BS$13)-1),INDEX(InputsCapexBuyAmount,$BS$13)/INDEX(InputsCapexDepreciationMonths,$BS$13),0)</f>
        <v>0</v>
      </c>
      <c r="AX83" s="59" cm="1">
        <f t="array" ref="AX83">IF(AND(OR(INDEX(InputsCapExSalvageMonth,$BS$13)=0,AX$3&lt;INDEX(InputsCapExSalvageMonth,$BS$13)),AX$3&gt;=INDEX(InputsCapexBuyMonth,$BS$13),AX$3&lt;=INDEX(InputsCapexDepreciationMonths,$BS$13)+INDEX(InputsCapexBuyMonth,$BS$13)-1),INDEX(InputsCapexBuyAmount,$BS$13)/INDEX(InputsCapexDepreciationMonths,$BS$13),0)</f>
        <v>0</v>
      </c>
      <c r="AY83" s="59" cm="1">
        <f t="array" ref="AY83">IF(AND(OR(INDEX(InputsCapExSalvageMonth,$BS$13)=0,AY$3&lt;INDEX(InputsCapExSalvageMonth,$BS$13)),AY$3&gt;=INDEX(InputsCapexBuyMonth,$BS$13),AY$3&lt;=INDEX(InputsCapexDepreciationMonths,$BS$13)+INDEX(InputsCapexBuyMonth,$BS$13)-1),INDEX(InputsCapexBuyAmount,$BS$13)/INDEX(InputsCapexDepreciationMonths,$BS$13),0)</f>
        <v>0</v>
      </c>
      <c r="AZ83" s="59" cm="1">
        <f t="array" ref="AZ83">IF(AND(OR(INDEX(InputsCapExSalvageMonth,$BS$13)=0,AZ$3&lt;INDEX(InputsCapExSalvageMonth,$BS$13)),AZ$3&gt;=INDEX(InputsCapexBuyMonth,$BS$13),AZ$3&lt;=INDEX(InputsCapexDepreciationMonths,$BS$13)+INDEX(InputsCapexBuyMonth,$BS$13)-1),INDEX(InputsCapexBuyAmount,$BS$13)/INDEX(InputsCapexDepreciationMonths,$BS$13),0)</f>
        <v>0</v>
      </c>
      <c r="BA83" s="59" cm="1">
        <f t="array" ref="BA83">IF(AND(OR(INDEX(InputsCapExSalvageMonth,$BS$13)=0,BA$3&lt;INDEX(InputsCapExSalvageMonth,$BS$13)),BA$3&gt;=INDEX(InputsCapexBuyMonth,$BS$13),BA$3&lt;=INDEX(InputsCapexDepreciationMonths,$BS$13)+INDEX(InputsCapexBuyMonth,$BS$13)-1),INDEX(InputsCapexBuyAmount,$BS$13)/INDEX(InputsCapexDepreciationMonths,$BS$13),0)</f>
        <v>0</v>
      </c>
      <c r="BB83" s="59" cm="1">
        <f t="array" ref="BB83">IF(AND(OR(INDEX(InputsCapExSalvageMonth,$BS$13)=0,BB$3&lt;INDEX(InputsCapExSalvageMonth,$BS$13)),BB$3&gt;=INDEX(InputsCapexBuyMonth,$BS$13),BB$3&lt;=INDEX(InputsCapexDepreciationMonths,$BS$13)+INDEX(InputsCapexBuyMonth,$BS$13)-1),INDEX(InputsCapexBuyAmount,$BS$13)/INDEX(InputsCapexDepreciationMonths,$BS$13),0)</f>
        <v>0</v>
      </c>
      <c r="BC83" s="59" cm="1">
        <f t="array" ref="BC83">IF(AND(OR(INDEX(InputsCapExSalvageMonth,$BS$13)=0,BC$3&lt;INDEX(InputsCapExSalvageMonth,$BS$13)),BC$3&gt;=INDEX(InputsCapexBuyMonth,$BS$13),BC$3&lt;=INDEX(InputsCapexDepreciationMonths,$BS$13)+INDEX(InputsCapexBuyMonth,$BS$13)-1),INDEX(InputsCapexBuyAmount,$BS$13)/INDEX(InputsCapexDepreciationMonths,$BS$13),0)</f>
        <v>0</v>
      </c>
      <c r="BD83" s="59" cm="1">
        <f t="array" ref="BD83">IF(AND(OR(INDEX(InputsCapExSalvageMonth,$BS$13)=0,BD$3&lt;INDEX(InputsCapExSalvageMonth,$BS$13)),BD$3&gt;=INDEX(InputsCapexBuyMonth,$BS$13),BD$3&lt;=INDEX(InputsCapexDepreciationMonths,$BS$13)+INDEX(InputsCapexBuyMonth,$BS$13)-1),INDEX(InputsCapexBuyAmount,$BS$13)/INDEX(InputsCapexDepreciationMonths,$BS$13),0)</f>
        <v>0</v>
      </c>
      <c r="BE83" s="59" cm="1">
        <f t="array" ref="BE83">IF(AND(OR(INDEX(InputsCapExSalvageMonth,$BS$13)=0,BE$3&lt;INDEX(InputsCapExSalvageMonth,$BS$13)),BE$3&gt;=INDEX(InputsCapexBuyMonth,$BS$13),BE$3&lt;=INDEX(InputsCapexDepreciationMonths,$BS$13)+INDEX(InputsCapexBuyMonth,$BS$13)-1),INDEX(InputsCapexBuyAmount,$BS$13)/INDEX(InputsCapexDepreciationMonths,$BS$13),0)</f>
        <v>0</v>
      </c>
      <c r="BF83" s="60" cm="1">
        <f t="array" ref="BF83">IF(AND(OR(INDEX(InputsCapExSalvageMonth,$BS$13)=0,BF$3&lt;INDEX(InputsCapExSalvageMonth,$BS$13)),BF$3&gt;=INDEX(InputsCapexBuyMonth,$BS$13),BF$3&lt;=INDEX(InputsCapexDepreciationMonths,$BS$13)+INDEX(InputsCapexBuyMonth,$BS$13)-1),INDEX(InputsCapexBuyAmount,$BS$13)/INDEX(InputsCapexDepreciationMonths,$BS$13),0)</f>
        <v>0</v>
      </c>
      <c r="BG83" s="53" cm="1">
        <f t="array" ref="BG83">IF(AND(OR(INDEX(InputsCapExSalvageMonth,$BS$13)=0,BG$3&lt;INDEX(InputsCapExSalvageMonth,$BS$13)),BG$3&gt;=INDEX(InputsCapexBuyMonth,$BS$13),BG$3&lt;=INDEX(InputsCapexDepreciationMonths,$BS$13)+INDEX(InputsCapexBuyMonth,$BS$13)-1),INDEX(InputsCapexBuyAmount,$BS$13)/INDEX(InputsCapexDepreciationMonths,$BS$13),0)</f>
        <v>0</v>
      </c>
      <c r="BH83" s="59" cm="1">
        <f t="array" ref="BH83">IF(AND(OR(INDEX(InputsCapExSalvageMonth,$BS$13)=0,BH$3&lt;INDEX(InputsCapExSalvageMonth,$BS$13)),BH$3&gt;=INDEX(InputsCapexBuyMonth,$BS$13),BH$3&lt;=INDEX(InputsCapexDepreciationMonths,$BS$13)+INDEX(InputsCapexBuyMonth,$BS$13)-1),INDEX(InputsCapexBuyAmount,$BS$13)/INDEX(InputsCapexDepreciationMonths,$BS$13),0)</f>
        <v>0</v>
      </c>
      <c r="BI83" s="59" cm="1">
        <f t="array" ref="BI83">IF(AND(OR(INDEX(InputsCapExSalvageMonth,$BS$13)=0,BI$3&lt;INDEX(InputsCapExSalvageMonth,$BS$13)),BI$3&gt;=INDEX(InputsCapexBuyMonth,$BS$13),BI$3&lt;=INDEX(InputsCapexDepreciationMonths,$BS$13)+INDEX(InputsCapexBuyMonth,$BS$13)-1),INDEX(InputsCapexBuyAmount,$BS$13)/INDEX(InputsCapexDepreciationMonths,$BS$13),0)</f>
        <v>0</v>
      </c>
      <c r="BJ83" s="59" cm="1">
        <f t="array" ref="BJ83">IF(AND(OR(INDEX(InputsCapExSalvageMonth,$BS$13)=0,BJ$3&lt;INDEX(InputsCapExSalvageMonth,$BS$13)),BJ$3&gt;=INDEX(InputsCapexBuyMonth,$BS$13),BJ$3&lt;=INDEX(InputsCapexDepreciationMonths,$BS$13)+INDEX(InputsCapexBuyMonth,$BS$13)-1),INDEX(InputsCapexBuyAmount,$BS$13)/INDEX(InputsCapexDepreciationMonths,$BS$13),0)</f>
        <v>0</v>
      </c>
      <c r="BK83" s="59" cm="1">
        <f t="array" ref="BK83">IF(AND(OR(INDEX(InputsCapExSalvageMonth,$BS$13)=0,BK$3&lt;INDEX(InputsCapExSalvageMonth,$BS$13)),BK$3&gt;=INDEX(InputsCapexBuyMonth,$BS$13),BK$3&lt;=INDEX(InputsCapexDepreciationMonths,$BS$13)+INDEX(InputsCapexBuyMonth,$BS$13)-1),INDEX(InputsCapexBuyAmount,$BS$13)/INDEX(InputsCapexDepreciationMonths,$BS$13),0)</f>
        <v>0</v>
      </c>
      <c r="BL83" s="59" cm="1">
        <f t="array" ref="BL83">IF(AND(OR(INDEX(InputsCapExSalvageMonth,$BS$13)=0,BL$3&lt;INDEX(InputsCapExSalvageMonth,$BS$13)),BL$3&gt;=INDEX(InputsCapexBuyMonth,$BS$13),BL$3&lt;=INDEX(InputsCapexDepreciationMonths,$BS$13)+INDEX(InputsCapexBuyMonth,$BS$13)-1),INDEX(InputsCapexBuyAmount,$BS$13)/INDEX(InputsCapexDepreciationMonths,$BS$13),0)</f>
        <v>0</v>
      </c>
      <c r="BM83" s="59" cm="1">
        <f t="array" ref="BM83">IF(AND(OR(INDEX(InputsCapExSalvageMonth,$BS$13)=0,BM$3&lt;INDEX(InputsCapExSalvageMonth,$BS$13)),BM$3&gt;=INDEX(InputsCapexBuyMonth,$BS$13),BM$3&lt;=INDEX(InputsCapexDepreciationMonths,$BS$13)+INDEX(InputsCapexBuyMonth,$BS$13)-1),INDEX(InputsCapexBuyAmount,$BS$13)/INDEX(InputsCapexDepreciationMonths,$BS$13),0)</f>
        <v>0</v>
      </c>
      <c r="BN83" s="59" cm="1">
        <f t="array" ref="BN83">IF(AND(OR(INDEX(InputsCapExSalvageMonth,$BS$13)=0,BN$3&lt;INDEX(InputsCapExSalvageMonth,$BS$13)),BN$3&gt;=INDEX(InputsCapexBuyMonth,$BS$13),BN$3&lt;=INDEX(InputsCapexDepreciationMonths,$BS$13)+INDEX(InputsCapexBuyMonth,$BS$13)-1),INDEX(InputsCapexBuyAmount,$BS$13)/INDEX(InputsCapexDepreciationMonths,$BS$13),0)</f>
        <v>0</v>
      </c>
      <c r="BO83" s="59" cm="1">
        <f t="array" ref="BO83">IF(AND(OR(INDEX(InputsCapExSalvageMonth,$BS$13)=0,BO$3&lt;INDEX(InputsCapExSalvageMonth,$BS$13)),BO$3&gt;=INDEX(InputsCapexBuyMonth,$BS$13),BO$3&lt;=INDEX(InputsCapexDepreciationMonths,$BS$13)+INDEX(InputsCapexBuyMonth,$BS$13)-1),INDEX(InputsCapexBuyAmount,$BS$13)/INDEX(InputsCapexDepreciationMonths,$BS$13),0)</f>
        <v>0</v>
      </c>
      <c r="BP83" s="59" cm="1">
        <f t="array" ref="BP83">IF(AND(OR(INDEX(InputsCapExSalvageMonth,$BS$13)=0,BP$3&lt;INDEX(InputsCapExSalvageMonth,$BS$13)),BP$3&gt;=INDEX(InputsCapexBuyMonth,$BS$13),BP$3&lt;=INDEX(InputsCapexDepreciationMonths,$BS$13)+INDEX(InputsCapexBuyMonth,$BS$13)-1),INDEX(InputsCapexBuyAmount,$BS$13)/INDEX(InputsCapexDepreciationMonths,$BS$13),0)</f>
        <v>0</v>
      </c>
      <c r="BQ83" s="59" cm="1">
        <f t="array" ref="BQ83">IF(AND(OR(INDEX(InputsCapExSalvageMonth,$BS$13)=0,BQ$3&lt;INDEX(InputsCapExSalvageMonth,$BS$13)),BQ$3&gt;=INDEX(InputsCapexBuyMonth,$BS$13),BQ$3&lt;=INDEX(InputsCapexDepreciationMonths,$BS$13)+INDEX(InputsCapexBuyMonth,$BS$13)-1),INDEX(InputsCapexBuyAmount,$BS$13)/INDEX(InputsCapexDepreciationMonths,$BS$13),0)</f>
        <v>0</v>
      </c>
      <c r="BR83" s="60" cm="1">
        <f t="array" ref="BR83">IF(AND(OR(INDEX(InputsCapExSalvageMonth,$BS$13)=0,BR$3&lt;INDEX(InputsCapExSalvageMonth,$BS$13)),BR$3&gt;=INDEX(InputsCapexBuyMonth,$BS$13),BR$3&lt;=INDEX(InputsCapexDepreciationMonths,$BS$13)+INDEX(InputsCapexBuyMonth,$BS$13)-1),INDEX(InputsCapexBuyAmount,$BS$13)/INDEX(InputsCapexDepreciationMonths,$BS$13),0)</f>
        <v>0</v>
      </c>
    </row>
    <row r="84" spans="1:70" hidden="1" x14ac:dyDescent="0.25">
      <c r="A84" s="53"/>
      <c r="B84" s="141"/>
      <c r="C84" s="128" cm="1">
        <f t="array" ref="C84">INDEX(InputsCapexItem,$BS$14)</f>
        <v>0</v>
      </c>
      <c r="E84" s="60">
        <f t="shared" si="54"/>
        <v>0</v>
      </c>
      <c r="F84" s="60">
        <f t="shared" si="55"/>
        <v>0</v>
      </c>
      <c r="G84" s="60">
        <f t="shared" si="56"/>
        <v>0</v>
      </c>
      <c r="H84" s="60">
        <f t="shared" si="57"/>
        <v>0</v>
      </c>
      <c r="I84" s="60">
        <f t="shared" si="58"/>
        <v>0</v>
      </c>
      <c r="K84" s="53" cm="1">
        <f t="array" ref="K84">IF(AND(OR(INDEX(InputsCapExSalvageMonth,$BS$14)=0,K$3&lt;INDEX(InputsCapExSalvageMonth,$BS$14)),K$3&gt;=INDEX(InputsCapexBuyMonth,$BS$14),K$3&lt;=INDEX(InputsCapexDepreciationMonths,$BS$14)+INDEX(InputsCapexBuyMonth,$BS$14)-1),INDEX(InputsCapexBuyAmount,$BS$14)/INDEX(InputsCapexDepreciationMonths,$BS$14),0)</f>
        <v>0</v>
      </c>
      <c r="L84" s="53" cm="1">
        <f t="array" ref="L84">IF(AND(OR(INDEX(InputsCapExSalvageMonth,$BS$14)=0,L$3&lt;INDEX(InputsCapExSalvageMonth,$BS$14)),L$3&gt;=INDEX(InputsCapexBuyMonth,$BS$14),L$3&lt;=INDEX(InputsCapexDepreciationMonths,$BS$14)+INDEX(InputsCapexBuyMonth,$BS$14)-1),INDEX(InputsCapexBuyAmount,$BS$14)/INDEX(InputsCapexDepreciationMonths,$BS$14),0)</f>
        <v>0</v>
      </c>
      <c r="M84" s="53" cm="1">
        <f t="array" ref="M84">IF(AND(OR(INDEX(InputsCapExSalvageMonth,$BS$14)=0,M$3&lt;INDEX(InputsCapExSalvageMonth,$BS$14)),M$3&gt;=INDEX(InputsCapexBuyMonth,$BS$14),M$3&lt;=INDEX(InputsCapexDepreciationMonths,$BS$14)+INDEX(InputsCapexBuyMonth,$BS$14)-1),INDEX(InputsCapexBuyAmount,$BS$14)/INDEX(InputsCapexDepreciationMonths,$BS$14),0)</f>
        <v>0</v>
      </c>
      <c r="N84" s="53" cm="1">
        <f t="array" ref="N84">IF(AND(OR(INDEX(InputsCapExSalvageMonth,$BS$14)=0,N$3&lt;INDEX(InputsCapExSalvageMonth,$BS$14)),N$3&gt;=INDEX(InputsCapexBuyMonth,$BS$14),N$3&lt;=INDEX(InputsCapexDepreciationMonths,$BS$14)+INDEX(InputsCapexBuyMonth,$BS$14)-1),INDEX(InputsCapexBuyAmount,$BS$14)/INDEX(InputsCapexDepreciationMonths,$BS$14),0)</f>
        <v>0</v>
      </c>
      <c r="O84" s="53" cm="1">
        <f t="array" ref="O84">IF(AND(OR(INDEX(InputsCapExSalvageMonth,$BS$14)=0,O$3&lt;INDEX(InputsCapExSalvageMonth,$BS$14)),O$3&gt;=INDEX(InputsCapexBuyMonth,$BS$14),O$3&lt;=INDEX(InputsCapexDepreciationMonths,$BS$14)+INDEX(InputsCapexBuyMonth,$BS$14)-1),INDEX(InputsCapexBuyAmount,$BS$14)/INDEX(InputsCapexDepreciationMonths,$BS$14),0)</f>
        <v>0</v>
      </c>
      <c r="P84" s="53" cm="1">
        <f t="array" ref="P84">IF(AND(OR(INDEX(InputsCapExSalvageMonth,$BS$14)=0,P$3&lt;INDEX(InputsCapExSalvageMonth,$BS$14)),P$3&gt;=INDEX(InputsCapexBuyMonth,$BS$14),P$3&lt;=INDEX(InputsCapexDepreciationMonths,$BS$14)+INDEX(InputsCapexBuyMonth,$BS$14)-1),INDEX(InputsCapexBuyAmount,$BS$14)/INDEX(InputsCapexDepreciationMonths,$BS$14),0)</f>
        <v>0</v>
      </c>
      <c r="Q84" s="53" cm="1">
        <f t="array" ref="Q84">IF(AND(OR(INDEX(InputsCapExSalvageMonth,$BS$14)=0,Q$3&lt;INDEX(InputsCapExSalvageMonth,$BS$14)),Q$3&gt;=INDEX(InputsCapexBuyMonth,$BS$14),Q$3&lt;=INDEX(InputsCapexDepreciationMonths,$BS$14)+INDEX(InputsCapexBuyMonth,$BS$14)-1),INDEX(InputsCapexBuyAmount,$BS$14)/INDEX(InputsCapexDepreciationMonths,$BS$14),0)</f>
        <v>0</v>
      </c>
      <c r="R84" s="53" cm="1">
        <f t="array" ref="R84">IF(AND(OR(INDEX(InputsCapExSalvageMonth,$BS$14)=0,R$3&lt;INDEX(InputsCapExSalvageMonth,$BS$14)),R$3&gt;=INDEX(InputsCapexBuyMonth,$BS$14),R$3&lt;=INDEX(InputsCapexDepreciationMonths,$BS$14)+INDEX(InputsCapexBuyMonth,$BS$14)-1),INDEX(InputsCapexBuyAmount,$BS$14)/INDEX(InputsCapexDepreciationMonths,$BS$14),0)</f>
        <v>0</v>
      </c>
      <c r="S84" s="59" cm="1">
        <f t="array" ref="S84">IF(AND(OR(INDEX(InputsCapExSalvageMonth,$BS$14)=0,S$3&lt;INDEX(InputsCapExSalvageMonth,$BS$14)),S$3&gt;=INDEX(InputsCapexBuyMonth,$BS$14),S$3&lt;=INDEX(InputsCapexDepreciationMonths,$BS$14)+INDEX(InputsCapexBuyMonth,$BS$14)-1),INDEX(InputsCapexBuyAmount,$BS$14)/INDEX(InputsCapexDepreciationMonths,$BS$14),0)</f>
        <v>0</v>
      </c>
      <c r="T84" s="59" cm="1">
        <f t="array" ref="T84">IF(AND(OR(INDEX(InputsCapExSalvageMonth,$BS$14)=0,T$3&lt;INDEX(InputsCapExSalvageMonth,$BS$14)),T$3&gt;=INDEX(InputsCapexBuyMonth,$BS$14),T$3&lt;=INDEX(InputsCapexDepreciationMonths,$BS$14)+INDEX(InputsCapexBuyMonth,$BS$14)-1),INDEX(InputsCapexBuyAmount,$BS$14)/INDEX(InputsCapexDepreciationMonths,$BS$14),0)</f>
        <v>0</v>
      </c>
      <c r="U84" s="59" cm="1">
        <f t="array" ref="U84">IF(AND(OR(INDEX(InputsCapExSalvageMonth,$BS$14)=0,U$3&lt;INDEX(InputsCapExSalvageMonth,$BS$14)),U$3&gt;=INDEX(InputsCapexBuyMonth,$BS$14),U$3&lt;=INDEX(InputsCapexDepreciationMonths,$BS$14)+INDEX(InputsCapexBuyMonth,$BS$14)-1),INDEX(InputsCapexBuyAmount,$BS$14)/INDEX(InputsCapexDepreciationMonths,$BS$14),0)</f>
        <v>0</v>
      </c>
      <c r="V84" s="60" cm="1">
        <f t="array" ref="V84">IF(AND(OR(INDEX(InputsCapExSalvageMonth,$BS$14)=0,V$3&lt;INDEX(InputsCapExSalvageMonth,$BS$14)),V$3&gt;=INDEX(InputsCapexBuyMonth,$BS$14),V$3&lt;=INDEX(InputsCapexDepreciationMonths,$BS$14)+INDEX(InputsCapexBuyMonth,$BS$14)-1),INDEX(InputsCapexBuyAmount,$BS$14)/INDEX(InputsCapexDepreciationMonths,$BS$14),0)</f>
        <v>0</v>
      </c>
      <c r="W84" s="53" cm="1">
        <f t="array" ref="W84">IF(AND(OR(INDEX(InputsCapExSalvageMonth,$BS$14)=0,W$3&lt;INDEX(InputsCapExSalvageMonth,$BS$14)),W$3&gt;=INDEX(InputsCapexBuyMonth,$BS$14),W$3&lt;=INDEX(InputsCapexDepreciationMonths,$BS$14)+INDEX(InputsCapexBuyMonth,$BS$14)-1),INDEX(InputsCapexBuyAmount,$BS$14)/INDEX(InputsCapexDepreciationMonths,$BS$14),0)</f>
        <v>0</v>
      </c>
      <c r="X84" s="59" cm="1">
        <f t="array" ref="X84">IF(AND(OR(INDEX(InputsCapExSalvageMonth,$BS$14)=0,X$3&lt;INDEX(InputsCapExSalvageMonth,$BS$14)),X$3&gt;=INDEX(InputsCapexBuyMonth,$BS$14),X$3&lt;=INDEX(InputsCapexDepreciationMonths,$BS$14)+INDEX(InputsCapexBuyMonth,$BS$14)-1),INDEX(InputsCapexBuyAmount,$BS$14)/INDEX(InputsCapexDepreciationMonths,$BS$14),0)</f>
        <v>0</v>
      </c>
      <c r="Y84" s="59" cm="1">
        <f t="array" ref="Y84">IF(AND(OR(INDEX(InputsCapExSalvageMonth,$BS$14)=0,Y$3&lt;INDEX(InputsCapExSalvageMonth,$BS$14)),Y$3&gt;=INDEX(InputsCapexBuyMonth,$BS$14),Y$3&lt;=INDEX(InputsCapexDepreciationMonths,$BS$14)+INDEX(InputsCapexBuyMonth,$BS$14)-1),INDEX(InputsCapexBuyAmount,$BS$14)/INDEX(InputsCapexDepreciationMonths,$BS$14),0)</f>
        <v>0</v>
      </c>
      <c r="Z84" s="59" cm="1">
        <f t="array" ref="Z84">IF(AND(OR(INDEX(InputsCapExSalvageMonth,$BS$14)=0,Z$3&lt;INDEX(InputsCapExSalvageMonth,$BS$14)),Z$3&gt;=INDEX(InputsCapexBuyMonth,$BS$14),Z$3&lt;=INDEX(InputsCapexDepreciationMonths,$BS$14)+INDEX(InputsCapexBuyMonth,$BS$14)-1),INDEX(InputsCapexBuyAmount,$BS$14)/INDEX(InputsCapexDepreciationMonths,$BS$14),0)</f>
        <v>0</v>
      </c>
      <c r="AA84" s="59" cm="1">
        <f t="array" ref="AA84">IF(AND(OR(INDEX(InputsCapExSalvageMonth,$BS$14)=0,AA$3&lt;INDEX(InputsCapExSalvageMonth,$BS$14)),AA$3&gt;=INDEX(InputsCapexBuyMonth,$BS$14),AA$3&lt;=INDEX(InputsCapexDepreciationMonths,$BS$14)+INDEX(InputsCapexBuyMonth,$BS$14)-1),INDEX(InputsCapexBuyAmount,$BS$14)/INDEX(InputsCapexDepreciationMonths,$BS$14),0)</f>
        <v>0</v>
      </c>
      <c r="AB84" s="59" cm="1">
        <f t="array" ref="AB84">IF(AND(OR(INDEX(InputsCapExSalvageMonth,$BS$14)=0,AB$3&lt;INDEX(InputsCapExSalvageMonth,$BS$14)),AB$3&gt;=INDEX(InputsCapexBuyMonth,$BS$14),AB$3&lt;=INDEX(InputsCapexDepreciationMonths,$BS$14)+INDEX(InputsCapexBuyMonth,$BS$14)-1),INDEX(InputsCapexBuyAmount,$BS$14)/INDEX(InputsCapexDepreciationMonths,$BS$14),0)</f>
        <v>0</v>
      </c>
      <c r="AC84" s="59" cm="1">
        <f t="array" ref="AC84">IF(AND(OR(INDEX(InputsCapExSalvageMonth,$BS$14)=0,AC$3&lt;INDEX(InputsCapExSalvageMonth,$BS$14)),AC$3&gt;=INDEX(InputsCapexBuyMonth,$BS$14),AC$3&lt;=INDEX(InputsCapexDepreciationMonths,$BS$14)+INDEX(InputsCapexBuyMonth,$BS$14)-1),INDEX(InputsCapexBuyAmount,$BS$14)/INDEX(InputsCapexDepreciationMonths,$BS$14),0)</f>
        <v>0</v>
      </c>
      <c r="AD84" s="59" cm="1">
        <f t="array" ref="AD84">IF(AND(OR(INDEX(InputsCapExSalvageMonth,$BS$14)=0,AD$3&lt;INDEX(InputsCapExSalvageMonth,$BS$14)),AD$3&gt;=INDEX(InputsCapexBuyMonth,$BS$14),AD$3&lt;=INDEX(InputsCapexDepreciationMonths,$BS$14)+INDEX(InputsCapexBuyMonth,$BS$14)-1),INDEX(InputsCapexBuyAmount,$BS$14)/INDEX(InputsCapexDepreciationMonths,$BS$14),0)</f>
        <v>0</v>
      </c>
      <c r="AE84" s="59" cm="1">
        <f t="array" ref="AE84">IF(AND(OR(INDEX(InputsCapExSalvageMonth,$BS$14)=0,AE$3&lt;INDEX(InputsCapExSalvageMonth,$BS$14)),AE$3&gt;=INDEX(InputsCapexBuyMonth,$BS$14),AE$3&lt;=INDEX(InputsCapexDepreciationMonths,$BS$14)+INDEX(InputsCapexBuyMonth,$BS$14)-1),INDEX(InputsCapexBuyAmount,$BS$14)/INDEX(InputsCapexDepreciationMonths,$BS$14),0)</f>
        <v>0</v>
      </c>
      <c r="AF84" s="59" cm="1">
        <f t="array" ref="AF84">IF(AND(OR(INDEX(InputsCapExSalvageMonth,$BS$14)=0,AF$3&lt;INDEX(InputsCapExSalvageMonth,$BS$14)),AF$3&gt;=INDEX(InputsCapexBuyMonth,$BS$14),AF$3&lt;=INDEX(InputsCapexDepreciationMonths,$BS$14)+INDEX(InputsCapexBuyMonth,$BS$14)-1),INDEX(InputsCapexBuyAmount,$BS$14)/INDEX(InputsCapexDepreciationMonths,$BS$14),0)</f>
        <v>0</v>
      </c>
      <c r="AG84" s="59" cm="1">
        <f t="array" ref="AG84">IF(AND(OR(INDEX(InputsCapExSalvageMonth,$BS$14)=0,AG$3&lt;INDEX(InputsCapExSalvageMonth,$BS$14)),AG$3&gt;=INDEX(InputsCapexBuyMonth,$BS$14),AG$3&lt;=INDEX(InputsCapexDepreciationMonths,$BS$14)+INDEX(InputsCapexBuyMonth,$BS$14)-1),INDEX(InputsCapexBuyAmount,$BS$14)/INDEX(InputsCapexDepreciationMonths,$BS$14),0)</f>
        <v>0</v>
      </c>
      <c r="AH84" s="60" cm="1">
        <f t="array" ref="AH84">IF(AND(OR(INDEX(InputsCapExSalvageMonth,$BS$14)=0,AH$3&lt;INDEX(InputsCapExSalvageMonth,$BS$14)),AH$3&gt;=INDEX(InputsCapexBuyMonth,$BS$14),AH$3&lt;=INDEX(InputsCapexDepreciationMonths,$BS$14)+INDEX(InputsCapexBuyMonth,$BS$14)-1),INDEX(InputsCapexBuyAmount,$BS$14)/INDEX(InputsCapexDepreciationMonths,$BS$14),0)</f>
        <v>0</v>
      </c>
      <c r="AI84" s="53" cm="1">
        <f t="array" ref="AI84">IF(AND(OR(INDEX(InputsCapExSalvageMonth,$BS$14)=0,AI$3&lt;INDEX(InputsCapExSalvageMonth,$BS$14)),AI$3&gt;=INDEX(InputsCapexBuyMonth,$BS$14),AI$3&lt;=INDEX(InputsCapexDepreciationMonths,$BS$14)+INDEX(InputsCapexBuyMonth,$BS$14)-1),INDEX(InputsCapexBuyAmount,$BS$14)/INDEX(InputsCapexDepreciationMonths,$BS$14),0)</f>
        <v>0</v>
      </c>
      <c r="AJ84" s="59" cm="1">
        <f t="array" ref="AJ84">IF(AND(OR(INDEX(InputsCapExSalvageMonth,$BS$14)=0,AJ$3&lt;INDEX(InputsCapExSalvageMonth,$BS$14)),AJ$3&gt;=INDEX(InputsCapexBuyMonth,$BS$14),AJ$3&lt;=INDEX(InputsCapexDepreciationMonths,$BS$14)+INDEX(InputsCapexBuyMonth,$BS$14)-1),INDEX(InputsCapexBuyAmount,$BS$14)/INDEX(InputsCapexDepreciationMonths,$BS$14),0)</f>
        <v>0</v>
      </c>
      <c r="AK84" s="59" cm="1">
        <f t="array" ref="AK84">IF(AND(OR(INDEX(InputsCapExSalvageMonth,$BS$14)=0,AK$3&lt;INDEX(InputsCapExSalvageMonth,$BS$14)),AK$3&gt;=INDEX(InputsCapexBuyMonth,$BS$14),AK$3&lt;=INDEX(InputsCapexDepreciationMonths,$BS$14)+INDEX(InputsCapexBuyMonth,$BS$14)-1),INDEX(InputsCapexBuyAmount,$BS$14)/INDEX(InputsCapexDepreciationMonths,$BS$14),0)</f>
        <v>0</v>
      </c>
      <c r="AL84" s="59" cm="1">
        <f t="array" ref="AL84">IF(AND(OR(INDEX(InputsCapExSalvageMonth,$BS$14)=0,AL$3&lt;INDEX(InputsCapExSalvageMonth,$BS$14)),AL$3&gt;=INDEX(InputsCapexBuyMonth,$BS$14),AL$3&lt;=INDEX(InputsCapexDepreciationMonths,$BS$14)+INDEX(InputsCapexBuyMonth,$BS$14)-1),INDEX(InputsCapexBuyAmount,$BS$14)/INDEX(InputsCapexDepreciationMonths,$BS$14),0)</f>
        <v>0</v>
      </c>
      <c r="AM84" s="59" cm="1">
        <f t="array" ref="AM84">IF(AND(OR(INDEX(InputsCapExSalvageMonth,$BS$14)=0,AM$3&lt;INDEX(InputsCapExSalvageMonth,$BS$14)),AM$3&gt;=INDEX(InputsCapexBuyMonth,$BS$14),AM$3&lt;=INDEX(InputsCapexDepreciationMonths,$BS$14)+INDEX(InputsCapexBuyMonth,$BS$14)-1),INDEX(InputsCapexBuyAmount,$BS$14)/INDEX(InputsCapexDepreciationMonths,$BS$14),0)</f>
        <v>0</v>
      </c>
      <c r="AN84" s="59" cm="1">
        <f t="array" ref="AN84">IF(AND(OR(INDEX(InputsCapExSalvageMonth,$BS$14)=0,AN$3&lt;INDEX(InputsCapExSalvageMonth,$BS$14)),AN$3&gt;=INDEX(InputsCapexBuyMonth,$BS$14),AN$3&lt;=INDEX(InputsCapexDepreciationMonths,$BS$14)+INDEX(InputsCapexBuyMonth,$BS$14)-1),INDEX(InputsCapexBuyAmount,$BS$14)/INDEX(InputsCapexDepreciationMonths,$BS$14),0)</f>
        <v>0</v>
      </c>
      <c r="AO84" s="59" cm="1">
        <f t="array" ref="AO84">IF(AND(OR(INDEX(InputsCapExSalvageMonth,$BS$14)=0,AO$3&lt;INDEX(InputsCapExSalvageMonth,$BS$14)),AO$3&gt;=INDEX(InputsCapexBuyMonth,$BS$14),AO$3&lt;=INDEX(InputsCapexDepreciationMonths,$BS$14)+INDEX(InputsCapexBuyMonth,$BS$14)-1),INDEX(InputsCapexBuyAmount,$BS$14)/INDEX(InputsCapexDepreciationMonths,$BS$14),0)</f>
        <v>0</v>
      </c>
      <c r="AP84" s="59" cm="1">
        <f t="array" ref="AP84">IF(AND(OR(INDEX(InputsCapExSalvageMonth,$BS$14)=0,AP$3&lt;INDEX(InputsCapExSalvageMonth,$BS$14)),AP$3&gt;=INDEX(InputsCapexBuyMonth,$BS$14),AP$3&lt;=INDEX(InputsCapexDepreciationMonths,$BS$14)+INDEX(InputsCapexBuyMonth,$BS$14)-1),INDEX(InputsCapexBuyAmount,$BS$14)/INDEX(InputsCapexDepreciationMonths,$BS$14),0)</f>
        <v>0</v>
      </c>
      <c r="AQ84" s="59" cm="1">
        <f t="array" ref="AQ84">IF(AND(OR(INDEX(InputsCapExSalvageMonth,$BS$14)=0,AQ$3&lt;INDEX(InputsCapExSalvageMonth,$BS$14)),AQ$3&gt;=INDEX(InputsCapexBuyMonth,$BS$14),AQ$3&lt;=INDEX(InputsCapexDepreciationMonths,$BS$14)+INDEX(InputsCapexBuyMonth,$BS$14)-1),INDEX(InputsCapexBuyAmount,$BS$14)/INDEX(InputsCapexDepreciationMonths,$BS$14),0)</f>
        <v>0</v>
      </c>
      <c r="AR84" s="59" cm="1">
        <f t="array" ref="AR84">IF(AND(OR(INDEX(InputsCapExSalvageMonth,$BS$14)=0,AR$3&lt;INDEX(InputsCapExSalvageMonth,$BS$14)),AR$3&gt;=INDEX(InputsCapexBuyMonth,$BS$14),AR$3&lt;=INDEX(InputsCapexDepreciationMonths,$BS$14)+INDEX(InputsCapexBuyMonth,$BS$14)-1),INDEX(InputsCapexBuyAmount,$BS$14)/INDEX(InputsCapexDepreciationMonths,$BS$14),0)</f>
        <v>0</v>
      </c>
      <c r="AS84" s="59" cm="1">
        <f t="array" ref="AS84">IF(AND(OR(INDEX(InputsCapExSalvageMonth,$BS$14)=0,AS$3&lt;INDEX(InputsCapExSalvageMonth,$BS$14)),AS$3&gt;=INDEX(InputsCapexBuyMonth,$BS$14),AS$3&lt;=INDEX(InputsCapexDepreciationMonths,$BS$14)+INDEX(InputsCapexBuyMonth,$BS$14)-1),INDEX(InputsCapexBuyAmount,$BS$14)/INDEX(InputsCapexDepreciationMonths,$BS$14),0)</f>
        <v>0</v>
      </c>
      <c r="AT84" s="60" cm="1">
        <f t="array" ref="AT84">IF(AND(OR(INDEX(InputsCapExSalvageMonth,$BS$14)=0,AT$3&lt;INDEX(InputsCapExSalvageMonth,$BS$14)),AT$3&gt;=INDEX(InputsCapexBuyMonth,$BS$14),AT$3&lt;=INDEX(InputsCapexDepreciationMonths,$BS$14)+INDEX(InputsCapexBuyMonth,$BS$14)-1),INDEX(InputsCapexBuyAmount,$BS$14)/INDEX(InputsCapexDepreciationMonths,$BS$14),0)</f>
        <v>0</v>
      </c>
      <c r="AU84" s="53" cm="1">
        <f t="array" ref="AU84">IF(AND(OR(INDEX(InputsCapExSalvageMonth,$BS$14)=0,AU$3&lt;INDEX(InputsCapExSalvageMonth,$BS$14)),AU$3&gt;=INDEX(InputsCapexBuyMonth,$BS$14),AU$3&lt;=INDEX(InputsCapexDepreciationMonths,$BS$14)+INDEX(InputsCapexBuyMonth,$BS$14)-1),INDEX(InputsCapexBuyAmount,$BS$14)/INDEX(InputsCapexDepreciationMonths,$BS$14),0)</f>
        <v>0</v>
      </c>
      <c r="AV84" s="59" cm="1">
        <f t="array" ref="AV84">IF(AND(OR(INDEX(InputsCapExSalvageMonth,$BS$14)=0,AV$3&lt;INDEX(InputsCapExSalvageMonth,$BS$14)),AV$3&gt;=INDEX(InputsCapexBuyMonth,$BS$14),AV$3&lt;=INDEX(InputsCapexDepreciationMonths,$BS$14)+INDEX(InputsCapexBuyMonth,$BS$14)-1),INDEX(InputsCapexBuyAmount,$BS$14)/INDEX(InputsCapexDepreciationMonths,$BS$14),0)</f>
        <v>0</v>
      </c>
      <c r="AW84" s="59" cm="1">
        <f t="array" ref="AW84">IF(AND(OR(INDEX(InputsCapExSalvageMonth,$BS$14)=0,AW$3&lt;INDEX(InputsCapExSalvageMonth,$BS$14)),AW$3&gt;=INDEX(InputsCapexBuyMonth,$BS$14),AW$3&lt;=INDEX(InputsCapexDepreciationMonths,$BS$14)+INDEX(InputsCapexBuyMonth,$BS$14)-1),INDEX(InputsCapexBuyAmount,$BS$14)/INDEX(InputsCapexDepreciationMonths,$BS$14),0)</f>
        <v>0</v>
      </c>
      <c r="AX84" s="59" cm="1">
        <f t="array" ref="AX84">IF(AND(OR(INDEX(InputsCapExSalvageMonth,$BS$14)=0,AX$3&lt;INDEX(InputsCapExSalvageMonth,$BS$14)),AX$3&gt;=INDEX(InputsCapexBuyMonth,$BS$14),AX$3&lt;=INDEX(InputsCapexDepreciationMonths,$BS$14)+INDEX(InputsCapexBuyMonth,$BS$14)-1),INDEX(InputsCapexBuyAmount,$BS$14)/INDEX(InputsCapexDepreciationMonths,$BS$14),0)</f>
        <v>0</v>
      </c>
      <c r="AY84" s="59" cm="1">
        <f t="array" ref="AY84">IF(AND(OR(INDEX(InputsCapExSalvageMonth,$BS$14)=0,AY$3&lt;INDEX(InputsCapExSalvageMonth,$BS$14)),AY$3&gt;=INDEX(InputsCapexBuyMonth,$BS$14),AY$3&lt;=INDEX(InputsCapexDepreciationMonths,$BS$14)+INDEX(InputsCapexBuyMonth,$BS$14)-1),INDEX(InputsCapexBuyAmount,$BS$14)/INDEX(InputsCapexDepreciationMonths,$BS$14),0)</f>
        <v>0</v>
      </c>
      <c r="AZ84" s="59" cm="1">
        <f t="array" ref="AZ84">IF(AND(OR(INDEX(InputsCapExSalvageMonth,$BS$14)=0,AZ$3&lt;INDEX(InputsCapExSalvageMonth,$BS$14)),AZ$3&gt;=INDEX(InputsCapexBuyMonth,$BS$14),AZ$3&lt;=INDEX(InputsCapexDepreciationMonths,$BS$14)+INDEX(InputsCapexBuyMonth,$BS$14)-1),INDEX(InputsCapexBuyAmount,$BS$14)/INDEX(InputsCapexDepreciationMonths,$BS$14),0)</f>
        <v>0</v>
      </c>
      <c r="BA84" s="59" cm="1">
        <f t="array" ref="BA84">IF(AND(OR(INDEX(InputsCapExSalvageMonth,$BS$14)=0,BA$3&lt;INDEX(InputsCapExSalvageMonth,$BS$14)),BA$3&gt;=INDEX(InputsCapexBuyMonth,$BS$14),BA$3&lt;=INDEX(InputsCapexDepreciationMonths,$BS$14)+INDEX(InputsCapexBuyMonth,$BS$14)-1),INDEX(InputsCapexBuyAmount,$BS$14)/INDEX(InputsCapexDepreciationMonths,$BS$14),0)</f>
        <v>0</v>
      </c>
      <c r="BB84" s="59" cm="1">
        <f t="array" ref="BB84">IF(AND(OR(INDEX(InputsCapExSalvageMonth,$BS$14)=0,BB$3&lt;INDEX(InputsCapExSalvageMonth,$BS$14)),BB$3&gt;=INDEX(InputsCapexBuyMonth,$BS$14),BB$3&lt;=INDEX(InputsCapexDepreciationMonths,$BS$14)+INDEX(InputsCapexBuyMonth,$BS$14)-1),INDEX(InputsCapexBuyAmount,$BS$14)/INDEX(InputsCapexDepreciationMonths,$BS$14),0)</f>
        <v>0</v>
      </c>
      <c r="BC84" s="59" cm="1">
        <f t="array" ref="BC84">IF(AND(OR(INDEX(InputsCapExSalvageMonth,$BS$14)=0,BC$3&lt;INDEX(InputsCapExSalvageMonth,$BS$14)),BC$3&gt;=INDEX(InputsCapexBuyMonth,$BS$14),BC$3&lt;=INDEX(InputsCapexDepreciationMonths,$BS$14)+INDEX(InputsCapexBuyMonth,$BS$14)-1),INDEX(InputsCapexBuyAmount,$BS$14)/INDEX(InputsCapexDepreciationMonths,$BS$14),0)</f>
        <v>0</v>
      </c>
      <c r="BD84" s="59" cm="1">
        <f t="array" ref="BD84">IF(AND(OR(INDEX(InputsCapExSalvageMonth,$BS$14)=0,BD$3&lt;INDEX(InputsCapExSalvageMonth,$BS$14)),BD$3&gt;=INDEX(InputsCapexBuyMonth,$BS$14),BD$3&lt;=INDEX(InputsCapexDepreciationMonths,$BS$14)+INDEX(InputsCapexBuyMonth,$BS$14)-1),INDEX(InputsCapexBuyAmount,$BS$14)/INDEX(InputsCapexDepreciationMonths,$BS$14),0)</f>
        <v>0</v>
      </c>
      <c r="BE84" s="59" cm="1">
        <f t="array" ref="BE84">IF(AND(OR(INDEX(InputsCapExSalvageMonth,$BS$14)=0,BE$3&lt;INDEX(InputsCapExSalvageMonth,$BS$14)),BE$3&gt;=INDEX(InputsCapexBuyMonth,$BS$14),BE$3&lt;=INDEX(InputsCapexDepreciationMonths,$BS$14)+INDEX(InputsCapexBuyMonth,$BS$14)-1),INDEX(InputsCapexBuyAmount,$BS$14)/INDEX(InputsCapexDepreciationMonths,$BS$14),0)</f>
        <v>0</v>
      </c>
      <c r="BF84" s="60" cm="1">
        <f t="array" ref="BF84">IF(AND(OR(INDEX(InputsCapExSalvageMonth,$BS$14)=0,BF$3&lt;INDEX(InputsCapExSalvageMonth,$BS$14)),BF$3&gt;=INDEX(InputsCapexBuyMonth,$BS$14),BF$3&lt;=INDEX(InputsCapexDepreciationMonths,$BS$14)+INDEX(InputsCapexBuyMonth,$BS$14)-1),INDEX(InputsCapexBuyAmount,$BS$14)/INDEX(InputsCapexDepreciationMonths,$BS$14),0)</f>
        <v>0</v>
      </c>
      <c r="BG84" s="53" cm="1">
        <f t="array" ref="BG84">IF(AND(OR(INDEX(InputsCapExSalvageMonth,$BS$14)=0,BG$3&lt;INDEX(InputsCapExSalvageMonth,$BS$14)),BG$3&gt;=INDEX(InputsCapexBuyMonth,$BS$14),BG$3&lt;=INDEX(InputsCapexDepreciationMonths,$BS$14)+INDEX(InputsCapexBuyMonth,$BS$14)-1),INDEX(InputsCapexBuyAmount,$BS$14)/INDEX(InputsCapexDepreciationMonths,$BS$14),0)</f>
        <v>0</v>
      </c>
      <c r="BH84" s="59" cm="1">
        <f t="array" ref="BH84">IF(AND(OR(INDEX(InputsCapExSalvageMonth,$BS$14)=0,BH$3&lt;INDEX(InputsCapExSalvageMonth,$BS$14)),BH$3&gt;=INDEX(InputsCapexBuyMonth,$BS$14),BH$3&lt;=INDEX(InputsCapexDepreciationMonths,$BS$14)+INDEX(InputsCapexBuyMonth,$BS$14)-1),INDEX(InputsCapexBuyAmount,$BS$14)/INDEX(InputsCapexDepreciationMonths,$BS$14),0)</f>
        <v>0</v>
      </c>
      <c r="BI84" s="59" cm="1">
        <f t="array" ref="BI84">IF(AND(OR(INDEX(InputsCapExSalvageMonth,$BS$14)=0,BI$3&lt;INDEX(InputsCapExSalvageMonth,$BS$14)),BI$3&gt;=INDEX(InputsCapexBuyMonth,$BS$14),BI$3&lt;=INDEX(InputsCapexDepreciationMonths,$BS$14)+INDEX(InputsCapexBuyMonth,$BS$14)-1),INDEX(InputsCapexBuyAmount,$BS$14)/INDEX(InputsCapexDepreciationMonths,$BS$14),0)</f>
        <v>0</v>
      </c>
      <c r="BJ84" s="59" cm="1">
        <f t="array" ref="BJ84">IF(AND(OR(INDEX(InputsCapExSalvageMonth,$BS$14)=0,BJ$3&lt;INDEX(InputsCapExSalvageMonth,$BS$14)),BJ$3&gt;=INDEX(InputsCapexBuyMonth,$BS$14),BJ$3&lt;=INDEX(InputsCapexDepreciationMonths,$BS$14)+INDEX(InputsCapexBuyMonth,$BS$14)-1),INDEX(InputsCapexBuyAmount,$BS$14)/INDEX(InputsCapexDepreciationMonths,$BS$14),0)</f>
        <v>0</v>
      </c>
      <c r="BK84" s="59" cm="1">
        <f t="array" ref="BK84">IF(AND(OR(INDEX(InputsCapExSalvageMonth,$BS$14)=0,BK$3&lt;INDEX(InputsCapExSalvageMonth,$BS$14)),BK$3&gt;=INDEX(InputsCapexBuyMonth,$BS$14),BK$3&lt;=INDEX(InputsCapexDepreciationMonths,$BS$14)+INDEX(InputsCapexBuyMonth,$BS$14)-1),INDEX(InputsCapexBuyAmount,$BS$14)/INDEX(InputsCapexDepreciationMonths,$BS$14),0)</f>
        <v>0</v>
      </c>
      <c r="BL84" s="59" cm="1">
        <f t="array" ref="BL84">IF(AND(OR(INDEX(InputsCapExSalvageMonth,$BS$14)=0,BL$3&lt;INDEX(InputsCapExSalvageMonth,$BS$14)),BL$3&gt;=INDEX(InputsCapexBuyMonth,$BS$14),BL$3&lt;=INDEX(InputsCapexDepreciationMonths,$BS$14)+INDEX(InputsCapexBuyMonth,$BS$14)-1),INDEX(InputsCapexBuyAmount,$BS$14)/INDEX(InputsCapexDepreciationMonths,$BS$14),0)</f>
        <v>0</v>
      </c>
      <c r="BM84" s="59" cm="1">
        <f t="array" ref="BM84">IF(AND(OR(INDEX(InputsCapExSalvageMonth,$BS$14)=0,BM$3&lt;INDEX(InputsCapExSalvageMonth,$BS$14)),BM$3&gt;=INDEX(InputsCapexBuyMonth,$BS$14),BM$3&lt;=INDEX(InputsCapexDepreciationMonths,$BS$14)+INDEX(InputsCapexBuyMonth,$BS$14)-1),INDEX(InputsCapexBuyAmount,$BS$14)/INDEX(InputsCapexDepreciationMonths,$BS$14),0)</f>
        <v>0</v>
      </c>
      <c r="BN84" s="59" cm="1">
        <f t="array" ref="BN84">IF(AND(OR(INDEX(InputsCapExSalvageMonth,$BS$14)=0,BN$3&lt;INDEX(InputsCapExSalvageMonth,$BS$14)),BN$3&gt;=INDEX(InputsCapexBuyMonth,$BS$14),BN$3&lt;=INDEX(InputsCapexDepreciationMonths,$BS$14)+INDEX(InputsCapexBuyMonth,$BS$14)-1),INDEX(InputsCapexBuyAmount,$BS$14)/INDEX(InputsCapexDepreciationMonths,$BS$14),0)</f>
        <v>0</v>
      </c>
      <c r="BO84" s="59" cm="1">
        <f t="array" ref="BO84">IF(AND(OR(INDEX(InputsCapExSalvageMonth,$BS$14)=0,BO$3&lt;INDEX(InputsCapExSalvageMonth,$BS$14)),BO$3&gt;=INDEX(InputsCapexBuyMonth,$BS$14),BO$3&lt;=INDEX(InputsCapexDepreciationMonths,$BS$14)+INDEX(InputsCapexBuyMonth,$BS$14)-1),INDEX(InputsCapexBuyAmount,$BS$14)/INDEX(InputsCapexDepreciationMonths,$BS$14),0)</f>
        <v>0</v>
      </c>
      <c r="BP84" s="59" cm="1">
        <f t="array" ref="BP84">IF(AND(OR(INDEX(InputsCapExSalvageMonth,$BS$14)=0,BP$3&lt;INDEX(InputsCapExSalvageMonth,$BS$14)),BP$3&gt;=INDEX(InputsCapexBuyMonth,$BS$14),BP$3&lt;=INDEX(InputsCapexDepreciationMonths,$BS$14)+INDEX(InputsCapexBuyMonth,$BS$14)-1),INDEX(InputsCapexBuyAmount,$BS$14)/INDEX(InputsCapexDepreciationMonths,$BS$14),0)</f>
        <v>0</v>
      </c>
      <c r="BQ84" s="59" cm="1">
        <f t="array" ref="BQ84">IF(AND(OR(INDEX(InputsCapExSalvageMonth,$BS$14)=0,BQ$3&lt;INDEX(InputsCapExSalvageMonth,$BS$14)),BQ$3&gt;=INDEX(InputsCapexBuyMonth,$BS$14),BQ$3&lt;=INDEX(InputsCapexDepreciationMonths,$BS$14)+INDEX(InputsCapexBuyMonth,$BS$14)-1),INDEX(InputsCapexBuyAmount,$BS$14)/INDEX(InputsCapexDepreciationMonths,$BS$14),0)</f>
        <v>0</v>
      </c>
      <c r="BR84" s="60" cm="1">
        <f t="array" ref="BR84">IF(AND(OR(INDEX(InputsCapExSalvageMonth,$BS$14)=0,BR$3&lt;INDEX(InputsCapExSalvageMonth,$BS$14)),BR$3&gt;=INDEX(InputsCapexBuyMonth,$BS$14),BR$3&lt;=INDEX(InputsCapexDepreciationMonths,$BS$14)+INDEX(InputsCapexBuyMonth,$BS$14)-1),INDEX(InputsCapexBuyAmount,$BS$14)/INDEX(InputsCapexDepreciationMonths,$BS$14),0)</f>
        <v>0</v>
      </c>
    </row>
    <row r="85" spans="1:70" hidden="1" x14ac:dyDescent="0.25">
      <c r="A85" s="47"/>
      <c r="B85" s="141"/>
      <c r="C85" s="128" cm="1">
        <f t="array" ref="C85">INDEX(InputsCapexItem,$BS$15)</f>
        <v>0</v>
      </c>
      <c r="E85" s="60">
        <f t="shared" si="54"/>
        <v>0</v>
      </c>
      <c r="F85" s="60">
        <f t="shared" si="55"/>
        <v>0</v>
      </c>
      <c r="G85" s="60">
        <f t="shared" si="56"/>
        <v>0</v>
      </c>
      <c r="H85" s="60">
        <f t="shared" si="57"/>
        <v>0</v>
      </c>
      <c r="I85" s="60">
        <f t="shared" si="58"/>
        <v>0</v>
      </c>
      <c r="K85" s="53" cm="1">
        <f t="array" ref="K85">IF(AND(OR(INDEX(InputsCapExSalvageMonth,$BS$15)=0,K$3&lt;INDEX(InputsCapExSalvageMonth,$BS$15)),K$3&gt;=INDEX(InputsCapexBuyMonth,$BS$15),K$3&lt;=INDEX(InputsCapexDepreciationMonths,$BS$15)+INDEX(InputsCapexBuyMonth,$BS$15)-1),INDEX(InputsCapexBuyAmount,$BS$15)/INDEX(InputsCapexDepreciationMonths,$BS$15),0)</f>
        <v>0</v>
      </c>
      <c r="L85" s="53" cm="1">
        <f t="array" ref="L85">IF(AND(OR(INDEX(InputsCapExSalvageMonth,$BS$15)=0,L$3&lt;INDEX(InputsCapExSalvageMonth,$BS$15)),L$3&gt;=INDEX(InputsCapexBuyMonth,$BS$15),L$3&lt;=INDEX(InputsCapexDepreciationMonths,$BS$15)+INDEX(InputsCapexBuyMonth,$BS$15)-1),INDEX(InputsCapexBuyAmount,$BS$15)/INDEX(InputsCapexDepreciationMonths,$BS$15),0)</f>
        <v>0</v>
      </c>
      <c r="M85" s="53" cm="1">
        <f t="array" ref="M85">IF(AND(OR(INDEX(InputsCapExSalvageMonth,$BS$15)=0,M$3&lt;INDEX(InputsCapExSalvageMonth,$BS$15)),M$3&gt;=INDEX(InputsCapexBuyMonth,$BS$15),M$3&lt;=INDEX(InputsCapexDepreciationMonths,$BS$15)+INDEX(InputsCapexBuyMonth,$BS$15)-1),INDEX(InputsCapexBuyAmount,$BS$15)/INDEX(InputsCapexDepreciationMonths,$BS$15),0)</f>
        <v>0</v>
      </c>
      <c r="N85" s="53" cm="1">
        <f t="array" ref="N85">IF(AND(OR(INDEX(InputsCapExSalvageMonth,$BS$15)=0,N$3&lt;INDEX(InputsCapExSalvageMonth,$BS$15)),N$3&gt;=INDEX(InputsCapexBuyMonth,$BS$15),N$3&lt;=INDEX(InputsCapexDepreciationMonths,$BS$15)+INDEX(InputsCapexBuyMonth,$BS$15)-1),INDEX(InputsCapexBuyAmount,$BS$15)/INDEX(InputsCapexDepreciationMonths,$BS$15),0)</f>
        <v>0</v>
      </c>
      <c r="O85" s="53" cm="1">
        <f t="array" ref="O85">IF(AND(OR(INDEX(InputsCapExSalvageMonth,$BS$15)=0,O$3&lt;INDEX(InputsCapExSalvageMonth,$BS$15)),O$3&gt;=INDEX(InputsCapexBuyMonth,$BS$15),O$3&lt;=INDEX(InputsCapexDepreciationMonths,$BS$15)+INDEX(InputsCapexBuyMonth,$BS$15)-1),INDEX(InputsCapexBuyAmount,$BS$15)/INDEX(InputsCapexDepreciationMonths,$BS$15),0)</f>
        <v>0</v>
      </c>
      <c r="P85" s="53" cm="1">
        <f t="array" ref="P85">IF(AND(OR(INDEX(InputsCapExSalvageMonth,$BS$15)=0,P$3&lt;INDEX(InputsCapExSalvageMonth,$BS$15)),P$3&gt;=INDEX(InputsCapexBuyMonth,$BS$15),P$3&lt;=INDEX(InputsCapexDepreciationMonths,$BS$15)+INDEX(InputsCapexBuyMonth,$BS$15)-1),INDEX(InputsCapexBuyAmount,$BS$15)/INDEX(InputsCapexDepreciationMonths,$BS$15),0)</f>
        <v>0</v>
      </c>
      <c r="Q85" s="53" cm="1">
        <f t="array" ref="Q85">IF(AND(OR(INDEX(InputsCapExSalvageMonth,$BS$15)=0,Q$3&lt;INDEX(InputsCapExSalvageMonth,$BS$15)),Q$3&gt;=INDEX(InputsCapexBuyMonth,$BS$15),Q$3&lt;=INDEX(InputsCapexDepreciationMonths,$BS$15)+INDEX(InputsCapexBuyMonth,$BS$15)-1),INDEX(InputsCapexBuyAmount,$BS$15)/INDEX(InputsCapexDepreciationMonths,$BS$15),0)</f>
        <v>0</v>
      </c>
      <c r="R85" s="53" cm="1">
        <f t="array" ref="R85">IF(AND(OR(INDEX(InputsCapExSalvageMonth,$BS$15)=0,R$3&lt;INDEX(InputsCapExSalvageMonth,$BS$15)),R$3&gt;=INDEX(InputsCapexBuyMonth,$BS$15),R$3&lt;=INDEX(InputsCapexDepreciationMonths,$BS$15)+INDEX(InputsCapexBuyMonth,$BS$15)-1),INDEX(InputsCapexBuyAmount,$BS$15)/INDEX(InputsCapexDepreciationMonths,$BS$15),0)</f>
        <v>0</v>
      </c>
      <c r="S85" s="59" cm="1">
        <f t="array" ref="S85">IF(AND(OR(INDEX(InputsCapExSalvageMonth,$BS$15)=0,S$3&lt;INDEX(InputsCapExSalvageMonth,$BS$15)),S$3&gt;=INDEX(InputsCapexBuyMonth,$BS$15),S$3&lt;=INDEX(InputsCapexDepreciationMonths,$BS$15)+INDEX(InputsCapexBuyMonth,$BS$15)-1),INDEX(InputsCapexBuyAmount,$BS$15)/INDEX(InputsCapexDepreciationMonths,$BS$15),0)</f>
        <v>0</v>
      </c>
      <c r="T85" s="59" cm="1">
        <f t="array" ref="T85">IF(AND(OR(INDEX(InputsCapExSalvageMonth,$BS$15)=0,T$3&lt;INDEX(InputsCapExSalvageMonth,$BS$15)),T$3&gt;=INDEX(InputsCapexBuyMonth,$BS$15),T$3&lt;=INDEX(InputsCapexDepreciationMonths,$BS$15)+INDEX(InputsCapexBuyMonth,$BS$15)-1),INDEX(InputsCapexBuyAmount,$BS$15)/INDEX(InputsCapexDepreciationMonths,$BS$15),0)</f>
        <v>0</v>
      </c>
      <c r="U85" s="59" cm="1">
        <f t="array" ref="U85">IF(AND(OR(INDEX(InputsCapExSalvageMonth,$BS$15)=0,U$3&lt;INDEX(InputsCapExSalvageMonth,$BS$15)),U$3&gt;=INDEX(InputsCapexBuyMonth,$BS$15),U$3&lt;=INDEX(InputsCapexDepreciationMonths,$BS$15)+INDEX(InputsCapexBuyMonth,$BS$15)-1),INDEX(InputsCapexBuyAmount,$BS$15)/INDEX(InputsCapexDepreciationMonths,$BS$15),0)</f>
        <v>0</v>
      </c>
      <c r="V85" s="60" cm="1">
        <f t="array" ref="V85">IF(AND(OR(INDEX(InputsCapExSalvageMonth,$BS$15)=0,V$3&lt;INDEX(InputsCapExSalvageMonth,$BS$15)),V$3&gt;=INDEX(InputsCapexBuyMonth,$BS$15),V$3&lt;=INDEX(InputsCapexDepreciationMonths,$BS$15)+INDEX(InputsCapexBuyMonth,$BS$15)-1),INDEX(InputsCapexBuyAmount,$BS$15)/INDEX(InputsCapexDepreciationMonths,$BS$15),0)</f>
        <v>0</v>
      </c>
      <c r="W85" s="53" cm="1">
        <f t="array" ref="W85">IF(AND(OR(INDEX(InputsCapExSalvageMonth,$BS$15)=0,W$3&lt;INDEX(InputsCapExSalvageMonth,$BS$15)),W$3&gt;=INDEX(InputsCapexBuyMonth,$BS$15),W$3&lt;=INDEX(InputsCapexDepreciationMonths,$BS$15)+INDEX(InputsCapexBuyMonth,$BS$15)-1),INDEX(InputsCapexBuyAmount,$BS$15)/INDEX(InputsCapexDepreciationMonths,$BS$15),0)</f>
        <v>0</v>
      </c>
      <c r="X85" s="59" cm="1">
        <f t="array" ref="X85">IF(AND(OR(INDEX(InputsCapExSalvageMonth,$BS$15)=0,X$3&lt;INDEX(InputsCapExSalvageMonth,$BS$15)),X$3&gt;=INDEX(InputsCapexBuyMonth,$BS$15),X$3&lt;=INDEX(InputsCapexDepreciationMonths,$BS$15)+INDEX(InputsCapexBuyMonth,$BS$15)-1),INDEX(InputsCapexBuyAmount,$BS$15)/INDEX(InputsCapexDepreciationMonths,$BS$15),0)</f>
        <v>0</v>
      </c>
      <c r="Y85" s="59" cm="1">
        <f t="array" ref="Y85">IF(AND(OR(INDEX(InputsCapExSalvageMonth,$BS$15)=0,Y$3&lt;INDEX(InputsCapExSalvageMonth,$BS$15)),Y$3&gt;=INDEX(InputsCapexBuyMonth,$BS$15),Y$3&lt;=INDEX(InputsCapexDepreciationMonths,$BS$15)+INDEX(InputsCapexBuyMonth,$BS$15)-1),INDEX(InputsCapexBuyAmount,$BS$15)/INDEX(InputsCapexDepreciationMonths,$BS$15),0)</f>
        <v>0</v>
      </c>
      <c r="Z85" s="59" cm="1">
        <f t="array" ref="Z85">IF(AND(OR(INDEX(InputsCapExSalvageMonth,$BS$15)=0,Z$3&lt;INDEX(InputsCapExSalvageMonth,$BS$15)),Z$3&gt;=INDEX(InputsCapexBuyMonth,$BS$15),Z$3&lt;=INDEX(InputsCapexDepreciationMonths,$BS$15)+INDEX(InputsCapexBuyMonth,$BS$15)-1),INDEX(InputsCapexBuyAmount,$BS$15)/INDEX(InputsCapexDepreciationMonths,$BS$15),0)</f>
        <v>0</v>
      </c>
      <c r="AA85" s="59" cm="1">
        <f t="array" ref="AA85">IF(AND(OR(INDEX(InputsCapExSalvageMonth,$BS$15)=0,AA$3&lt;INDEX(InputsCapExSalvageMonth,$BS$15)),AA$3&gt;=INDEX(InputsCapexBuyMonth,$BS$15),AA$3&lt;=INDEX(InputsCapexDepreciationMonths,$BS$15)+INDEX(InputsCapexBuyMonth,$BS$15)-1),INDEX(InputsCapexBuyAmount,$BS$15)/INDEX(InputsCapexDepreciationMonths,$BS$15),0)</f>
        <v>0</v>
      </c>
      <c r="AB85" s="59" cm="1">
        <f t="array" ref="AB85">IF(AND(OR(INDEX(InputsCapExSalvageMonth,$BS$15)=0,AB$3&lt;INDEX(InputsCapExSalvageMonth,$BS$15)),AB$3&gt;=INDEX(InputsCapexBuyMonth,$BS$15),AB$3&lt;=INDEX(InputsCapexDepreciationMonths,$BS$15)+INDEX(InputsCapexBuyMonth,$BS$15)-1),INDEX(InputsCapexBuyAmount,$BS$15)/INDEX(InputsCapexDepreciationMonths,$BS$15),0)</f>
        <v>0</v>
      </c>
      <c r="AC85" s="59" cm="1">
        <f t="array" ref="AC85">IF(AND(OR(INDEX(InputsCapExSalvageMonth,$BS$15)=0,AC$3&lt;INDEX(InputsCapExSalvageMonth,$BS$15)),AC$3&gt;=INDEX(InputsCapexBuyMonth,$BS$15),AC$3&lt;=INDEX(InputsCapexDepreciationMonths,$BS$15)+INDEX(InputsCapexBuyMonth,$BS$15)-1),INDEX(InputsCapexBuyAmount,$BS$15)/INDEX(InputsCapexDepreciationMonths,$BS$15),0)</f>
        <v>0</v>
      </c>
      <c r="AD85" s="59" cm="1">
        <f t="array" ref="AD85">IF(AND(OR(INDEX(InputsCapExSalvageMonth,$BS$15)=0,AD$3&lt;INDEX(InputsCapExSalvageMonth,$BS$15)),AD$3&gt;=INDEX(InputsCapexBuyMonth,$BS$15),AD$3&lt;=INDEX(InputsCapexDepreciationMonths,$BS$15)+INDEX(InputsCapexBuyMonth,$BS$15)-1),INDEX(InputsCapexBuyAmount,$BS$15)/INDEX(InputsCapexDepreciationMonths,$BS$15),0)</f>
        <v>0</v>
      </c>
      <c r="AE85" s="59" cm="1">
        <f t="array" ref="AE85">IF(AND(OR(INDEX(InputsCapExSalvageMonth,$BS$15)=0,AE$3&lt;INDEX(InputsCapExSalvageMonth,$BS$15)),AE$3&gt;=INDEX(InputsCapexBuyMonth,$BS$15),AE$3&lt;=INDEX(InputsCapexDepreciationMonths,$BS$15)+INDEX(InputsCapexBuyMonth,$BS$15)-1),INDEX(InputsCapexBuyAmount,$BS$15)/INDEX(InputsCapexDepreciationMonths,$BS$15),0)</f>
        <v>0</v>
      </c>
      <c r="AF85" s="59" cm="1">
        <f t="array" ref="AF85">IF(AND(OR(INDEX(InputsCapExSalvageMonth,$BS$15)=0,AF$3&lt;INDEX(InputsCapExSalvageMonth,$BS$15)),AF$3&gt;=INDEX(InputsCapexBuyMonth,$BS$15),AF$3&lt;=INDEX(InputsCapexDepreciationMonths,$BS$15)+INDEX(InputsCapexBuyMonth,$BS$15)-1),INDEX(InputsCapexBuyAmount,$BS$15)/INDEX(InputsCapexDepreciationMonths,$BS$15),0)</f>
        <v>0</v>
      </c>
      <c r="AG85" s="59" cm="1">
        <f t="array" ref="AG85">IF(AND(OR(INDEX(InputsCapExSalvageMonth,$BS$15)=0,AG$3&lt;INDEX(InputsCapExSalvageMonth,$BS$15)),AG$3&gt;=INDEX(InputsCapexBuyMonth,$BS$15),AG$3&lt;=INDEX(InputsCapexDepreciationMonths,$BS$15)+INDEX(InputsCapexBuyMonth,$BS$15)-1),INDEX(InputsCapexBuyAmount,$BS$15)/INDEX(InputsCapexDepreciationMonths,$BS$15),0)</f>
        <v>0</v>
      </c>
      <c r="AH85" s="60" cm="1">
        <f t="array" ref="AH85">IF(AND(OR(INDEX(InputsCapExSalvageMonth,$BS$15)=0,AH$3&lt;INDEX(InputsCapExSalvageMonth,$BS$15)),AH$3&gt;=INDEX(InputsCapexBuyMonth,$BS$15),AH$3&lt;=INDEX(InputsCapexDepreciationMonths,$BS$15)+INDEX(InputsCapexBuyMonth,$BS$15)-1),INDEX(InputsCapexBuyAmount,$BS$15)/INDEX(InputsCapexDepreciationMonths,$BS$15),0)</f>
        <v>0</v>
      </c>
      <c r="AI85" s="53" cm="1">
        <f t="array" ref="AI85">IF(AND(OR(INDEX(InputsCapExSalvageMonth,$BS$15)=0,AI$3&lt;INDEX(InputsCapExSalvageMonth,$BS$15)),AI$3&gt;=INDEX(InputsCapexBuyMonth,$BS$15),AI$3&lt;=INDEX(InputsCapexDepreciationMonths,$BS$15)+INDEX(InputsCapexBuyMonth,$BS$15)-1),INDEX(InputsCapexBuyAmount,$BS$15)/INDEX(InputsCapexDepreciationMonths,$BS$15),0)</f>
        <v>0</v>
      </c>
      <c r="AJ85" s="59" cm="1">
        <f t="array" ref="AJ85">IF(AND(OR(INDEX(InputsCapExSalvageMonth,$BS$15)=0,AJ$3&lt;INDEX(InputsCapExSalvageMonth,$BS$15)),AJ$3&gt;=INDEX(InputsCapexBuyMonth,$BS$15),AJ$3&lt;=INDEX(InputsCapexDepreciationMonths,$BS$15)+INDEX(InputsCapexBuyMonth,$BS$15)-1),INDEX(InputsCapexBuyAmount,$BS$15)/INDEX(InputsCapexDepreciationMonths,$BS$15),0)</f>
        <v>0</v>
      </c>
      <c r="AK85" s="59" cm="1">
        <f t="array" ref="AK85">IF(AND(OR(INDEX(InputsCapExSalvageMonth,$BS$15)=0,AK$3&lt;INDEX(InputsCapExSalvageMonth,$BS$15)),AK$3&gt;=INDEX(InputsCapexBuyMonth,$BS$15),AK$3&lt;=INDEX(InputsCapexDepreciationMonths,$BS$15)+INDEX(InputsCapexBuyMonth,$BS$15)-1),INDEX(InputsCapexBuyAmount,$BS$15)/INDEX(InputsCapexDepreciationMonths,$BS$15),0)</f>
        <v>0</v>
      </c>
      <c r="AL85" s="59" cm="1">
        <f t="array" ref="AL85">IF(AND(OR(INDEX(InputsCapExSalvageMonth,$BS$15)=0,AL$3&lt;INDEX(InputsCapExSalvageMonth,$BS$15)),AL$3&gt;=INDEX(InputsCapexBuyMonth,$BS$15),AL$3&lt;=INDEX(InputsCapexDepreciationMonths,$BS$15)+INDEX(InputsCapexBuyMonth,$BS$15)-1),INDEX(InputsCapexBuyAmount,$BS$15)/INDEX(InputsCapexDepreciationMonths,$BS$15),0)</f>
        <v>0</v>
      </c>
      <c r="AM85" s="59" cm="1">
        <f t="array" ref="AM85">IF(AND(OR(INDEX(InputsCapExSalvageMonth,$BS$15)=0,AM$3&lt;INDEX(InputsCapExSalvageMonth,$BS$15)),AM$3&gt;=INDEX(InputsCapexBuyMonth,$BS$15),AM$3&lt;=INDEX(InputsCapexDepreciationMonths,$BS$15)+INDEX(InputsCapexBuyMonth,$BS$15)-1),INDEX(InputsCapexBuyAmount,$BS$15)/INDEX(InputsCapexDepreciationMonths,$BS$15),0)</f>
        <v>0</v>
      </c>
      <c r="AN85" s="59" cm="1">
        <f t="array" ref="AN85">IF(AND(OR(INDEX(InputsCapExSalvageMonth,$BS$15)=0,AN$3&lt;INDEX(InputsCapExSalvageMonth,$BS$15)),AN$3&gt;=INDEX(InputsCapexBuyMonth,$BS$15),AN$3&lt;=INDEX(InputsCapexDepreciationMonths,$BS$15)+INDEX(InputsCapexBuyMonth,$BS$15)-1),INDEX(InputsCapexBuyAmount,$BS$15)/INDEX(InputsCapexDepreciationMonths,$BS$15),0)</f>
        <v>0</v>
      </c>
      <c r="AO85" s="59" cm="1">
        <f t="array" ref="AO85">IF(AND(OR(INDEX(InputsCapExSalvageMonth,$BS$15)=0,AO$3&lt;INDEX(InputsCapExSalvageMonth,$BS$15)),AO$3&gt;=INDEX(InputsCapexBuyMonth,$BS$15),AO$3&lt;=INDEX(InputsCapexDepreciationMonths,$BS$15)+INDEX(InputsCapexBuyMonth,$BS$15)-1),INDEX(InputsCapexBuyAmount,$BS$15)/INDEX(InputsCapexDepreciationMonths,$BS$15),0)</f>
        <v>0</v>
      </c>
      <c r="AP85" s="59" cm="1">
        <f t="array" ref="AP85">IF(AND(OR(INDEX(InputsCapExSalvageMonth,$BS$15)=0,AP$3&lt;INDEX(InputsCapExSalvageMonth,$BS$15)),AP$3&gt;=INDEX(InputsCapexBuyMonth,$BS$15),AP$3&lt;=INDEX(InputsCapexDepreciationMonths,$BS$15)+INDEX(InputsCapexBuyMonth,$BS$15)-1),INDEX(InputsCapexBuyAmount,$BS$15)/INDEX(InputsCapexDepreciationMonths,$BS$15),0)</f>
        <v>0</v>
      </c>
      <c r="AQ85" s="59" cm="1">
        <f t="array" ref="AQ85">IF(AND(OR(INDEX(InputsCapExSalvageMonth,$BS$15)=0,AQ$3&lt;INDEX(InputsCapExSalvageMonth,$BS$15)),AQ$3&gt;=INDEX(InputsCapexBuyMonth,$BS$15),AQ$3&lt;=INDEX(InputsCapexDepreciationMonths,$BS$15)+INDEX(InputsCapexBuyMonth,$BS$15)-1),INDEX(InputsCapexBuyAmount,$BS$15)/INDEX(InputsCapexDepreciationMonths,$BS$15),0)</f>
        <v>0</v>
      </c>
      <c r="AR85" s="59" cm="1">
        <f t="array" ref="AR85">IF(AND(OR(INDEX(InputsCapExSalvageMonth,$BS$15)=0,AR$3&lt;INDEX(InputsCapExSalvageMonth,$BS$15)),AR$3&gt;=INDEX(InputsCapexBuyMonth,$BS$15),AR$3&lt;=INDEX(InputsCapexDepreciationMonths,$BS$15)+INDEX(InputsCapexBuyMonth,$BS$15)-1),INDEX(InputsCapexBuyAmount,$BS$15)/INDEX(InputsCapexDepreciationMonths,$BS$15),0)</f>
        <v>0</v>
      </c>
      <c r="AS85" s="59" cm="1">
        <f t="array" ref="AS85">IF(AND(OR(INDEX(InputsCapExSalvageMonth,$BS$15)=0,AS$3&lt;INDEX(InputsCapExSalvageMonth,$BS$15)),AS$3&gt;=INDEX(InputsCapexBuyMonth,$BS$15),AS$3&lt;=INDEX(InputsCapexDepreciationMonths,$BS$15)+INDEX(InputsCapexBuyMonth,$BS$15)-1),INDEX(InputsCapexBuyAmount,$BS$15)/INDEX(InputsCapexDepreciationMonths,$BS$15),0)</f>
        <v>0</v>
      </c>
      <c r="AT85" s="60" cm="1">
        <f t="array" ref="AT85">IF(AND(OR(INDEX(InputsCapExSalvageMonth,$BS$15)=0,AT$3&lt;INDEX(InputsCapExSalvageMonth,$BS$15)),AT$3&gt;=INDEX(InputsCapexBuyMonth,$BS$15),AT$3&lt;=INDEX(InputsCapexDepreciationMonths,$BS$15)+INDEX(InputsCapexBuyMonth,$BS$15)-1),INDEX(InputsCapexBuyAmount,$BS$15)/INDEX(InputsCapexDepreciationMonths,$BS$15),0)</f>
        <v>0</v>
      </c>
      <c r="AU85" s="53" cm="1">
        <f t="array" ref="AU85">IF(AND(OR(INDEX(InputsCapExSalvageMonth,$BS$15)=0,AU$3&lt;INDEX(InputsCapExSalvageMonth,$BS$15)),AU$3&gt;=INDEX(InputsCapexBuyMonth,$BS$15),AU$3&lt;=INDEX(InputsCapexDepreciationMonths,$BS$15)+INDEX(InputsCapexBuyMonth,$BS$15)-1),INDEX(InputsCapexBuyAmount,$BS$15)/INDEX(InputsCapexDepreciationMonths,$BS$15),0)</f>
        <v>0</v>
      </c>
      <c r="AV85" s="59" cm="1">
        <f t="array" ref="AV85">IF(AND(OR(INDEX(InputsCapExSalvageMonth,$BS$15)=0,AV$3&lt;INDEX(InputsCapExSalvageMonth,$BS$15)),AV$3&gt;=INDEX(InputsCapexBuyMonth,$BS$15),AV$3&lt;=INDEX(InputsCapexDepreciationMonths,$BS$15)+INDEX(InputsCapexBuyMonth,$BS$15)-1),INDEX(InputsCapexBuyAmount,$BS$15)/INDEX(InputsCapexDepreciationMonths,$BS$15),0)</f>
        <v>0</v>
      </c>
      <c r="AW85" s="59" cm="1">
        <f t="array" ref="AW85">IF(AND(OR(INDEX(InputsCapExSalvageMonth,$BS$15)=0,AW$3&lt;INDEX(InputsCapExSalvageMonth,$BS$15)),AW$3&gt;=INDEX(InputsCapexBuyMonth,$BS$15),AW$3&lt;=INDEX(InputsCapexDepreciationMonths,$BS$15)+INDEX(InputsCapexBuyMonth,$BS$15)-1),INDEX(InputsCapexBuyAmount,$BS$15)/INDEX(InputsCapexDepreciationMonths,$BS$15),0)</f>
        <v>0</v>
      </c>
      <c r="AX85" s="59" cm="1">
        <f t="array" ref="AX85">IF(AND(OR(INDEX(InputsCapExSalvageMonth,$BS$15)=0,AX$3&lt;INDEX(InputsCapExSalvageMonth,$BS$15)),AX$3&gt;=INDEX(InputsCapexBuyMonth,$BS$15),AX$3&lt;=INDEX(InputsCapexDepreciationMonths,$BS$15)+INDEX(InputsCapexBuyMonth,$BS$15)-1),INDEX(InputsCapexBuyAmount,$BS$15)/INDEX(InputsCapexDepreciationMonths,$BS$15),0)</f>
        <v>0</v>
      </c>
      <c r="AY85" s="59" cm="1">
        <f t="array" ref="AY85">IF(AND(OR(INDEX(InputsCapExSalvageMonth,$BS$15)=0,AY$3&lt;INDEX(InputsCapExSalvageMonth,$BS$15)),AY$3&gt;=INDEX(InputsCapexBuyMonth,$BS$15),AY$3&lt;=INDEX(InputsCapexDepreciationMonths,$BS$15)+INDEX(InputsCapexBuyMonth,$BS$15)-1),INDEX(InputsCapexBuyAmount,$BS$15)/INDEX(InputsCapexDepreciationMonths,$BS$15),0)</f>
        <v>0</v>
      </c>
      <c r="AZ85" s="59" cm="1">
        <f t="array" ref="AZ85">IF(AND(OR(INDEX(InputsCapExSalvageMonth,$BS$15)=0,AZ$3&lt;INDEX(InputsCapExSalvageMonth,$BS$15)),AZ$3&gt;=INDEX(InputsCapexBuyMonth,$BS$15),AZ$3&lt;=INDEX(InputsCapexDepreciationMonths,$BS$15)+INDEX(InputsCapexBuyMonth,$BS$15)-1),INDEX(InputsCapexBuyAmount,$BS$15)/INDEX(InputsCapexDepreciationMonths,$BS$15),0)</f>
        <v>0</v>
      </c>
      <c r="BA85" s="59" cm="1">
        <f t="array" ref="BA85">IF(AND(OR(INDEX(InputsCapExSalvageMonth,$BS$15)=0,BA$3&lt;INDEX(InputsCapExSalvageMonth,$BS$15)),BA$3&gt;=INDEX(InputsCapexBuyMonth,$BS$15),BA$3&lt;=INDEX(InputsCapexDepreciationMonths,$BS$15)+INDEX(InputsCapexBuyMonth,$BS$15)-1),INDEX(InputsCapexBuyAmount,$BS$15)/INDEX(InputsCapexDepreciationMonths,$BS$15),0)</f>
        <v>0</v>
      </c>
      <c r="BB85" s="59" cm="1">
        <f t="array" ref="BB85">IF(AND(OR(INDEX(InputsCapExSalvageMonth,$BS$15)=0,BB$3&lt;INDEX(InputsCapExSalvageMonth,$BS$15)),BB$3&gt;=INDEX(InputsCapexBuyMonth,$BS$15),BB$3&lt;=INDEX(InputsCapexDepreciationMonths,$BS$15)+INDEX(InputsCapexBuyMonth,$BS$15)-1),INDEX(InputsCapexBuyAmount,$BS$15)/INDEX(InputsCapexDepreciationMonths,$BS$15),0)</f>
        <v>0</v>
      </c>
      <c r="BC85" s="59" cm="1">
        <f t="array" ref="BC85">IF(AND(OR(INDEX(InputsCapExSalvageMonth,$BS$15)=0,BC$3&lt;INDEX(InputsCapExSalvageMonth,$BS$15)),BC$3&gt;=INDEX(InputsCapexBuyMonth,$BS$15),BC$3&lt;=INDEX(InputsCapexDepreciationMonths,$BS$15)+INDEX(InputsCapexBuyMonth,$BS$15)-1),INDEX(InputsCapexBuyAmount,$BS$15)/INDEX(InputsCapexDepreciationMonths,$BS$15),0)</f>
        <v>0</v>
      </c>
      <c r="BD85" s="59" cm="1">
        <f t="array" ref="BD85">IF(AND(OR(INDEX(InputsCapExSalvageMonth,$BS$15)=0,BD$3&lt;INDEX(InputsCapExSalvageMonth,$BS$15)),BD$3&gt;=INDEX(InputsCapexBuyMonth,$BS$15),BD$3&lt;=INDEX(InputsCapexDepreciationMonths,$BS$15)+INDEX(InputsCapexBuyMonth,$BS$15)-1),INDEX(InputsCapexBuyAmount,$BS$15)/INDEX(InputsCapexDepreciationMonths,$BS$15),0)</f>
        <v>0</v>
      </c>
      <c r="BE85" s="59" cm="1">
        <f t="array" ref="BE85">IF(AND(OR(INDEX(InputsCapExSalvageMonth,$BS$15)=0,BE$3&lt;INDEX(InputsCapExSalvageMonth,$BS$15)),BE$3&gt;=INDEX(InputsCapexBuyMonth,$BS$15),BE$3&lt;=INDEX(InputsCapexDepreciationMonths,$BS$15)+INDEX(InputsCapexBuyMonth,$BS$15)-1),INDEX(InputsCapexBuyAmount,$BS$15)/INDEX(InputsCapexDepreciationMonths,$BS$15),0)</f>
        <v>0</v>
      </c>
      <c r="BF85" s="60" cm="1">
        <f t="array" ref="BF85">IF(AND(OR(INDEX(InputsCapExSalvageMonth,$BS$15)=0,BF$3&lt;INDEX(InputsCapExSalvageMonth,$BS$15)),BF$3&gt;=INDEX(InputsCapexBuyMonth,$BS$15),BF$3&lt;=INDEX(InputsCapexDepreciationMonths,$BS$15)+INDEX(InputsCapexBuyMonth,$BS$15)-1),INDEX(InputsCapexBuyAmount,$BS$15)/INDEX(InputsCapexDepreciationMonths,$BS$15),0)</f>
        <v>0</v>
      </c>
      <c r="BG85" s="53" cm="1">
        <f t="array" ref="BG85">IF(AND(OR(INDEX(InputsCapExSalvageMonth,$BS$15)=0,BG$3&lt;INDEX(InputsCapExSalvageMonth,$BS$15)),BG$3&gt;=INDEX(InputsCapexBuyMonth,$BS$15),BG$3&lt;=INDEX(InputsCapexDepreciationMonths,$BS$15)+INDEX(InputsCapexBuyMonth,$BS$15)-1),INDEX(InputsCapexBuyAmount,$BS$15)/INDEX(InputsCapexDepreciationMonths,$BS$15),0)</f>
        <v>0</v>
      </c>
      <c r="BH85" s="59" cm="1">
        <f t="array" ref="BH85">IF(AND(OR(INDEX(InputsCapExSalvageMonth,$BS$15)=0,BH$3&lt;INDEX(InputsCapExSalvageMonth,$BS$15)),BH$3&gt;=INDEX(InputsCapexBuyMonth,$BS$15),BH$3&lt;=INDEX(InputsCapexDepreciationMonths,$BS$15)+INDEX(InputsCapexBuyMonth,$BS$15)-1),INDEX(InputsCapexBuyAmount,$BS$15)/INDEX(InputsCapexDepreciationMonths,$BS$15),0)</f>
        <v>0</v>
      </c>
      <c r="BI85" s="59" cm="1">
        <f t="array" ref="BI85">IF(AND(OR(INDEX(InputsCapExSalvageMonth,$BS$15)=0,BI$3&lt;INDEX(InputsCapExSalvageMonth,$BS$15)),BI$3&gt;=INDEX(InputsCapexBuyMonth,$BS$15),BI$3&lt;=INDEX(InputsCapexDepreciationMonths,$BS$15)+INDEX(InputsCapexBuyMonth,$BS$15)-1),INDEX(InputsCapexBuyAmount,$BS$15)/INDEX(InputsCapexDepreciationMonths,$BS$15),0)</f>
        <v>0</v>
      </c>
      <c r="BJ85" s="59" cm="1">
        <f t="array" ref="BJ85">IF(AND(OR(INDEX(InputsCapExSalvageMonth,$BS$15)=0,BJ$3&lt;INDEX(InputsCapExSalvageMonth,$BS$15)),BJ$3&gt;=INDEX(InputsCapexBuyMonth,$BS$15),BJ$3&lt;=INDEX(InputsCapexDepreciationMonths,$BS$15)+INDEX(InputsCapexBuyMonth,$BS$15)-1),INDEX(InputsCapexBuyAmount,$BS$15)/INDEX(InputsCapexDepreciationMonths,$BS$15),0)</f>
        <v>0</v>
      </c>
      <c r="BK85" s="59" cm="1">
        <f t="array" ref="BK85">IF(AND(OR(INDEX(InputsCapExSalvageMonth,$BS$15)=0,BK$3&lt;INDEX(InputsCapExSalvageMonth,$BS$15)),BK$3&gt;=INDEX(InputsCapexBuyMonth,$BS$15),BK$3&lt;=INDEX(InputsCapexDepreciationMonths,$BS$15)+INDEX(InputsCapexBuyMonth,$BS$15)-1),INDEX(InputsCapexBuyAmount,$BS$15)/INDEX(InputsCapexDepreciationMonths,$BS$15),0)</f>
        <v>0</v>
      </c>
      <c r="BL85" s="59" cm="1">
        <f t="array" ref="BL85">IF(AND(OR(INDEX(InputsCapExSalvageMonth,$BS$15)=0,BL$3&lt;INDEX(InputsCapExSalvageMonth,$BS$15)),BL$3&gt;=INDEX(InputsCapexBuyMonth,$BS$15),BL$3&lt;=INDEX(InputsCapexDepreciationMonths,$BS$15)+INDEX(InputsCapexBuyMonth,$BS$15)-1),INDEX(InputsCapexBuyAmount,$BS$15)/INDEX(InputsCapexDepreciationMonths,$BS$15),0)</f>
        <v>0</v>
      </c>
      <c r="BM85" s="59" cm="1">
        <f t="array" ref="BM85">IF(AND(OR(INDEX(InputsCapExSalvageMonth,$BS$15)=0,BM$3&lt;INDEX(InputsCapExSalvageMonth,$BS$15)),BM$3&gt;=INDEX(InputsCapexBuyMonth,$BS$15),BM$3&lt;=INDEX(InputsCapexDepreciationMonths,$BS$15)+INDEX(InputsCapexBuyMonth,$BS$15)-1),INDEX(InputsCapexBuyAmount,$BS$15)/INDEX(InputsCapexDepreciationMonths,$BS$15),0)</f>
        <v>0</v>
      </c>
      <c r="BN85" s="59" cm="1">
        <f t="array" ref="BN85">IF(AND(OR(INDEX(InputsCapExSalvageMonth,$BS$15)=0,BN$3&lt;INDEX(InputsCapExSalvageMonth,$BS$15)),BN$3&gt;=INDEX(InputsCapexBuyMonth,$BS$15),BN$3&lt;=INDEX(InputsCapexDepreciationMonths,$BS$15)+INDEX(InputsCapexBuyMonth,$BS$15)-1),INDEX(InputsCapexBuyAmount,$BS$15)/INDEX(InputsCapexDepreciationMonths,$BS$15),0)</f>
        <v>0</v>
      </c>
      <c r="BO85" s="59" cm="1">
        <f t="array" ref="BO85">IF(AND(OR(INDEX(InputsCapExSalvageMonth,$BS$15)=0,BO$3&lt;INDEX(InputsCapExSalvageMonth,$BS$15)),BO$3&gt;=INDEX(InputsCapexBuyMonth,$BS$15),BO$3&lt;=INDEX(InputsCapexDepreciationMonths,$BS$15)+INDEX(InputsCapexBuyMonth,$BS$15)-1),INDEX(InputsCapexBuyAmount,$BS$15)/INDEX(InputsCapexDepreciationMonths,$BS$15),0)</f>
        <v>0</v>
      </c>
      <c r="BP85" s="59" cm="1">
        <f t="array" ref="BP85">IF(AND(OR(INDEX(InputsCapExSalvageMonth,$BS$15)=0,BP$3&lt;INDEX(InputsCapExSalvageMonth,$BS$15)),BP$3&gt;=INDEX(InputsCapexBuyMonth,$BS$15),BP$3&lt;=INDEX(InputsCapexDepreciationMonths,$BS$15)+INDEX(InputsCapexBuyMonth,$BS$15)-1),INDEX(InputsCapexBuyAmount,$BS$15)/INDEX(InputsCapexDepreciationMonths,$BS$15),0)</f>
        <v>0</v>
      </c>
      <c r="BQ85" s="59" cm="1">
        <f t="array" ref="BQ85">IF(AND(OR(INDEX(InputsCapExSalvageMonth,$BS$15)=0,BQ$3&lt;INDEX(InputsCapExSalvageMonth,$BS$15)),BQ$3&gt;=INDEX(InputsCapexBuyMonth,$BS$15),BQ$3&lt;=INDEX(InputsCapexDepreciationMonths,$BS$15)+INDEX(InputsCapexBuyMonth,$BS$15)-1),INDEX(InputsCapexBuyAmount,$BS$15)/INDEX(InputsCapexDepreciationMonths,$BS$15),0)</f>
        <v>0</v>
      </c>
      <c r="BR85" s="60" cm="1">
        <f t="array" ref="BR85">IF(AND(OR(INDEX(InputsCapExSalvageMonth,$BS$15)=0,BR$3&lt;INDEX(InputsCapExSalvageMonth,$BS$15)),BR$3&gt;=INDEX(InputsCapexBuyMonth,$BS$15),BR$3&lt;=INDEX(InputsCapexDepreciationMonths,$BS$15)+INDEX(InputsCapexBuyMonth,$BS$15)-1),INDEX(InputsCapexBuyAmount,$BS$15)/INDEX(InputsCapexDepreciationMonths,$BS$15),0)</f>
        <v>0</v>
      </c>
    </row>
    <row r="86" spans="1:70" hidden="1" x14ac:dyDescent="0.25">
      <c r="A86" s="47"/>
      <c r="B86" s="141"/>
      <c r="C86" s="128" cm="1">
        <f t="array" ref="C86">INDEX(InputsCapexItem,$BS$16)</f>
        <v>0</v>
      </c>
      <c r="E86" s="60">
        <f t="shared" si="54"/>
        <v>0</v>
      </c>
      <c r="F86" s="60">
        <f t="shared" si="55"/>
        <v>0</v>
      </c>
      <c r="G86" s="60">
        <f t="shared" si="56"/>
        <v>0</v>
      </c>
      <c r="H86" s="60">
        <f t="shared" si="57"/>
        <v>0</v>
      </c>
      <c r="I86" s="60">
        <f t="shared" si="58"/>
        <v>0</v>
      </c>
      <c r="K86" s="53" cm="1">
        <f t="array" ref="K86">IF(AND(OR(INDEX(InputsCapExSalvageMonth,$BS$16)=0,K$3&lt;INDEX(InputsCapExSalvageMonth,$BS$16)),K$3&gt;=INDEX(InputsCapexBuyMonth,$BS$16),K$3&lt;=INDEX(InputsCapexDepreciationMonths,$BS$16)+INDEX(InputsCapexBuyMonth,$BS$16)-1),INDEX(InputsCapexBuyAmount,$BS$16)/INDEX(InputsCapexDepreciationMonths,$BS$16),0)</f>
        <v>0</v>
      </c>
      <c r="L86" s="53" cm="1">
        <f t="array" ref="L86">IF(AND(OR(INDEX(InputsCapExSalvageMonth,$BS$16)=0,L$3&lt;INDEX(InputsCapExSalvageMonth,$BS$16)),L$3&gt;=INDEX(InputsCapexBuyMonth,$BS$16),L$3&lt;=INDEX(InputsCapexDepreciationMonths,$BS$16)+INDEX(InputsCapexBuyMonth,$BS$16)-1),INDEX(InputsCapexBuyAmount,$BS$16)/INDEX(InputsCapexDepreciationMonths,$BS$16),0)</f>
        <v>0</v>
      </c>
      <c r="M86" s="53" cm="1">
        <f t="array" ref="M86">IF(AND(OR(INDEX(InputsCapExSalvageMonth,$BS$16)=0,M$3&lt;INDEX(InputsCapExSalvageMonth,$BS$16)),M$3&gt;=INDEX(InputsCapexBuyMonth,$BS$16),M$3&lt;=INDEX(InputsCapexDepreciationMonths,$BS$16)+INDEX(InputsCapexBuyMonth,$BS$16)-1),INDEX(InputsCapexBuyAmount,$BS$16)/INDEX(InputsCapexDepreciationMonths,$BS$16),0)</f>
        <v>0</v>
      </c>
      <c r="N86" s="53" cm="1">
        <f t="array" ref="N86">IF(AND(OR(INDEX(InputsCapExSalvageMonth,$BS$16)=0,N$3&lt;INDEX(InputsCapExSalvageMonth,$BS$16)),N$3&gt;=INDEX(InputsCapexBuyMonth,$BS$16),N$3&lt;=INDEX(InputsCapexDepreciationMonths,$BS$16)+INDEX(InputsCapexBuyMonth,$BS$16)-1),INDEX(InputsCapexBuyAmount,$BS$16)/INDEX(InputsCapexDepreciationMonths,$BS$16),0)</f>
        <v>0</v>
      </c>
      <c r="O86" s="53" cm="1">
        <f t="array" ref="O86">IF(AND(OR(INDEX(InputsCapExSalvageMonth,$BS$16)=0,O$3&lt;INDEX(InputsCapExSalvageMonth,$BS$16)),O$3&gt;=INDEX(InputsCapexBuyMonth,$BS$16),O$3&lt;=INDEX(InputsCapexDepreciationMonths,$BS$16)+INDEX(InputsCapexBuyMonth,$BS$16)-1),INDEX(InputsCapexBuyAmount,$BS$16)/INDEX(InputsCapexDepreciationMonths,$BS$16),0)</f>
        <v>0</v>
      </c>
      <c r="P86" s="53" cm="1">
        <f t="array" ref="P86">IF(AND(OR(INDEX(InputsCapExSalvageMonth,$BS$16)=0,P$3&lt;INDEX(InputsCapExSalvageMonth,$BS$16)),P$3&gt;=INDEX(InputsCapexBuyMonth,$BS$16),P$3&lt;=INDEX(InputsCapexDepreciationMonths,$BS$16)+INDEX(InputsCapexBuyMonth,$BS$16)-1),INDEX(InputsCapexBuyAmount,$BS$16)/INDEX(InputsCapexDepreciationMonths,$BS$16),0)</f>
        <v>0</v>
      </c>
      <c r="Q86" s="53" cm="1">
        <f t="array" ref="Q86">IF(AND(OR(INDEX(InputsCapExSalvageMonth,$BS$16)=0,Q$3&lt;INDEX(InputsCapExSalvageMonth,$BS$16)),Q$3&gt;=INDEX(InputsCapexBuyMonth,$BS$16),Q$3&lt;=INDEX(InputsCapexDepreciationMonths,$BS$16)+INDEX(InputsCapexBuyMonth,$BS$16)-1),INDEX(InputsCapexBuyAmount,$BS$16)/INDEX(InputsCapexDepreciationMonths,$BS$16),0)</f>
        <v>0</v>
      </c>
      <c r="R86" s="53" cm="1">
        <f t="array" ref="R86">IF(AND(OR(INDEX(InputsCapExSalvageMonth,$BS$16)=0,R$3&lt;INDEX(InputsCapExSalvageMonth,$BS$16)),R$3&gt;=INDEX(InputsCapexBuyMonth,$BS$16),R$3&lt;=INDEX(InputsCapexDepreciationMonths,$BS$16)+INDEX(InputsCapexBuyMonth,$BS$16)-1),INDEX(InputsCapexBuyAmount,$BS$16)/INDEX(InputsCapexDepreciationMonths,$BS$16),0)</f>
        <v>0</v>
      </c>
      <c r="S86" s="59" cm="1">
        <f t="array" ref="S86">IF(AND(OR(INDEX(InputsCapExSalvageMonth,$BS$16)=0,S$3&lt;INDEX(InputsCapExSalvageMonth,$BS$16)),S$3&gt;=INDEX(InputsCapexBuyMonth,$BS$16),S$3&lt;=INDEX(InputsCapexDepreciationMonths,$BS$16)+INDEX(InputsCapexBuyMonth,$BS$16)-1),INDEX(InputsCapexBuyAmount,$BS$16)/INDEX(InputsCapexDepreciationMonths,$BS$16),0)</f>
        <v>0</v>
      </c>
      <c r="T86" s="59" cm="1">
        <f t="array" ref="T86">IF(AND(OR(INDEX(InputsCapExSalvageMonth,$BS$16)=0,T$3&lt;INDEX(InputsCapExSalvageMonth,$BS$16)),T$3&gt;=INDEX(InputsCapexBuyMonth,$BS$16),T$3&lt;=INDEX(InputsCapexDepreciationMonths,$BS$16)+INDEX(InputsCapexBuyMonth,$BS$16)-1),INDEX(InputsCapexBuyAmount,$BS$16)/INDEX(InputsCapexDepreciationMonths,$BS$16),0)</f>
        <v>0</v>
      </c>
      <c r="U86" s="59" cm="1">
        <f t="array" ref="U86">IF(AND(OR(INDEX(InputsCapExSalvageMonth,$BS$16)=0,U$3&lt;INDEX(InputsCapExSalvageMonth,$BS$16)),U$3&gt;=INDEX(InputsCapexBuyMonth,$BS$16),U$3&lt;=INDEX(InputsCapexDepreciationMonths,$BS$16)+INDEX(InputsCapexBuyMonth,$BS$16)-1),INDEX(InputsCapexBuyAmount,$BS$16)/INDEX(InputsCapexDepreciationMonths,$BS$16),0)</f>
        <v>0</v>
      </c>
      <c r="V86" s="60" cm="1">
        <f t="array" ref="V86">IF(AND(OR(INDEX(InputsCapExSalvageMonth,$BS$16)=0,V$3&lt;INDEX(InputsCapExSalvageMonth,$BS$16)),V$3&gt;=INDEX(InputsCapexBuyMonth,$BS$16),V$3&lt;=INDEX(InputsCapexDepreciationMonths,$BS$16)+INDEX(InputsCapexBuyMonth,$BS$16)-1),INDEX(InputsCapexBuyAmount,$BS$16)/INDEX(InputsCapexDepreciationMonths,$BS$16),0)</f>
        <v>0</v>
      </c>
      <c r="W86" s="53" cm="1">
        <f t="array" ref="W86">IF(AND(OR(INDEX(InputsCapExSalvageMonth,$BS$16)=0,W$3&lt;INDEX(InputsCapExSalvageMonth,$BS$16)),W$3&gt;=INDEX(InputsCapexBuyMonth,$BS$16),W$3&lt;=INDEX(InputsCapexDepreciationMonths,$BS$16)+INDEX(InputsCapexBuyMonth,$BS$16)-1),INDEX(InputsCapexBuyAmount,$BS$16)/INDEX(InputsCapexDepreciationMonths,$BS$16),0)</f>
        <v>0</v>
      </c>
      <c r="X86" s="59" cm="1">
        <f t="array" ref="X86">IF(AND(OR(INDEX(InputsCapExSalvageMonth,$BS$16)=0,X$3&lt;INDEX(InputsCapExSalvageMonth,$BS$16)),X$3&gt;=INDEX(InputsCapexBuyMonth,$BS$16),X$3&lt;=INDEX(InputsCapexDepreciationMonths,$BS$16)+INDEX(InputsCapexBuyMonth,$BS$16)-1),INDEX(InputsCapexBuyAmount,$BS$16)/INDEX(InputsCapexDepreciationMonths,$BS$16),0)</f>
        <v>0</v>
      </c>
      <c r="Y86" s="59" cm="1">
        <f t="array" ref="Y86">IF(AND(OR(INDEX(InputsCapExSalvageMonth,$BS$16)=0,Y$3&lt;INDEX(InputsCapExSalvageMonth,$BS$16)),Y$3&gt;=INDEX(InputsCapexBuyMonth,$BS$16),Y$3&lt;=INDEX(InputsCapexDepreciationMonths,$BS$16)+INDEX(InputsCapexBuyMonth,$BS$16)-1),INDEX(InputsCapexBuyAmount,$BS$16)/INDEX(InputsCapexDepreciationMonths,$BS$16),0)</f>
        <v>0</v>
      </c>
      <c r="Z86" s="59" cm="1">
        <f t="array" ref="Z86">IF(AND(OR(INDEX(InputsCapExSalvageMonth,$BS$16)=0,Z$3&lt;INDEX(InputsCapExSalvageMonth,$BS$16)),Z$3&gt;=INDEX(InputsCapexBuyMonth,$BS$16),Z$3&lt;=INDEX(InputsCapexDepreciationMonths,$BS$16)+INDEX(InputsCapexBuyMonth,$BS$16)-1),INDEX(InputsCapexBuyAmount,$BS$16)/INDEX(InputsCapexDepreciationMonths,$BS$16),0)</f>
        <v>0</v>
      </c>
      <c r="AA86" s="59" cm="1">
        <f t="array" ref="AA86">IF(AND(OR(INDEX(InputsCapExSalvageMonth,$BS$16)=0,AA$3&lt;INDEX(InputsCapExSalvageMonth,$BS$16)),AA$3&gt;=INDEX(InputsCapexBuyMonth,$BS$16),AA$3&lt;=INDEX(InputsCapexDepreciationMonths,$BS$16)+INDEX(InputsCapexBuyMonth,$BS$16)-1),INDEX(InputsCapexBuyAmount,$BS$16)/INDEX(InputsCapexDepreciationMonths,$BS$16),0)</f>
        <v>0</v>
      </c>
      <c r="AB86" s="59" cm="1">
        <f t="array" ref="AB86">IF(AND(OR(INDEX(InputsCapExSalvageMonth,$BS$16)=0,AB$3&lt;INDEX(InputsCapExSalvageMonth,$BS$16)),AB$3&gt;=INDEX(InputsCapexBuyMonth,$BS$16),AB$3&lt;=INDEX(InputsCapexDepreciationMonths,$BS$16)+INDEX(InputsCapexBuyMonth,$BS$16)-1),INDEX(InputsCapexBuyAmount,$BS$16)/INDEX(InputsCapexDepreciationMonths,$BS$16),0)</f>
        <v>0</v>
      </c>
      <c r="AC86" s="59" cm="1">
        <f t="array" ref="AC86">IF(AND(OR(INDEX(InputsCapExSalvageMonth,$BS$16)=0,AC$3&lt;INDEX(InputsCapExSalvageMonth,$BS$16)),AC$3&gt;=INDEX(InputsCapexBuyMonth,$BS$16),AC$3&lt;=INDEX(InputsCapexDepreciationMonths,$BS$16)+INDEX(InputsCapexBuyMonth,$BS$16)-1),INDEX(InputsCapexBuyAmount,$BS$16)/INDEX(InputsCapexDepreciationMonths,$BS$16),0)</f>
        <v>0</v>
      </c>
      <c r="AD86" s="59" cm="1">
        <f t="array" ref="AD86">IF(AND(OR(INDEX(InputsCapExSalvageMonth,$BS$16)=0,AD$3&lt;INDEX(InputsCapExSalvageMonth,$BS$16)),AD$3&gt;=INDEX(InputsCapexBuyMonth,$BS$16),AD$3&lt;=INDEX(InputsCapexDepreciationMonths,$BS$16)+INDEX(InputsCapexBuyMonth,$BS$16)-1),INDEX(InputsCapexBuyAmount,$BS$16)/INDEX(InputsCapexDepreciationMonths,$BS$16),0)</f>
        <v>0</v>
      </c>
      <c r="AE86" s="59" cm="1">
        <f t="array" ref="AE86">IF(AND(OR(INDEX(InputsCapExSalvageMonth,$BS$16)=0,AE$3&lt;INDEX(InputsCapExSalvageMonth,$BS$16)),AE$3&gt;=INDEX(InputsCapexBuyMonth,$BS$16),AE$3&lt;=INDEX(InputsCapexDepreciationMonths,$BS$16)+INDEX(InputsCapexBuyMonth,$BS$16)-1),INDEX(InputsCapexBuyAmount,$BS$16)/INDEX(InputsCapexDepreciationMonths,$BS$16),0)</f>
        <v>0</v>
      </c>
      <c r="AF86" s="59" cm="1">
        <f t="array" ref="AF86">IF(AND(OR(INDEX(InputsCapExSalvageMonth,$BS$16)=0,AF$3&lt;INDEX(InputsCapExSalvageMonth,$BS$16)),AF$3&gt;=INDEX(InputsCapexBuyMonth,$BS$16),AF$3&lt;=INDEX(InputsCapexDepreciationMonths,$BS$16)+INDEX(InputsCapexBuyMonth,$BS$16)-1),INDEX(InputsCapexBuyAmount,$BS$16)/INDEX(InputsCapexDepreciationMonths,$BS$16),0)</f>
        <v>0</v>
      </c>
      <c r="AG86" s="59" cm="1">
        <f t="array" ref="AG86">IF(AND(OR(INDEX(InputsCapExSalvageMonth,$BS$16)=0,AG$3&lt;INDEX(InputsCapExSalvageMonth,$BS$16)),AG$3&gt;=INDEX(InputsCapexBuyMonth,$BS$16),AG$3&lt;=INDEX(InputsCapexDepreciationMonths,$BS$16)+INDEX(InputsCapexBuyMonth,$BS$16)-1),INDEX(InputsCapexBuyAmount,$BS$16)/INDEX(InputsCapexDepreciationMonths,$BS$16),0)</f>
        <v>0</v>
      </c>
      <c r="AH86" s="60" cm="1">
        <f t="array" ref="AH86">IF(AND(OR(INDEX(InputsCapExSalvageMonth,$BS$16)=0,AH$3&lt;INDEX(InputsCapExSalvageMonth,$BS$16)),AH$3&gt;=INDEX(InputsCapexBuyMonth,$BS$16),AH$3&lt;=INDEX(InputsCapexDepreciationMonths,$BS$16)+INDEX(InputsCapexBuyMonth,$BS$16)-1),INDEX(InputsCapexBuyAmount,$BS$16)/INDEX(InputsCapexDepreciationMonths,$BS$16),0)</f>
        <v>0</v>
      </c>
      <c r="AI86" s="53" cm="1">
        <f t="array" ref="AI86">IF(AND(OR(INDEX(InputsCapExSalvageMonth,$BS$16)=0,AI$3&lt;INDEX(InputsCapExSalvageMonth,$BS$16)),AI$3&gt;=INDEX(InputsCapexBuyMonth,$BS$16),AI$3&lt;=INDEX(InputsCapexDepreciationMonths,$BS$16)+INDEX(InputsCapexBuyMonth,$BS$16)-1),INDEX(InputsCapexBuyAmount,$BS$16)/INDEX(InputsCapexDepreciationMonths,$BS$16),0)</f>
        <v>0</v>
      </c>
      <c r="AJ86" s="59" cm="1">
        <f t="array" ref="AJ86">IF(AND(OR(INDEX(InputsCapExSalvageMonth,$BS$16)=0,AJ$3&lt;INDEX(InputsCapExSalvageMonth,$BS$16)),AJ$3&gt;=INDEX(InputsCapexBuyMonth,$BS$16),AJ$3&lt;=INDEX(InputsCapexDepreciationMonths,$BS$16)+INDEX(InputsCapexBuyMonth,$BS$16)-1),INDEX(InputsCapexBuyAmount,$BS$16)/INDEX(InputsCapexDepreciationMonths,$BS$16),0)</f>
        <v>0</v>
      </c>
      <c r="AK86" s="59" cm="1">
        <f t="array" ref="AK86">IF(AND(OR(INDEX(InputsCapExSalvageMonth,$BS$16)=0,AK$3&lt;INDEX(InputsCapExSalvageMonth,$BS$16)),AK$3&gt;=INDEX(InputsCapexBuyMonth,$BS$16),AK$3&lt;=INDEX(InputsCapexDepreciationMonths,$BS$16)+INDEX(InputsCapexBuyMonth,$BS$16)-1),INDEX(InputsCapexBuyAmount,$BS$16)/INDEX(InputsCapexDepreciationMonths,$BS$16),0)</f>
        <v>0</v>
      </c>
      <c r="AL86" s="59" cm="1">
        <f t="array" ref="AL86">IF(AND(OR(INDEX(InputsCapExSalvageMonth,$BS$16)=0,AL$3&lt;INDEX(InputsCapExSalvageMonth,$BS$16)),AL$3&gt;=INDEX(InputsCapexBuyMonth,$BS$16),AL$3&lt;=INDEX(InputsCapexDepreciationMonths,$BS$16)+INDEX(InputsCapexBuyMonth,$BS$16)-1),INDEX(InputsCapexBuyAmount,$BS$16)/INDEX(InputsCapexDepreciationMonths,$BS$16),0)</f>
        <v>0</v>
      </c>
      <c r="AM86" s="59" cm="1">
        <f t="array" ref="AM86">IF(AND(OR(INDEX(InputsCapExSalvageMonth,$BS$16)=0,AM$3&lt;INDEX(InputsCapExSalvageMonth,$BS$16)),AM$3&gt;=INDEX(InputsCapexBuyMonth,$BS$16),AM$3&lt;=INDEX(InputsCapexDepreciationMonths,$BS$16)+INDEX(InputsCapexBuyMonth,$BS$16)-1),INDEX(InputsCapexBuyAmount,$BS$16)/INDEX(InputsCapexDepreciationMonths,$BS$16),0)</f>
        <v>0</v>
      </c>
      <c r="AN86" s="59" cm="1">
        <f t="array" ref="AN86">IF(AND(OR(INDEX(InputsCapExSalvageMonth,$BS$16)=0,AN$3&lt;INDEX(InputsCapExSalvageMonth,$BS$16)),AN$3&gt;=INDEX(InputsCapexBuyMonth,$BS$16),AN$3&lt;=INDEX(InputsCapexDepreciationMonths,$BS$16)+INDEX(InputsCapexBuyMonth,$BS$16)-1),INDEX(InputsCapexBuyAmount,$BS$16)/INDEX(InputsCapexDepreciationMonths,$BS$16),0)</f>
        <v>0</v>
      </c>
      <c r="AO86" s="59" cm="1">
        <f t="array" ref="AO86">IF(AND(OR(INDEX(InputsCapExSalvageMonth,$BS$16)=0,AO$3&lt;INDEX(InputsCapExSalvageMonth,$BS$16)),AO$3&gt;=INDEX(InputsCapexBuyMonth,$BS$16),AO$3&lt;=INDEX(InputsCapexDepreciationMonths,$BS$16)+INDEX(InputsCapexBuyMonth,$BS$16)-1),INDEX(InputsCapexBuyAmount,$BS$16)/INDEX(InputsCapexDepreciationMonths,$BS$16),0)</f>
        <v>0</v>
      </c>
      <c r="AP86" s="59" cm="1">
        <f t="array" ref="AP86">IF(AND(OR(INDEX(InputsCapExSalvageMonth,$BS$16)=0,AP$3&lt;INDEX(InputsCapExSalvageMonth,$BS$16)),AP$3&gt;=INDEX(InputsCapexBuyMonth,$BS$16),AP$3&lt;=INDEX(InputsCapexDepreciationMonths,$BS$16)+INDEX(InputsCapexBuyMonth,$BS$16)-1),INDEX(InputsCapexBuyAmount,$BS$16)/INDEX(InputsCapexDepreciationMonths,$BS$16),0)</f>
        <v>0</v>
      </c>
      <c r="AQ86" s="59" cm="1">
        <f t="array" ref="AQ86">IF(AND(OR(INDEX(InputsCapExSalvageMonth,$BS$16)=0,AQ$3&lt;INDEX(InputsCapExSalvageMonth,$BS$16)),AQ$3&gt;=INDEX(InputsCapexBuyMonth,$BS$16),AQ$3&lt;=INDEX(InputsCapexDepreciationMonths,$BS$16)+INDEX(InputsCapexBuyMonth,$BS$16)-1),INDEX(InputsCapexBuyAmount,$BS$16)/INDEX(InputsCapexDepreciationMonths,$BS$16),0)</f>
        <v>0</v>
      </c>
      <c r="AR86" s="59" cm="1">
        <f t="array" ref="AR86">IF(AND(OR(INDEX(InputsCapExSalvageMonth,$BS$16)=0,AR$3&lt;INDEX(InputsCapExSalvageMonth,$BS$16)),AR$3&gt;=INDEX(InputsCapexBuyMonth,$BS$16),AR$3&lt;=INDEX(InputsCapexDepreciationMonths,$BS$16)+INDEX(InputsCapexBuyMonth,$BS$16)-1),INDEX(InputsCapexBuyAmount,$BS$16)/INDEX(InputsCapexDepreciationMonths,$BS$16),0)</f>
        <v>0</v>
      </c>
      <c r="AS86" s="59" cm="1">
        <f t="array" ref="AS86">IF(AND(OR(INDEX(InputsCapExSalvageMonth,$BS$16)=0,AS$3&lt;INDEX(InputsCapExSalvageMonth,$BS$16)),AS$3&gt;=INDEX(InputsCapexBuyMonth,$BS$16),AS$3&lt;=INDEX(InputsCapexDepreciationMonths,$BS$16)+INDEX(InputsCapexBuyMonth,$BS$16)-1),INDEX(InputsCapexBuyAmount,$BS$16)/INDEX(InputsCapexDepreciationMonths,$BS$16),0)</f>
        <v>0</v>
      </c>
      <c r="AT86" s="60" cm="1">
        <f t="array" ref="AT86">IF(AND(OR(INDEX(InputsCapExSalvageMonth,$BS$16)=0,AT$3&lt;INDEX(InputsCapExSalvageMonth,$BS$16)),AT$3&gt;=INDEX(InputsCapexBuyMonth,$BS$16),AT$3&lt;=INDEX(InputsCapexDepreciationMonths,$BS$16)+INDEX(InputsCapexBuyMonth,$BS$16)-1),INDEX(InputsCapexBuyAmount,$BS$16)/INDEX(InputsCapexDepreciationMonths,$BS$16),0)</f>
        <v>0</v>
      </c>
      <c r="AU86" s="53" cm="1">
        <f t="array" ref="AU86">IF(AND(OR(INDEX(InputsCapExSalvageMonth,$BS$16)=0,AU$3&lt;INDEX(InputsCapExSalvageMonth,$BS$16)),AU$3&gt;=INDEX(InputsCapexBuyMonth,$BS$16),AU$3&lt;=INDEX(InputsCapexDepreciationMonths,$BS$16)+INDEX(InputsCapexBuyMonth,$BS$16)-1),INDEX(InputsCapexBuyAmount,$BS$16)/INDEX(InputsCapexDepreciationMonths,$BS$16),0)</f>
        <v>0</v>
      </c>
      <c r="AV86" s="59" cm="1">
        <f t="array" ref="AV86">IF(AND(OR(INDEX(InputsCapExSalvageMonth,$BS$16)=0,AV$3&lt;INDEX(InputsCapExSalvageMonth,$BS$16)),AV$3&gt;=INDEX(InputsCapexBuyMonth,$BS$16),AV$3&lt;=INDEX(InputsCapexDepreciationMonths,$BS$16)+INDEX(InputsCapexBuyMonth,$BS$16)-1),INDEX(InputsCapexBuyAmount,$BS$16)/INDEX(InputsCapexDepreciationMonths,$BS$16),0)</f>
        <v>0</v>
      </c>
      <c r="AW86" s="59" cm="1">
        <f t="array" ref="AW86">IF(AND(OR(INDEX(InputsCapExSalvageMonth,$BS$16)=0,AW$3&lt;INDEX(InputsCapExSalvageMonth,$BS$16)),AW$3&gt;=INDEX(InputsCapexBuyMonth,$BS$16),AW$3&lt;=INDEX(InputsCapexDepreciationMonths,$BS$16)+INDEX(InputsCapexBuyMonth,$BS$16)-1),INDEX(InputsCapexBuyAmount,$BS$16)/INDEX(InputsCapexDepreciationMonths,$BS$16),0)</f>
        <v>0</v>
      </c>
      <c r="AX86" s="59" cm="1">
        <f t="array" ref="AX86">IF(AND(OR(INDEX(InputsCapExSalvageMonth,$BS$16)=0,AX$3&lt;INDEX(InputsCapExSalvageMonth,$BS$16)),AX$3&gt;=INDEX(InputsCapexBuyMonth,$BS$16),AX$3&lt;=INDEX(InputsCapexDepreciationMonths,$BS$16)+INDEX(InputsCapexBuyMonth,$BS$16)-1),INDEX(InputsCapexBuyAmount,$BS$16)/INDEX(InputsCapexDepreciationMonths,$BS$16),0)</f>
        <v>0</v>
      </c>
      <c r="AY86" s="59" cm="1">
        <f t="array" ref="AY86">IF(AND(OR(INDEX(InputsCapExSalvageMonth,$BS$16)=0,AY$3&lt;INDEX(InputsCapExSalvageMonth,$BS$16)),AY$3&gt;=INDEX(InputsCapexBuyMonth,$BS$16),AY$3&lt;=INDEX(InputsCapexDepreciationMonths,$BS$16)+INDEX(InputsCapexBuyMonth,$BS$16)-1),INDEX(InputsCapexBuyAmount,$BS$16)/INDEX(InputsCapexDepreciationMonths,$BS$16),0)</f>
        <v>0</v>
      </c>
      <c r="AZ86" s="59" cm="1">
        <f t="array" ref="AZ86">IF(AND(OR(INDEX(InputsCapExSalvageMonth,$BS$16)=0,AZ$3&lt;INDEX(InputsCapExSalvageMonth,$BS$16)),AZ$3&gt;=INDEX(InputsCapexBuyMonth,$BS$16),AZ$3&lt;=INDEX(InputsCapexDepreciationMonths,$BS$16)+INDEX(InputsCapexBuyMonth,$BS$16)-1),INDEX(InputsCapexBuyAmount,$BS$16)/INDEX(InputsCapexDepreciationMonths,$BS$16),0)</f>
        <v>0</v>
      </c>
      <c r="BA86" s="59" cm="1">
        <f t="array" ref="BA86">IF(AND(OR(INDEX(InputsCapExSalvageMonth,$BS$16)=0,BA$3&lt;INDEX(InputsCapExSalvageMonth,$BS$16)),BA$3&gt;=INDEX(InputsCapexBuyMonth,$BS$16),BA$3&lt;=INDEX(InputsCapexDepreciationMonths,$BS$16)+INDEX(InputsCapexBuyMonth,$BS$16)-1),INDEX(InputsCapexBuyAmount,$BS$16)/INDEX(InputsCapexDepreciationMonths,$BS$16),0)</f>
        <v>0</v>
      </c>
      <c r="BB86" s="59" cm="1">
        <f t="array" ref="BB86">IF(AND(OR(INDEX(InputsCapExSalvageMonth,$BS$16)=0,BB$3&lt;INDEX(InputsCapExSalvageMonth,$BS$16)),BB$3&gt;=INDEX(InputsCapexBuyMonth,$BS$16),BB$3&lt;=INDEX(InputsCapexDepreciationMonths,$BS$16)+INDEX(InputsCapexBuyMonth,$BS$16)-1),INDEX(InputsCapexBuyAmount,$BS$16)/INDEX(InputsCapexDepreciationMonths,$BS$16),0)</f>
        <v>0</v>
      </c>
      <c r="BC86" s="59" cm="1">
        <f t="array" ref="BC86">IF(AND(OR(INDEX(InputsCapExSalvageMonth,$BS$16)=0,BC$3&lt;INDEX(InputsCapExSalvageMonth,$BS$16)),BC$3&gt;=INDEX(InputsCapexBuyMonth,$BS$16),BC$3&lt;=INDEX(InputsCapexDepreciationMonths,$BS$16)+INDEX(InputsCapexBuyMonth,$BS$16)-1),INDEX(InputsCapexBuyAmount,$BS$16)/INDEX(InputsCapexDepreciationMonths,$BS$16),0)</f>
        <v>0</v>
      </c>
      <c r="BD86" s="59" cm="1">
        <f t="array" ref="BD86">IF(AND(OR(INDEX(InputsCapExSalvageMonth,$BS$16)=0,BD$3&lt;INDEX(InputsCapExSalvageMonth,$BS$16)),BD$3&gt;=INDEX(InputsCapexBuyMonth,$BS$16),BD$3&lt;=INDEX(InputsCapexDepreciationMonths,$BS$16)+INDEX(InputsCapexBuyMonth,$BS$16)-1),INDEX(InputsCapexBuyAmount,$BS$16)/INDEX(InputsCapexDepreciationMonths,$BS$16),0)</f>
        <v>0</v>
      </c>
      <c r="BE86" s="59" cm="1">
        <f t="array" ref="BE86">IF(AND(OR(INDEX(InputsCapExSalvageMonth,$BS$16)=0,BE$3&lt;INDEX(InputsCapExSalvageMonth,$BS$16)),BE$3&gt;=INDEX(InputsCapexBuyMonth,$BS$16),BE$3&lt;=INDEX(InputsCapexDepreciationMonths,$BS$16)+INDEX(InputsCapexBuyMonth,$BS$16)-1),INDEX(InputsCapexBuyAmount,$BS$16)/INDEX(InputsCapexDepreciationMonths,$BS$16),0)</f>
        <v>0</v>
      </c>
      <c r="BF86" s="60" cm="1">
        <f t="array" ref="BF86">IF(AND(OR(INDEX(InputsCapExSalvageMonth,$BS$16)=0,BF$3&lt;INDEX(InputsCapExSalvageMonth,$BS$16)),BF$3&gt;=INDEX(InputsCapexBuyMonth,$BS$16),BF$3&lt;=INDEX(InputsCapexDepreciationMonths,$BS$16)+INDEX(InputsCapexBuyMonth,$BS$16)-1),INDEX(InputsCapexBuyAmount,$BS$16)/INDEX(InputsCapexDepreciationMonths,$BS$16),0)</f>
        <v>0</v>
      </c>
      <c r="BG86" s="53" cm="1">
        <f t="array" ref="BG86">IF(AND(OR(INDEX(InputsCapExSalvageMonth,$BS$16)=0,BG$3&lt;INDEX(InputsCapExSalvageMonth,$BS$16)),BG$3&gt;=INDEX(InputsCapexBuyMonth,$BS$16),BG$3&lt;=INDEX(InputsCapexDepreciationMonths,$BS$16)+INDEX(InputsCapexBuyMonth,$BS$16)-1),INDEX(InputsCapexBuyAmount,$BS$16)/INDEX(InputsCapexDepreciationMonths,$BS$16),0)</f>
        <v>0</v>
      </c>
      <c r="BH86" s="59" cm="1">
        <f t="array" ref="BH86">IF(AND(OR(INDEX(InputsCapExSalvageMonth,$BS$16)=0,BH$3&lt;INDEX(InputsCapExSalvageMonth,$BS$16)),BH$3&gt;=INDEX(InputsCapexBuyMonth,$BS$16),BH$3&lt;=INDEX(InputsCapexDepreciationMonths,$BS$16)+INDEX(InputsCapexBuyMonth,$BS$16)-1),INDEX(InputsCapexBuyAmount,$BS$16)/INDEX(InputsCapexDepreciationMonths,$BS$16),0)</f>
        <v>0</v>
      </c>
      <c r="BI86" s="59" cm="1">
        <f t="array" ref="BI86">IF(AND(OR(INDEX(InputsCapExSalvageMonth,$BS$16)=0,BI$3&lt;INDEX(InputsCapExSalvageMonth,$BS$16)),BI$3&gt;=INDEX(InputsCapexBuyMonth,$BS$16),BI$3&lt;=INDEX(InputsCapexDepreciationMonths,$BS$16)+INDEX(InputsCapexBuyMonth,$BS$16)-1),INDEX(InputsCapexBuyAmount,$BS$16)/INDEX(InputsCapexDepreciationMonths,$BS$16),0)</f>
        <v>0</v>
      </c>
      <c r="BJ86" s="59" cm="1">
        <f t="array" ref="BJ86">IF(AND(OR(INDEX(InputsCapExSalvageMonth,$BS$16)=0,BJ$3&lt;INDEX(InputsCapExSalvageMonth,$BS$16)),BJ$3&gt;=INDEX(InputsCapexBuyMonth,$BS$16),BJ$3&lt;=INDEX(InputsCapexDepreciationMonths,$BS$16)+INDEX(InputsCapexBuyMonth,$BS$16)-1),INDEX(InputsCapexBuyAmount,$BS$16)/INDEX(InputsCapexDepreciationMonths,$BS$16),0)</f>
        <v>0</v>
      </c>
      <c r="BK86" s="59" cm="1">
        <f t="array" ref="BK86">IF(AND(OR(INDEX(InputsCapExSalvageMonth,$BS$16)=0,BK$3&lt;INDEX(InputsCapExSalvageMonth,$BS$16)),BK$3&gt;=INDEX(InputsCapexBuyMonth,$BS$16),BK$3&lt;=INDEX(InputsCapexDepreciationMonths,$BS$16)+INDEX(InputsCapexBuyMonth,$BS$16)-1),INDEX(InputsCapexBuyAmount,$BS$16)/INDEX(InputsCapexDepreciationMonths,$BS$16),0)</f>
        <v>0</v>
      </c>
      <c r="BL86" s="59" cm="1">
        <f t="array" ref="BL86">IF(AND(OR(INDEX(InputsCapExSalvageMonth,$BS$16)=0,BL$3&lt;INDEX(InputsCapExSalvageMonth,$BS$16)),BL$3&gt;=INDEX(InputsCapexBuyMonth,$BS$16),BL$3&lt;=INDEX(InputsCapexDepreciationMonths,$BS$16)+INDEX(InputsCapexBuyMonth,$BS$16)-1),INDEX(InputsCapexBuyAmount,$BS$16)/INDEX(InputsCapexDepreciationMonths,$BS$16),0)</f>
        <v>0</v>
      </c>
      <c r="BM86" s="59" cm="1">
        <f t="array" ref="BM86">IF(AND(OR(INDEX(InputsCapExSalvageMonth,$BS$16)=0,BM$3&lt;INDEX(InputsCapExSalvageMonth,$BS$16)),BM$3&gt;=INDEX(InputsCapexBuyMonth,$BS$16),BM$3&lt;=INDEX(InputsCapexDepreciationMonths,$BS$16)+INDEX(InputsCapexBuyMonth,$BS$16)-1),INDEX(InputsCapexBuyAmount,$BS$16)/INDEX(InputsCapexDepreciationMonths,$BS$16),0)</f>
        <v>0</v>
      </c>
      <c r="BN86" s="59" cm="1">
        <f t="array" ref="BN86">IF(AND(OR(INDEX(InputsCapExSalvageMonth,$BS$16)=0,BN$3&lt;INDEX(InputsCapExSalvageMonth,$BS$16)),BN$3&gt;=INDEX(InputsCapexBuyMonth,$BS$16),BN$3&lt;=INDEX(InputsCapexDepreciationMonths,$BS$16)+INDEX(InputsCapexBuyMonth,$BS$16)-1),INDEX(InputsCapexBuyAmount,$BS$16)/INDEX(InputsCapexDepreciationMonths,$BS$16),0)</f>
        <v>0</v>
      </c>
      <c r="BO86" s="59" cm="1">
        <f t="array" ref="BO86">IF(AND(OR(INDEX(InputsCapExSalvageMonth,$BS$16)=0,BO$3&lt;INDEX(InputsCapExSalvageMonth,$BS$16)),BO$3&gt;=INDEX(InputsCapexBuyMonth,$BS$16),BO$3&lt;=INDEX(InputsCapexDepreciationMonths,$BS$16)+INDEX(InputsCapexBuyMonth,$BS$16)-1),INDEX(InputsCapexBuyAmount,$BS$16)/INDEX(InputsCapexDepreciationMonths,$BS$16),0)</f>
        <v>0</v>
      </c>
      <c r="BP86" s="59" cm="1">
        <f t="array" ref="BP86">IF(AND(OR(INDEX(InputsCapExSalvageMonth,$BS$16)=0,BP$3&lt;INDEX(InputsCapExSalvageMonth,$BS$16)),BP$3&gt;=INDEX(InputsCapexBuyMonth,$BS$16),BP$3&lt;=INDEX(InputsCapexDepreciationMonths,$BS$16)+INDEX(InputsCapexBuyMonth,$BS$16)-1),INDEX(InputsCapexBuyAmount,$BS$16)/INDEX(InputsCapexDepreciationMonths,$BS$16),0)</f>
        <v>0</v>
      </c>
      <c r="BQ86" s="59" cm="1">
        <f t="array" ref="BQ86">IF(AND(OR(INDEX(InputsCapExSalvageMonth,$BS$16)=0,BQ$3&lt;INDEX(InputsCapExSalvageMonth,$BS$16)),BQ$3&gt;=INDEX(InputsCapexBuyMonth,$BS$16),BQ$3&lt;=INDEX(InputsCapexDepreciationMonths,$BS$16)+INDEX(InputsCapexBuyMonth,$BS$16)-1),INDEX(InputsCapexBuyAmount,$BS$16)/INDEX(InputsCapexDepreciationMonths,$BS$16),0)</f>
        <v>0</v>
      </c>
      <c r="BR86" s="60" cm="1">
        <f t="array" ref="BR86">IF(AND(OR(INDEX(InputsCapExSalvageMonth,$BS$16)=0,BR$3&lt;INDEX(InputsCapExSalvageMonth,$BS$16)),BR$3&gt;=INDEX(InputsCapexBuyMonth,$BS$16),BR$3&lt;=INDEX(InputsCapexDepreciationMonths,$BS$16)+INDEX(InputsCapexBuyMonth,$BS$16)-1),INDEX(InputsCapexBuyAmount,$BS$16)/INDEX(InputsCapexDepreciationMonths,$BS$16),0)</f>
        <v>0</v>
      </c>
    </row>
    <row r="87" spans="1:70" hidden="1" x14ac:dyDescent="0.25">
      <c r="A87" s="47"/>
      <c r="B87" s="141"/>
      <c r="C87" s="128" cm="1">
        <f t="array" ref="C87">INDEX(InputsCapexItem,$BS$17)</f>
        <v>0</v>
      </c>
      <c r="E87" s="60">
        <f t="shared" si="54"/>
        <v>0</v>
      </c>
      <c r="F87" s="60">
        <f t="shared" si="55"/>
        <v>0</v>
      </c>
      <c r="G87" s="60">
        <f t="shared" si="56"/>
        <v>0</v>
      </c>
      <c r="H87" s="60">
        <f t="shared" si="57"/>
        <v>0</v>
      </c>
      <c r="I87" s="60">
        <f t="shared" si="58"/>
        <v>0</v>
      </c>
      <c r="K87" s="53" cm="1">
        <f t="array" ref="K87">IF(AND(OR(INDEX(InputsCapExSalvageMonth,$BS$17)=0,K$3&lt;INDEX(InputsCapExSalvageMonth,$BS$17)),K$3&gt;=INDEX(InputsCapexBuyMonth,$BS$17),K$3&lt;=INDEX(InputsCapexDepreciationMonths,$BS$17)+INDEX(InputsCapexBuyMonth,$BS$17)-1),INDEX(InputsCapexBuyAmount,$BS$17)/INDEX(InputsCapexDepreciationMonths,$BS$17),0)</f>
        <v>0</v>
      </c>
      <c r="L87" s="53" cm="1">
        <f t="array" ref="L87">IF(AND(OR(INDEX(InputsCapExSalvageMonth,$BS$17)=0,L$3&lt;INDEX(InputsCapExSalvageMonth,$BS$17)),L$3&gt;=INDEX(InputsCapexBuyMonth,$BS$17),L$3&lt;=INDEX(InputsCapexDepreciationMonths,$BS$17)+INDEX(InputsCapexBuyMonth,$BS$17)-1),INDEX(InputsCapexBuyAmount,$BS$17)/INDEX(InputsCapexDepreciationMonths,$BS$17),0)</f>
        <v>0</v>
      </c>
      <c r="M87" s="53" cm="1">
        <f t="array" ref="M87">IF(AND(OR(INDEX(InputsCapExSalvageMonth,$BS$17)=0,M$3&lt;INDEX(InputsCapExSalvageMonth,$BS$17)),M$3&gt;=INDEX(InputsCapexBuyMonth,$BS$17),M$3&lt;=INDEX(InputsCapexDepreciationMonths,$BS$17)+INDEX(InputsCapexBuyMonth,$BS$17)-1),INDEX(InputsCapexBuyAmount,$BS$17)/INDEX(InputsCapexDepreciationMonths,$BS$17),0)</f>
        <v>0</v>
      </c>
      <c r="N87" s="53" cm="1">
        <f t="array" ref="N87">IF(AND(OR(INDEX(InputsCapExSalvageMonth,$BS$17)=0,N$3&lt;INDEX(InputsCapExSalvageMonth,$BS$17)),N$3&gt;=INDEX(InputsCapexBuyMonth,$BS$17),N$3&lt;=INDEX(InputsCapexDepreciationMonths,$BS$17)+INDEX(InputsCapexBuyMonth,$BS$17)-1),INDEX(InputsCapexBuyAmount,$BS$17)/INDEX(InputsCapexDepreciationMonths,$BS$17),0)</f>
        <v>0</v>
      </c>
      <c r="O87" s="53" cm="1">
        <f t="array" ref="O87">IF(AND(OR(INDEX(InputsCapExSalvageMonth,$BS$17)=0,O$3&lt;INDEX(InputsCapExSalvageMonth,$BS$17)),O$3&gt;=INDEX(InputsCapexBuyMonth,$BS$17),O$3&lt;=INDEX(InputsCapexDepreciationMonths,$BS$17)+INDEX(InputsCapexBuyMonth,$BS$17)-1),INDEX(InputsCapexBuyAmount,$BS$17)/INDEX(InputsCapexDepreciationMonths,$BS$17),0)</f>
        <v>0</v>
      </c>
      <c r="P87" s="53" cm="1">
        <f t="array" ref="P87">IF(AND(OR(INDEX(InputsCapExSalvageMonth,$BS$17)=0,P$3&lt;INDEX(InputsCapExSalvageMonth,$BS$17)),P$3&gt;=INDEX(InputsCapexBuyMonth,$BS$17),P$3&lt;=INDEX(InputsCapexDepreciationMonths,$BS$17)+INDEX(InputsCapexBuyMonth,$BS$17)-1),INDEX(InputsCapexBuyAmount,$BS$17)/INDEX(InputsCapexDepreciationMonths,$BS$17),0)</f>
        <v>0</v>
      </c>
      <c r="Q87" s="53" cm="1">
        <f t="array" ref="Q87">IF(AND(OR(INDEX(InputsCapExSalvageMonth,$BS$17)=0,Q$3&lt;INDEX(InputsCapExSalvageMonth,$BS$17)),Q$3&gt;=INDEX(InputsCapexBuyMonth,$BS$17),Q$3&lt;=INDEX(InputsCapexDepreciationMonths,$BS$17)+INDEX(InputsCapexBuyMonth,$BS$17)-1),INDEX(InputsCapexBuyAmount,$BS$17)/INDEX(InputsCapexDepreciationMonths,$BS$17),0)</f>
        <v>0</v>
      </c>
      <c r="R87" s="53" cm="1">
        <f t="array" ref="R87">IF(AND(OR(INDEX(InputsCapExSalvageMonth,$BS$17)=0,R$3&lt;INDEX(InputsCapExSalvageMonth,$BS$17)),R$3&gt;=INDEX(InputsCapexBuyMonth,$BS$17),R$3&lt;=INDEX(InputsCapexDepreciationMonths,$BS$17)+INDEX(InputsCapexBuyMonth,$BS$17)-1),INDEX(InputsCapexBuyAmount,$BS$17)/INDEX(InputsCapexDepreciationMonths,$BS$17),0)</f>
        <v>0</v>
      </c>
      <c r="S87" s="59" cm="1">
        <f t="array" ref="S87">IF(AND(OR(INDEX(InputsCapExSalvageMonth,$BS$17)=0,S$3&lt;INDEX(InputsCapExSalvageMonth,$BS$17)),S$3&gt;=INDEX(InputsCapexBuyMonth,$BS$17),S$3&lt;=INDEX(InputsCapexDepreciationMonths,$BS$17)+INDEX(InputsCapexBuyMonth,$BS$17)-1),INDEX(InputsCapexBuyAmount,$BS$17)/INDEX(InputsCapexDepreciationMonths,$BS$17),0)</f>
        <v>0</v>
      </c>
      <c r="T87" s="59" cm="1">
        <f t="array" ref="T87">IF(AND(OR(INDEX(InputsCapExSalvageMonth,$BS$17)=0,T$3&lt;INDEX(InputsCapExSalvageMonth,$BS$17)),T$3&gt;=INDEX(InputsCapexBuyMonth,$BS$17),T$3&lt;=INDEX(InputsCapexDepreciationMonths,$BS$17)+INDEX(InputsCapexBuyMonth,$BS$17)-1),INDEX(InputsCapexBuyAmount,$BS$17)/INDEX(InputsCapexDepreciationMonths,$BS$17),0)</f>
        <v>0</v>
      </c>
      <c r="U87" s="59" cm="1">
        <f t="array" ref="U87">IF(AND(OR(INDEX(InputsCapExSalvageMonth,$BS$17)=0,U$3&lt;INDEX(InputsCapExSalvageMonth,$BS$17)),U$3&gt;=INDEX(InputsCapexBuyMonth,$BS$17),U$3&lt;=INDEX(InputsCapexDepreciationMonths,$BS$17)+INDEX(InputsCapexBuyMonth,$BS$17)-1),INDEX(InputsCapexBuyAmount,$BS$17)/INDEX(InputsCapexDepreciationMonths,$BS$17),0)</f>
        <v>0</v>
      </c>
      <c r="V87" s="60" cm="1">
        <f t="array" ref="V87">IF(AND(OR(INDEX(InputsCapExSalvageMonth,$BS$17)=0,V$3&lt;INDEX(InputsCapExSalvageMonth,$BS$17)),V$3&gt;=INDEX(InputsCapexBuyMonth,$BS$17),V$3&lt;=INDEX(InputsCapexDepreciationMonths,$BS$17)+INDEX(InputsCapexBuyMonth,$BS$17)-1),INDEX(InputsCapexBuyAmount,$BS$17)/INDEX(InputsCapexDepreciationMonths,$BS$17),0)</f>
        <v>0</v>
      </c>
      <c r="W87" s="53" cm="1">
        <f t="array" ref="W87">IF(AND(OR(INDEX(InputsCapExSalvageMonth,$BS$17)=0,W$3&lt;INDEX(InputsCapExSalvageMonth,$BS$17)),W$3&gt;=INDEX(InputsCapexBuyMonth,$BS$17),W$3&lt;=INDEX(InputsCapexDepreciationMonths,$BS$17)+INDEX(InputsCapexBuyMonth,$BS$17)-1),INDEX(InputsCapexBuyAmount,$BS$17)/INDEX(InputsCapexDepreciationMonths,$BS$17),0)</f>
        <v>0</v>
      </c>
      <c r="X87" s="59" cm="1">
        <f t="array" ref="X87">IF(AND(OR(INDEX(InputsCapExSalvageMonth,$BS$17)=0,X$3&lt;INDEX(InputsCapExSalvageMonth,$BS$17)),X$3&gt;=INDEX(InputsCapexBuyMonth,$BS$17),X$3&lt;=INDEX(InputsCapexDepreciationMonths,$BS$17)+INDEX(InputsCapexBuyMonth,$BS$17)-1),INDEX(InputsCapexBuyAmount,$BS$17)/INDEX(InputsCapexDepreciationMonths,$BS$17),0)</f>
        <v>0</v>
      </c>
      <c r="Y87" s="59" cm="1">
        <f t="array" ref="Y87">IF(AND(OR(INDEX(InputsCapExSalvageMonth,$BS$17)=0,Y$3&lt;INDEX(InputsCapExSalvageMonth,$BS$17)),Y$3&gt;=INDEX(InputsCapexBuyMonth,$BS$17),Y$3&lt;=INDEX(InputsCapexDepreciationMonths,$BS$17)+INDEX(InputsCapexBuyMonth,$BS$17)-1),INDEX(InputsCapexBuyAmount,$BS$17)/INDEX(InputsCapexDepreciationMonths,$BS$17),0)</f>
        <v>0</v>
      </c>
      <c r="Z87" s="59" cm="1">
        <f t="array" ref="Z87">IF(AND(OR(INDEX(InputsCapExSalvageMonth,$BS$17)=0,Z$3&lt;INDEX(InputsCapExSalvageMonth,$BS$17)),Z$3&gt;=INDEX(InputsCapexBuyMonth,$BS$17),Z$3&lt;=INDEX(InputsCapexDepreciationMonths,$BS$17)+INDEX(InputsCapexBuyMonth,$BS$17)-1),INDEX(InputsCapexBuyAmount,$BS$17)/INDEX(InputsCapexDepreciationMonths,$BS$17),0)</f>
        <v>0</v>
      </c>
      <c r="AA87" s="59" cm="1">
        <f t="array" ref="AA87">IF(AND(OR(INDEX(InputsCapExSalvageMonth,$BS$17)=0,AA$3&lt;INDEX(InputsCapExSalvageMonth,$BS$17)),AA$3&gt;=INDEX(InputsCapexBuyMonth,$BS$17),AA$3&lt;=INDEX(InputsCapexDepreciationMonths,$BS$17)+INDEX(InputsCapexBuyMonth,$BS$17)-1),INDEX(InputsCapexBuyAmount,$BS$17)/INDEX(InputsCapexDepreciationMonths,$BS$17),0)</f>
        <v>0</v>
      </c>
      <c r="AB87" s="59" cm="1">
        <f t="array" ref="AB87">IF(AND(OR(INDEX(InputsCapExSalvageMonth,$BS$17)=0,AB$3&lt;INDEX(InputsCapExSalvageMonth,$BS$17)),AB$3&gt;=INDEX(InputsCapexBuyMonth,$BS$17),AB$3&lt;=INDEX(InputsCapexDepreciationMonths,$BS$17)+INDEX(InputsCapexBuyMonth,$BS$17)-1),INDEX(InputsCapexBuyAmount,$BS$17)/INDEX(InputsCapexDepreciationMonths,$BS$17),0)</f>
        <v>0</v>
      </c>
      <c r="AC87" s="59" cm="1">
        <f t="array" ref="AC87">IF(AND(OR(INDEX(InputsCapExSalvageMonth,$BS$17)=0,AC$3&lt;INDEX(InputsCapExSalvageMonth,$BS$17)),AC$3&gt;=INDEX(InputsCapexBuyMonth,$BS$17),AC$3&lt;=INDEX(InputsCapexDepreciationMonths,$BS$17)+INDEX(InputsCapexBuyMonth,$BS$17)-1),INDEX(InputsCapexBuyAmount,$BS$17)/INDEX(InputsCapexDepreciationMonths,$BS$17),0)</f>
        <v>0</v>
      </c>
      <c r="AD87" s="59" cm="1">
        <f t="array" ref="AD87">IF(AND(OR(INDEX(InputsCapExSalvageMonth,$BS$17)=0,AD$3&lt;INDEX(InputsCapExSalvageMonth,$BS$17)),AD$3&gt;=INDEX(InputsCapexBuyMonth,$BS$17),AD$3&lt;=INDEX(InputsCapexDepreciationMonths,$BS$17)+INDEX(InputsCapexBuyMonth,$BS$17)-1),INDEX(InputsCapexBuyAmount,$BS$17)/INDEX(InputsCapexDepreciationMonths,$BS$17),0)</f>
        <v>0</v>
      </c>
      <c r="AE87" s="59" cm="1">
        <f t="array" ref="AE87">IF(AND(OR(INDEX(InputsCapExSalvageMonth,$BS$17)=0,AE$3&lt;INDEX(InputsCapExSalvageMonth,$BS$17)),AE$3&gt;=INDEX(InputsCapexBuyMonth,$BS$17),AE$3&lt;=INDEX(InputsCapexDepreciationMonths,$BS$17)+INDEX(InputsCapexBuyMonth,$BS$17)-1),INDEX(InputsCapexBuyAmount,$BS$17)/INDEX(InputsCapexDepreciationMonths,$BS$17),0)</f>
        <v>0</v>
      </c>
      <c r="AF87" s="59" cm="1">
        <f t="array" ref="AF87">IF(AND(OR(INDEX(InputsCapExSalvageMonth,$BS$17)=0,AF$3&lt;INDEX(InputsCapExSalvageMonth,$BS$17)),AF$3&gt;=INDEX(InputsCapexBuyMonth,$BS$17),AF$3&lt;=INDEX(InputsCapexDepreciationMonths,$BS$17)+INDEX(InputsCapexBuyMonth,$BS$17)-1),INDEX(InputsCapexBuyAmount,$BS$17)/INDEX(InputsCapexDepreciationMonths,$BS$17),0)</f>
        <v>0</v>
      </c>
      <c r="AG87" s="59" cm="1">
        <f t="array" ref="AG87">IF(AND(OR(INDEX(InputsCapExSalvageMonth,$BS$17)=0,AG$3&lt;INDEX(InputsCapExSalvageMonth,$BS$17)),AG$3&gt;=INDEX(InputsCapexBuyMonth,$BS$17),AG$3&lt;=INDEX(InputsCapexDepreciationMonths,$BS$17)+INDEX(InputsCapexBuyMonth,$BS$17)-1),INDEX(InputsCapexBuyAmount,$BS$17)/INDEX(InputsCapexDepreciationMonths,$BS$17),0)</f>
        <v>0</v>
      </c>
      <c r="AH87" s="60" cm="1">
        <f t="array" ref="AH87">IF(AND(OR(INDEX(InputsCapExSalvageMonth,$BS$17)=0,AH$3&lt;INDEX(InputsCapExSalvageMonth,$BS$17)),AH$3&gt;=INDEX(InputsCapexBuyMonth,$BS$17),AH$3&lt;=INDEX(InputsCapexDepreciationMonths,$BS$17)+INDEX(InputsCapexBuyMonth,$BS$17)-1),INDEX(InputsCapexBuyAmount,$BS$17)/INDEX(InputsCapexDepreciationMonths,$BS$17),0)</f>
        <v>0</v>
      </c>
      <c r="AI87" s="53" cm="1">
        <f t="array" ref="AI87">IF(AND(OR(INDEX(InputsCapExSalvageMonth,$BS$17)=0,AI$3&lt;INDEX(InputsCapExSalvageMonth,$BS$17)),AI$3&gt;=INDEX(InputsCapexBuyMonth,$BS$17),AI$3&lt;=INDEX(InputsCapexDepreciationMonths,$BS$17)+INDEX(InputsCapexBuyMonth,$BS$17)-1),INDEX(InputsCapexBuyAmount,$BS$17)/INDEX(InputsCapexDepreciationMonths,$BS$17),0)</f>
        <v>0</v>
      </c>
      <c r="AJ87" s="59" cm="1">
        <f t="array" ref="AJ87">IF(AND(OR(INDEX(InputsCapExSalvageMonth,$BS$17)=0,AJ$3&lt;INDEX(InputsCapExSalvageMonth,$BS$17)),AJ$3&gt;=INDEX(InputsCapexBuyMonth,$BS$17),AJ$3&lt;=INDEX(InputsCapexDepreciationMonths,$BS$17)+INDEX(InputsCapexBuyMonth,$BS$17)-1),INDEX(InputsCapexBuyAmount,$BS$17)/INDEX(InputsCapexDepreciationMonths,$BS$17),0)</f>
        <v>0</v>
      </c>
      <c r="AK87" s="59" cm="1">
        <f t="array" ref="AK87">IF(AND(OR(INDEX(InputsCapExSalvageMonth,$BS$17)=0,AK$3&lt;INDEX(InputsCapExSalvageMonth,$BS$17)),AK$3&gt;=INDEX(InputsCapexBuyMonth,$BS$17),AK$3&lt;=INDEX(InputsCapexDepreciationMonths,$BS$17)+INDEX(InputsCapexBuyMonth,$BS$17)-1),INDEX(InputsCapexBuyAmount,$BS$17)/INDEX(InputsCapexDepreciationMonths,$BS$17),0)</f>
        <v>0</v>
      </c>
      <c r="AL87" s="59" cm="1">
        <f t="array" ref="AL87">IF(AND(OR(INDEX(InputsCapExSalvageMonth,$BS$17)=0,AL$3&lt;INDEX(InputsCapExSalvageMonth,$BS$17)),AL$3&gt;=INDEX(InputsCapexBuyMonth,$BS$17),AL$3&lt;=INDEX(InputsCapexDepreciationMonths,$BS$17)+INDEX(InputsCapexBuyMonth,$BS$17)-1),INDEX(InputsCapexBuyAmount,$BS$17)/INDEX(InputsCapexDepreciationMonths,$BS$17),0)</f>
        <v>0</v>
      </c>
      <c r="AM87" s="59" cm="1">
        <f t="array" ref="AM87">IF(AND(OR(INDEX(InputsCapExSalvageMonth,$BS$17)=0,AM$3&lt;INDEX(InputsCapExSalvageMonth,$BS$17)),AM$3&gt;=INDEX(InputsCapexBuyMonth,$BS$17),AM$3&lt;=INDEX(InputsCapexDepreciationMonths,$BS$17)+INDEX(InputsCapexBuyMonth,$BS$17)-1),INDEX(InputsCapexBuyAmount,$BS$17)/INDEX(InputsCapexDepreciationMonths,$BS$17),0)</f>
        <v>0</v>
      </c>
      <c r="AN87" s="59" cm="1">
        <f t="array" ref="AN87">IF(AND(OR(INDEX(InputsCapExSalvageMonth,$BS$17)=0,AN$3&lt;INDEX(InputsCapExSalvageMonth,$BS$17)),AN$3&gt;=INDEX(InputsCapexBuyMonth,$BS$17),AN$3&lt;=INDEX(InputsCapexDepreciationMonths,$BS$17)+INDEX(InputsCapexBuyMonth,$BS$17)-1),INDEX(InputsCapexBuyAmount,$BS$17)/INDEX(InputsCapexDepreciationMonths,$BS$17),0)</f>
        <v>0</v>
      </c>
      <c r="AO87" s="59" cm="1">
        <f t="array" ref="AO87">IF(AND(OR(INDEX(InputsCapExSalvageMonth,$BS$17)=0,AO$3&lt;INDEX(InputsCapExSalvageMonth,$BS$17)),AO$3&gt;=INDEX(InputsCapexBuyMonth,$BS$17),AO$3&lt;=INDEX(InputsCapexDepreciationMonths,$BS$17)+INDEX(InputsCapexBuyMonth,$BS$17)-1),INDEX(InputsCapexBuyAmount,$BS$17)/INDEX(InputsCapexDepreciationMonths,$BS$17),0)</f>
        <v>0</v>
      </c>
      <c r="AP87" s="59" cm="1">
        <f t="array" ref="AP87">IF(AND(OR(INDEX(InputsCapExSalvageMonth,$BS$17)=0,AP$3&lt;INDEX(InputsCapExSalvageMonth,$BS$17)),AP$3&gt;=INDEX(InputsCapexBuyMonth,$BS$17),AP$3&lt;=INDEX(InputsCapexDepreciationMonths,$BS$17)+INDEX(InputsCapexBuyMonth,$BS$17)-1),INDEX(InputsCapexBuyAmount,$BS$17)/INDEX(InputsCapexDepreciationMonths,$BS$17),0)</f>
        <v>0</v>
      </c>
      <c r="AQ87" s="59" cm="1">
        <f t="array" ref="AQ87">IF(AND(OR(INDEX(InputsCapExSalvageMonth,$BS$17)=0,AQ$3&lt;INDEX(InputsCapExSalvageMonth,$BS$17)),AQ$3&gt;=INDEX(InputsCapexBuyMonth,$BS$17),AQ$3&lt;=INDEX(InputsCapexDepreciationMonths,$BS$17)+INDEX(InputsCapexBuyMonth,$BS$17)-1),INDEX(InputsCapexBuyAmount,$BS$17)/INDEX(InputsCapexDepreciationMonths,$BS$17),0)</f>
        <v>0</v>
      </c>
      <c r="AR87" s="59" cm="1">
        <f t="array" ref="AR87">IF(AND(OR(INDEX(InputsCapExSalvageMonth,$BS$17)=0,AR$3&lt;INDEX(InputsCapExSalvageMonth,$BS$17)),AR$3&gt;=INDEX(InputsCapexBuyMonth,$BS$17),AR$3&lt;=INDEX(InputsCapexDepreciationMonths,$BS$17)+INDEX(InputsCapexBuyMonth,$BS$17)-1),INDEX(InputsCapexBuyAmount,$BS$17)/INDEX(InputsCapexDepreciationMonths,$BS$17),0)</f>
        <v>0</v>
      </c>
      <c r="AS87" s="59" cm="1">
        <f t="array" ref="AS87">IF(AND(OR(INDEX(InputsCapExSalvageMonth,$BS$17)=0,AS$3&lt;INDEX(InputsCapExSalvageMonth,$BS$17)),AS$3&gt;=INDEX(InputsCapexBuyMonth,$BS$17),AS$3&lt;=INDEX(InputsCapexDepreciationMonths,$BS$17)+INDEX(InputsCapexBuyMonth,$BS$17)-1),INDEX(InputsCapexBuyAmount,$BS$17)/INDEX(InputsCapexDepreciationMonths,$BS$17),0)</f>
        <v>0</v>
      </c>
      <c r="AT87" s="60" cm="1">
        <f t="array" ref="AT87">IF(AND(OR(INDEX(InputsCapExSalvageMonth,$BS$17)=0,AT$3&lt;INDEX(InputsCapExSalvageMonth,$BS$17)),AT$3&gt;=INDEX(InputsCapexBuyMonth,$BS$17),AT$3&lt;=INDEX(InputsCapexDepreciationMonths,$BS$17)+INDEX(InputsCapexBuyMonth,$BS$17)-1),INDEX(InputsCapexBuyAmount,$BS$17)/INDEX(InputsCapexDepreciationMonths,$BS$17),0)</f>
        <v>0</v>
      </c>
      <c r="AU87" s="53" cm="1">
        <f t="array" ref="AU87">IF(AND(OR(INDEX(InputsCapExSalvageMonth,$BS$17)=0,AU$3&lt;INDEX(InputsCapExSalvageMonth,$BS$17)),AU$3&gt;=INDEX(InputsCapexBuyMonth,$BS$17),AU$3&lt;=INDEX(InputsCapexDepreciationMonths,$BS$17)+INDEX(InputsCapexBuyMonth,$BS$17)-1),INDEX(InputsCapexBuyAmount,$BS$17)/INDEX(InputsCapexDepreciationMonths,$BS$17),0)</f>
        <v>0</v>
      </c>
      <c r="AV87" s="59" cm="1">
        <f t="array" ref="AV87">IF(AND(OR(INDEX(InputsCapExSalvageMonth,$BS$17)=0,AV$3&lt;INDEX(InputsCapExSalvageMonth,$BS$17)),AV$3&gt;=INDEX(InputsCapexBuyMonth,$BS$17),AV$3&lt;=INDEX(InputsCapexDepreciationMonths,$BS$17)+INDEX(InputsCapexBuyMonth,$BS$17)-1),INDEX(InputsCapexBuyAmount,$BS$17)/INDEX(InputsCapexDepreciationMonths,$BS$17),0)</f>
        <v>0</v>
      </c>
      <c r="AW87" s="59" cm="1">
        <f t="array" ref="AW87">IF(AND(OR(INDEX(InputsCapExSalvageMonth,$BS$17)=0,AW$3&lt;INDEX(InputsCapExSalvageMonth,$BS$17)),AW$3&gt;=INDEX(InputsCapexBuyMonth,$BS$17),AW$3&lt;=INDEX(InputsCapexDepreciationMonths,$BS$17)+INDEX(InputsCapexBuyMonth,$BS$17)-1),INDEX(InputsCapexBuyAmount,$BS$17)/INDEX(InputsCapexDepreciationMonths,$BS$17),0)</f>
        <v>0</v>
      </c>
      <c r="AX87" s="59" cm="1">
        <f t="array" ref="AX87">IF(AND(OR(INDEX(InputsCapExSalvageMonth,$BS$17)=0,AX$3&lt;INDEX(InputsCapExSalvageMonth,$BS$17)),AX$3&gt;=INDEX(InputsCapexBuyMonth,$BS$17),AX$3&lt;=INDEX(InputsCapexDepreciationMonths,$BS$17)+INDEX(InputsCapexBuyMonth,$BS$17)-1),INDEX(InputsCapexBuyAmount,$BS$17)/INDEX(InputsCapexDepreciationMonths,$BS$17),0)</f>
        <v>0</v>
      </c>
      <c r="AY87" s="59" cm="1">
        <f t="array" ref="AY87">IF(AND(OR(INDEX(InputsCapExSalvageMonth,$BS$17)=0,AY$3&lt;INDEX(InputsCapExSalvageMonth,$BS$17)),AY$3&gt;=INDEX(InputsCapexBuyMonth,$BS$17),AY$3&lt;=INDEX(InputsCapexDepreciationMonths,$BS$17)+INDEX(InputsCapexBuyMonth,$BS$17)-1),INDEX(InputsCapexBuyAmount,$BS$17)/INDEX(InputsCapexDepreciationMonths,$BS$17),0)</f>
        <v>0</v>
      </c>
      <c r="AZ87" s="59" cm="1">
        <f t="array" ref="AZ87">IF(AND(OR(INDEX(InputsCapExSalvageMonth,$BS$17)=0,AZ$3&lt;INDEX(InputsCapExSalvageMonth,$BS$17)),AZ$3&gt;=INDEX(InputsCapexBuyMonth,$BS$17),AZ$3&lt;=INDEX(InputsCapexDepreciationMonths,$BS$17)+INDEX(InputsCapexBuyMonth,$BS$17)-1),INDEX(InputsCapexBuyAmount,$BS$17)/INDEX(InputsCapexDepreciationMonths,$BS$17),0)</f>
        <v>0</v>
      </c>
      <c r="BA87" s="59" cm="1">
        <f t="array" ref="BA87">IF(AND(OR(INDEX(InputsCapExSalvageMonth,$BS$17)=0,BA$3&lt;INDEX(InputsCapExSalvageMonth,$BS$17)),BA$3&gt;=INDEX(InputsCapexBuyMonth,$BS$17),BA$3&lt;=INDEX(InputsCapexDepreciationMonths,$BS$17)+INDEX(InputsCapexBuyMonth,$BS$17)-1),INDEX(InputsCapexBuyAmount,$BS$17)/INDEX(InputsCapexDepreciationMonths,$BS$17),0)</f>
        <v>0</v>
      </c>
      <c r="BB87" s="59" cm="1">
        <f t="array" ref="BB87">IF(AND(OR(INDEX(InputsCapExSalvageMonth,$BS$17)=0,BB$3&lt;INDEX(InputsCapExSalvageMonth,$BS$17)),BB$3&gt;=INDEX(InputsCapexBuyMonth,$BS$17),BB$3&lt;=INDEX(InputsCapexDepreciationMonths,$BS$17)+INDEX(InputsCapexBuyMonth,$BS$17)-1),INDEX(InputsCapexBuyAmount,$BS$17)/INDEX(InputsCapexDepreciationMonths,$BS$17),0)</f>
        <v>0</v>
      </c>
      <c r="BC87" s="59" cm="1">
        <f t="array" ref="BC87">IF(AND(OR(INDEX(InputsCapExSalvageMonth,$BS$17)=0,BC$3&lt;INDEX(InputsCapExSalvageMonth,$BS$17)),BC$3&gt;=INDEX(InputsCapexBuyMonth,$BS$17),BC$3&lt;=INDEX(InputsCapexDepreciationMonths,$BS$17)+INDEX(InputsCapexBuyMonth,$BS$17)-1),INDEX(InputsCapexBuyAmount,$BS$17)/INDEX(InputsCapexDepreciationMonths,$BS$17),0)</f>
        <v>0</v>
      </c>
      <c r="BD87" s="59" cm="1">
        <f t="array" ref="BD87">IF(AND(OR(INDEX(InputsCapExSalvageMonth,$BS$17)=0,BD$3&lt;INDEX(InputsCapExSalvageMonth,$BS$17)),BD$3&gt;=INDEX(InputsCapexBuyMonth,$BS$17),BD$3&lt;=INDEX(InputsCapexDepreciationMonths,$BS$17)+INDEX(InputsCapexBuyMonth,$BS$17)-1),INDEX(InputsCapexBuyAmount,$BS$17)/INDEX(InputsCapexDepreciationMonths,$BS$17),0)</f>
        <v>0</v>
      </c>
      <c r="BE87" s="59" cm="1">
        <f t="array" ref="BE87">IF(AND(OR(INDEX(InputsCapExSalvageMonth,$BS$17)=0,BE$3&lt;INDEX(InputsCapExSalvageMonth,$BS$17)),BE$3&gt;=INDEX(InputsCapexBuyMonth,$BS$17),BE$3&lt;=INDEX(InputsCapexDepreciationMonths,$BS$17)+INDEX(InputsCapexBuyMonth,$BS$17)-1),INDEX(InputsCapexBuyAmount,$BS$17)/INDEX(InputsCapexDepreciationMonths,$BS$17),0)</f>
        <v>0</v>
      </c>
      <c r="BF87" s="60" cm="1">
        <f t="array" ref="BF87">IF(AND(OR(INDEX(InputsCapExSalvageMonth,$BS$17)=0,BF$3&lt;INDEX(InputsCapExSalvageMonth,$BS$17)),BF$3&gt;=INDEX(InputsCapexBuyMonth,$BS$17),BF$3&lt;=INDEX(InputsCapexDepreciationMonths,$BS$17)+INDEX(InputsCapexBuyMonth,$BS$17)-1),INDEX(InputsCapexBuyAmount,$BS$17)/INDEX(InputsCapexDepreciationMonths,$BS$17),0)</f>
        <v>0</v>
      </c>
      <c r="BG87" s="53" cm="1">
        <f t="array" ref="BG87">IF(AND(OR(INDEX(InputsCapExSalvageMonth,$BS$17)=0,BG$3&lt;INDEX(InputsCapExSalvageMonth,$BS$17)),BG$3&gt;=INDEX(InputsCapexBuyMonth,$BS$17),BG$3&lt;=INDEX(InputsCapexDepreciationMonths,$BS$17)+INDEX(InputsCapexBuyMonth,$BS$17)-1),INDEX(InputsCapexBuyAmount,$BS$17)/INDEX(InputsCapexDepreciationMonths,$BS$17),0)</f>
        <v>0</v>
      </c>
      <c r="BH87" s="59" cm="1">
        <f t="array" ref="BH87">IF(AND(OR(INDEX(InputsCapExSalvageMonth,$BS$17)=0,BH$3&lt;INDEX(InputsCapExSalvageMonth,$BS$17)),BH$3&gt;=INDEX(InputsCapexBuyMonth,$BS$17),BH$3&lt;=INDEX(InputsCapexDepreciationMonths,$BS$17)+INDEX(InputsCapexBuyMonth,$BS$17)-1),INDEX(InputsCapexBuyAmount,$BS$17)/INDEX(InputsCapexDepreciationMonths,$BS$17),0)</f>
        <v>0</v>
      </c>
      <c r="BI87" s="59" cm="1">
        <f t="array" ref="BI87">IF(AND(OR(INDEX(InputsCapExSalvageMonth,$BS$17)=0,BI$3&lt;INDEX(InputsCapExSalvageMonth,$BS$17)),BI$3&gt;=INDEX(InputsCapexBuyMonth,$BS$17),BI$3&lt;=INDEX(InputsCapexDepreciationMonths,$BS$17)+INDEX(InputsCapexBuyMonth,$BS$17)-1),INDEX(InputsCapexBuyAmount,$BS$17)/INDEX(InputsCapexDepreciationMonths,$BS$17),0)</f>
        <v>0</v>
      </c>
      <c r="BJ87" s="59" cm="1">
        <f t="array" ref="BJ87">IF(AND(OR(INDEX(InputsCapExSalvageMonth,$BS$17)=0,BJ$3&lt;INDEX(InputsCapExSalvageMonth,$BS$17)),BJ$3&gt;=INDEX(InputsCapexBuyMonth,$BS$17),BJ$3&lt;=INDEX(InputsCapexDepreciationMonths,$BS$17)+INDEX(InputsCapexBuyMonth,$BS$17)-1),INDEX(InputsCapexBuyAmount,$BS$17)/INDEX(InputsCapexDepreciationMonths,$BS$17),0)</f>
        <v>0</v>
      </c>
      <c r="BK87" s="59" cm="1">
        <f t="array" ref="BK87">IF(AND(OR(INDEX(InputsCapExSalvageMonth,$BS$17)=0,BK$3&lt;INDEX(InputsCapExSalvageMonth,$BS$17)),BK$3&gt;=INDEX(InputsCapexBuyMonth,$BS$17),BK$3&lt;=INDEX(InputsCapexDepreciationMonths,$BS$17)+INDEX(InputsCapexBuyMonth,$BS$17)-1),INDEX(InputsCapexBuyAmount,$BS$17)/INDEX(InputsCapexDepreciationMonths,$BS$17),0)</f>
        <v>0</v>
      </c>
      <c r="BL87" s="59" cm="1">
        <f t="array" ref="BL87">IF(AND(OR(INDEX(InputsCapExSalvageMonth,$BS$17)=0,BL$3&lt;INDEX(InputsCapExSalvageMonth,$BS$17)),BL$3&gt;=INDEX(InputsCapexBuyMonth,$BS$17),BL$3&lt;=INDEX(InputsCapexDepreciationMonths,$BS$17)+INDEX(InputsCapexBuyMonth,$BS$17)-1),INDEX(InputsCapexBuyAmount,$BS$17)/INDEX(InputsCapexDepreciationMonths,$BS$17),0)</f>
        <v>0</v>
      </c>
      <c r="BM87" s="59" cm="1">
        <f t="array" ref="BM87">IF(AND(OR(INDEX(InputsCapExSalvageMonth,$BS$17)=0,BM$3&lt;INDEX(InputsCapExSalvageMonth,$BS$17)),BM$3&gt;=INDEX(InputsCapexBuyMonth,$BS$17),BM$3&lt;=INDEX(InputsCapexDepreciationMonths,$BS$17)+INDEX(InputsCapexBuyMonth,$BS$17)-1),INDEX(InputsCapexBuyAmount,$BS$17)/INDEX(InputsCapexDepreciationMonths,$BS$17),0)</f>
        <v>0</v>
      </c>
      <c r="BN87" s="59" cm="1">
        <f t="array" ref="BN87">IF(AND(OR(INDEX(InputsCapExSalvageMonth,$BS$17)=0,BN$3&lt;INDEX(InputsCapExSalvageMonth,$BS$17)),BN$3&gt;=INDEX(InputsCapexBuyMonth,$BS$17),BN$3&lt;=INDEX(InputsCapexDepreciationMonths,$BS$17)+INDEX(InputsCapexBuyMonth,$BS$17)-1),INDEX(InputsCapexBuyAmount,$BS$17)/INDEX(InputsCapexDepreciationMonths,$BS$17),0)</f>
        <v>0</v>
      </c>
      <c r="BO87" s="59" cm="1">
        <f t="array" ref="BO87">IF(AND(OR(INDEX(InputsCapExSalvageMonth,$BS$17)=0,BO$3&lt;INDEX(InputsCapExSalvageMonth,$BS$17)),BO$3&gt;=INDEX(InputsCapexBuyMonth,$BS$17),BO$3&lt;=INDEX(InputsCapexDepreciationMonths,$BS$17)+INDEX(InputsCapexBuyMonth,$BS$17)-1),INDEX(InputsCapexBuyAmount,$BS$17)/INDEX(InputsCapexDepreciationMonths,$BS$17),0)</f>
        <v>0</v>
      </c>
      <c r="BP87" s="59" cm="1">
        <f t="array" ref="BP87">IF(AND(OR(INDEX(InputsCapExSalvageMonth,$BS$17)=0,BP$3&lt;INDEX(InputsCapExSalvageMonth,$BS$17)),BP$3&gt;=INDEX(InputsCapexBuyMonth,$BS$17),BP$3&lt;=INDEX(InputsCapexDepreciationMonths,$BS$17)+INDEX(InputsCapexBuyMonth,$BS$17)-1),INDEX(InputsCapexBuyAmount,$BS$17)/INDEX(InputsCapexDepreciationMonths,$BS$17),0)</f>
        <v>0</v>
      </c>
      <c r="BQ87" s="59" cm="1">
        <f t="array" ref="BQ87">IF(AND(OR(INDEX(InputsCapExSalvageMonth,$BS$17)=0,BQ$3&lt;INDEX(InputsCapExSalvageMonth,$BS$17)),BQ$3&gt;=INDEX(InputsCapexBuyMonth,$BS$17),BQ$3&lt;=INDEX(InputsCapexDepreciationMonths,$BS$17)+INDEX(InputsCapexBuyMonth,$BS$17)-1),INDEX(InputsCapexBuyAmount,$BS$17)/INDEX(InputsCapexDepreciationMonths,$BS$17),0)</f>
        <v>0</v>
      </c>
      <c r="BR87" s="60" cm="1">
        <f t="array" ref="BR87">IF(AND(OR(INDEX(InputsCapExSalvageMonth,$BS$17)=0,BR$3&lt;INDEX(InputsCapExSalvageMonth,$BS$17)),BR$3&gt;=INDEX(InputsCapexBuyMonth,$BS$17),BR$3&lt;=INDEX(InputsCapexDepreciationMonths,$BS$17)+INDEX(InputsCapexBuyMonth,$BS$17)-1),INDEX(InputsCapexBuyAmount,$BS$17)/INDEX(InputsCapexDepreciationMonths,$BS$17),0)</f>
        <v>0</v>
      </c>
    </row>
    <row r="88" spans="1:70" hidden="1" x14ac:dyDescent="0.25">
      <c r="A88" s="47"/>
      <c r="B88" s="141"/>
      <c r="C88" s="128" cm="1">
        <f t="array" ref="C88">INDEX(InputsCapexItem,$BS$18)</f>
        <v>0</v>
      </c>
      <c r="E88" s="60">
        <f t="shared" si="54"/>
        <v>0</v>
      </c>
      <c r="F88" s="60">
        <f t="shared" si="55"/>
        <v>0</v>
      </c>
      <c r="G88" s="60">
        <f t="shared" si="56"/>
        <v>0</v>
      </c>
      <c r="H88" s="60">
        <f t="shared" si="57"/>
        <v>0</v>
      </c>
      <c r="I88" s="60">
        <f t="shared" si="58"/>
        <v>0</v>
      </c>
      <c r="K88" s="53" cm="1">
        <f t="array" ref="K88">IF(AND(OR(INDEX(InputsCapExSalvageMonth,$BS$18)=0,K$3&lt;INDEX(InputsCapExSalvageMonth,$BS$18)),K$3&gt;=INDEX(InputsCapexBuyMonth,$BS$18),K$3&lt;=INDEX(InputsCapexDepreciationMonths,$BS$18)+INDEX(InputsCapexBuyMonth,$BS$18)-1),INDEX(InputsCapexBuyAmount,$BS$18)/INDEX(InputsCapexDepreciationMonths,$BS$18),0)</f>
        <v>0</v>
      </c>
      <c r="L88" s="53" cm="1">
        <f t="array" ref="L88">IF(AND(OR(INDEX(InputsCapExSalvageMonth,$BS$18)=0,L$3&lt;INDEX(InputsCapExSalvageMonth,$BS$18)),L$3&gt;=INDEX(InputsCapexBuyMonth,$BS$18),L$3&lt;=INDEX(InputsCapexDepreciationMonths,$BS$18)+INDEX(InputsCapexBuyMonth,$BS$18)-1),INDEX(InputsCapexBuyAmount,$BS$18)/INDEX(InputsCapexDepreciationMonths,$BS$18),0)</f>
        <v>0</v>
      </c>
      <c r="M88" s="53" cm="1">
        <f t="array" ref="M88">IF(AND(OR(INDEX(InputsCapExSalvageMonth,$BS$18)=0,M$3&lt;INDEX(InputsCapExSalvageMonth,$BS$18)),M$3&gt;=INDEX(InputsCapexBuyMonth,$BS$18),M$3&lt;=INDEX(InputsCapexDepreciationMonths,$BS$18)+INDEX(InputsCapexBuyMonth,$BS$18)-1),INDEX(InputsCapexBuyAmount,$BS$18)/INDEX(InputsCapexDepreciationMonths,$BS$18),0)</f>
        <v>0</v>
      </c>
      <c r="N88" s="53" cm="1">
        <f t="array" ref="N88">IF(AND(OR(INDEX(InputsCapExSalvageMonth,$BS$18)=0,N$3&lt;INDEX(InputsCapExSalvageMonth,$BS$18)),N$3&gt;=INDEX(InputsCapexBuyMonth,$BS$18),N$3&lt;=INDEX(InputsCapexDepreciationMonths,$BS$18)+INDEX(InputsCapexBuyMonth,$BS$18)-1),INDEX(InputsCapexBuyAmount,$BS$18)/INDEX(InputsCapexDepreciationMonths,$BS$18),0)</f>
        <v>0</v>
      </c>
      <c r="O88" s="53" cm="1">
        <f t="array" ref="O88">IF(AND(OR(INDEX(InputsCapExSalvageMonth,$BS$18)=0,O$3&lt;INDEX(InputsCapExSalvageMonth,$BS$18)),O$3&gt;=INDEX(InputsCapexBuyMonth,$BS$18),O$3&lt;=INDEX(InputsCapexDepreciationMonths,$BS$18)+INDEX(InputsCapexBuyMonth,$BS$18)-1),INDEX(InputsCapexBuyAmount,$BS$18)/INDEX(InputsCapexDepreciationMonths,$BS$18),0)</f>
        <v>0</v>
      </c>
      <c r="P88" s="53" cm="1">
        <f t="array" ref="P88">IF(AND(OR(INDEX(InputsCapExSalvageMonth,$BS$18)=0,P$3&lt;INDEX(InputsCapExSalvageMonth,$BS$18)),P$3&gt;=INDEX(InputsCapexBuyMonth,$BS$18),P$3&lt;=INDEX(InputsCapexDepreciationMonths,$BS$18)+INDEX(InputsCapexBuyMonth,$BS$18)-1),INDEX(InputsCapexBuyAmount,$BS$18)/INDEX(InputsCapexDepreciationMonths,$BS$18),0)</f>
        <v>0</v>
      </c>
      <c r="Q88" s="53" cm="1">
        <f t="array" ref="Q88">IF(AND(OR(INDEX(InputsCapExSalvageMonth,$BS$18)=0,Q$3&lt;INDEX(InputsCapExSalvageMonth,$BS$18)),Q$3&gt;=INDEX(InputsCapexBuyMonth,$BS$18),Q$3&lt;=INDEX(InputsCapexDepreciationMonths,$BS$18)+INDEX(InputsCapexBuyMonth,$BS$18)-1),INDEX(InputsCapexBuyAmount,$BS$18)/INDEX(InputsCapexDepreciationMonths,$BS$18),0)</f>
        <v>0</v>
      </c>
      <c r="R88" s="53" cm="1">
        <f t="array" ref="R88">IF(AND(OR(INDEX(InputsCapExSalvageMonth,$BS$18)=0,R$3&lt;INDEX(InputsCapExSalvageMonth,$BS$18)),R$3&gt;=INDEX(InputsCapexBuyMonth,$BS$18),R$3&lt;=INDEX(InputsCapexDepreciationMonths,$BS$18)+INDEX(InputsCapexBuyMonth,$BS$18)-1),INDEX(InputsCapexBuyAmount,$BS$18)/INDEX(InputsCapexDepreciationMonths,$BS$18),0)</f>
        <v>0</v>
      </c>
      <c r="S88" s="59" cm="1">
        <f t="array" ref="S88">IF(AND(OR(INDEX(InputsCapExSalvageMonth,$BS$18)=0,S$3&lt;INDEX(InputsCapExSalvageMonth,$BS$18)),S$3&gt;=INDEX(InputsCapexBuyMonth,$BS$18),S$3&lt;=INDEX(InputsCapexDepreciationMonths,$BS$18)+INDEX(InputsCapexBuyMonth,$BS$18)-1),INDEX(InputsCapexBuyAmount,$BS$18)/INDEX(InputsCapexDepreciationMonths,$BS$18),0)</f>
        <v>0</v>
      </c>
      <c r="T88" s="59" cm="1">
        <f t="array" ref="T88">IF(AND(OR(INDEX(InputsCapExSalvageMonth,$BS$18)=0,T$3&lt;INDEX(InputsCapExSalvageMonth,$BS$18)),T$3&gt;=INDEX(InputsCapexBuyMonth,$BS$18),T$3&lt;=INDEX(InputsCapexDepreciationMonths,$BS$18)+INDEX(InputsCapexBuyMonth,$BS$18)-1),INDEX(InputsCapexBuyAmount,$BS$18)/INDEX(InputsCapexDepreciationMonths,$BS$18),0)</f>
        <v>0</v>
      </c>
      <c r="U88" s="59" cm="1">
        <f t="array" ref="U88">IF(AND(OR(INDEX(InputsCapExSalvageMonth,$BS$18)=0,U$3&lt;INDEX(InputsCapExSalvageMonth,$BS$18)),U$3&gt;=INDEX(InputsCapexBuyMonth,$BS$18),U$3&lt;=INDEX(InputsCapexDepreciationMonths,$BS$18)+INDEX(InputsCapexBuyMonth,$BS$18)-1),INDEX(InputsCapexBuyAmount,$BS$18)/INDEX(InputsCapexDepreciationMonths,$BS$18),0)</f>
        <v>0</v>
      </c>
      <c r="V88" s="60" cm="1">
        <f t="array" ref="V88">IF(AND(OR(INDEX(InputsCapExSalvageMonth,$BS$18)=0,V$3&lt;INDEX(InputsCapExSalvageMonth,$BS$18)),V$3&gt;=INDEX(InputsCapexBuyMonth,$BS$18),V$3&lt;=INDEX(InputsCapexDepreciationMonths,$BS$18)+INDEX(InputsCapexBuyMonth,$BS$18)-1),INDEX(InputsCapexBuyAmount,$BS$18)/INDEX(InputsCapexDepreciationMonths,$BS$18),0)</f>
        <v>0</v>
      </c>
      <c r="W88" s="53" cm="1">
        <f t="array" ref="W88">IF(AND(OR(INDEX(InputsCapExSalvageMonth,$BS$18)=0,W$3&lt;INDEX(InputsCapExSalvageMonth,$BS$18)),W$3&gt;=INDEX(InputsCapexBuyMonth,$BS$18),W$3&lt;=INDEX(InputsCapexDepreciationMonths,$BS$18)+INDEX(InputsCapexBuyMonth,$BS$18)-1),INDEX(InputsCapexBuyAmount,$BS$18)/INDEX(InputsCapexDepreciationMonths,$BS$18),0)</f>
        <v>0</v>
      </c>
      <c r="X88" s="59" cm="1">
        <f t="array" ref="X88">IF(AND(OR(INDEX(InputsCapExSalvageMonth,$BS$18)=0,X$3&lt;INDEX(InputsCapExSalvageMonth,$BS$18)),X$3&gt;=INDEX(InputsCapexBuyMonth,$BS$18),X$3&lt;=INDEX(InputsCapexDepreciationMonths,$BS$18)+INDEX(InputsCapexBuyMonth,$BS$18)-1),INDEX(InputsCapexBuyAmount,$BS$18)/INDEX(InputsCapexDepreciationMonths,$BS$18),0)</f>
        <v>0</v>
      </c>
      <c r="Y88" s="59" cm="1">
        <f t="array" ref="Y88">IF(AND(OR(INDEX(InputsCapExSalvageMonth,$BS$18)=0,Y$3&lt;INDEX(InputsCapExSalvageMonth,$BS$18)),Y$3&gt;=INDEX(InputsCapexBuyMonth,$BS$18),Y$3&lt;=INDEX(InputsCapexDepreciationMonths,$BS$18)+INDEX(InputsCapexBuyMonth,$BS$18)-1),INDEX(InputsCapexBuyAmount,$BS$18)/INDEX(InputsCapexDepreciationMonths,$BS$18),0)</f>
        <v>0</v>
      </c>
      <c r="Z88" s="59" cm="1">
        <f t="array" ref="Z88">IF(AND(OR(INDEX(InputsCapExSalvageMonth,$BS$18)=0,Z$3&lt;INDEX(InputsCapExSalvageMonth,$BS$18)),Z$3&gt;=INDEX(InputsCapexBuyMonth,$BS$18),Z$3&lt;=INDEX(InputsCapexDepreciationMonths,$BS$18)+INDEX(InputsCapexBuyMonth,$BS$18)-1),INDEX(InputsCapexBuyAmount,$BS$18)/INDEX(InputsCapexDepreciationMonths,$BS$18),0)</f>
        <v>0</v>
      </c>
      <c r="AA88" s="59" cm="1">
        <f t="array" ref="AA88">IF(AND(OR(INDEX(InputsCapExSalvageMonth,$BS$18)=0,AA$3&lt;INDEX(InputsCapExSalvageMonth,$BS$18)),AA$3&gt;=INDEX(InputsCapexBuyMonth,$BS$18),AA$3&lt;=INDEX(InputsCapexDepreciationMonths,$BS$18)+INDEX(InputsCapexBuyMonth,$BS$18)-1),INDEX(InputsCapexBuyAmount,$BS$18)/INDEX(InputsCapexDepreciationMonths,$BS$18),0)</f>
        <v>0</v>
      </c>
      <c r="AB88" s="59" cm="1">
        <f t="array" ref="AB88">IF(AND(OR(INDEX(InputsCapExSalvageMonth,$BS$18)=0,AB$3&lt;INDEX(InputsCapExSalvageMonth,$BS$18)),AB$3&gt;=INDEX(InputsCapexBuyMonth,$BS$18),AB$3&lt;=INDEX(InputsCapexDepreciationMonths,$BS$18)+INDEX(InputsCapexBuyMonth,$BS$18)-1),INDEX(InputsCapexBuyAmount,$BS$18)/INDEX(InputsCapexDepreciationMonths,$BS$18),0)</f>
        <v>0</v>
      </c>
      <c r="AC88" s="59" cm="1">
        <f t="array" ref="AC88">IF(AND(OR(INDEX(InputsCapExSalvageMonth,$BS$18)=0,AC$3&lt;INDEX(InputsCapExSalvageMonth,$BS$18)),AC$3&gt;=INDEX(InputsCapexBuyMonth,$BS$18),AC$3&lt;=INDEX(InputsCapexDepreciationMonths,$BS$18)+INDEX(InputsCapexBuyMonth,$BS$18)-1),INDEX(InputsCapexBuyAmount,$BS$18)/INDEX(InputsCapexDepreciationMonths,$BS$18),0)</f>
        <v>0</v>
      </c>
      <c r="AD88" s="59" cm="1">
        <f t="array" ref="AD88">IF(AND(OR(INDEX(InputsCapExSalvageMonth,$BS$18)=0,AD$3&lt;INDEX(InputsCapExSalvageMonth,$BS$18)),AD$3&gt;=INDEX(InputsCapexBuyMonth,$BS$18),AD$3&lt;=INDEX(InputsCapexDepreciationMonths,$BS$18)+INDEX(InputsCapexBuyMonth,$BS$18)-1),INDEX(InputsCapexBuyAmount,$BS$18)/INDEX(InputsCapexDepreciationMonths,$BS$18),0)</f>
        <v>0</v>
      </c>
      <c r="AE88" s="59" cm="1">
        <f t="array" ref="AE88">IF(AND(OR(INDEX(InputsCapExSalvageMonth,$BS$18)=0,AE$3&lt;INDEX(InputsCapExSalvageMonth,$BS$18)),AE$3&gt;=INDEX(InputsCapexBuyMonth,$BS$18),AE$3&lt;=INDEX(InputsCapexDepreciationMonths,$BS$18)+INDEX(InputsCapexBuyMonth,$BS$18)-1),INDEX(InputsCapexBuyAmount,$BS$18)/INDEX(InputsCapexDepreciationMonths,$BS$18),0)</f>
        <v>0</v>
      </c>
      <c r="AF88" s="59" cm="1">
        <f t="array" ref="AF88">IF(AND(OR(INDEX(InputsCapExSalvageMonth,$BS$18)=0,AF$3&lt;INDEX(InputsCapExSalvageMonth,$BS$18)),AF$3&gt;=INDEX(InputsCapexBuyMonth,$BS$18),AF$3&lt;=INDEX(InputsCapexDepreciationMonths,$BS$18)+INDEX(InputsCapexBuyMonth,$BS$18)-1),INDEX(InputsCapexBuyAmount,$BS$18)/INDEX(InputsCapexDepreciationMonths,$BS$18),0)</f>
        <v>0</v>
      </c>
      <c r="AG88" s="59" cm="1">
        <f t="array" ref="AG88">IF(AND(OR(INDEX(InputsCapExSalvageMonth,$BS$18)=0,AG$3&lt;INDEX(InputsCapExSalvageMonth,$BS$18)),AG$3&gt;=INDEX(InputsCapexBuyMonth,$BS$18),AG$3&lt;=INDEX(InputsCapexDepreciationMonths,$BS$18)+INDEX(InputsCapexBuyMonth,$BS$18)-1),INDEX(InputsCapexBuyAmount,$BS$18)/INDEX(InputsCapexDepreciationMonths,$BS$18),0)</f>
        <v>0</v>
      </c>
      <c r="AH88" s="60" cm="1">
        <f t="array" ref="AH88">IF(AND(OR(INDEX(InputsCapExSalvageMonth,$BS$18)=0,AH$3&lt;INDEX(InputsCapExSalvageMonth,$BS$18)),AH$3&gt;=INDEX(InputsCapexBuyMonth,$BS$18),AH$3&lt;=INDEX(InputsCapexDepreciationMonths,$BS$18)+INDEX(InputsCapexBuyMonth,$BS$18)-1),INDEX(InputsCapexBuyAmount,$BS$18)/INDEX(InputsCapexDepreciationMonths,$BS$18),0)</f>
        <v>0</v>
      </c>
      <c r="AI88" s="53" cm="1">
        <f t="array" ref="AI88">IF(AND(OR(INDEX(InputsCapExSalvageMonth,$BS$18)=0,AI$3&lt;INDEX(InputsCapExSalvageMonth,$BS$18)),AI$3&gt;=INDEX(InputsCapexBuyMonth,$BS$18),AI$3&lt;=INDEX(InputsCapexDepreciationMonths,$BS$18)+INDEX(InputsCapexBuyMonth,$BS$18)-1),INDEX(InputsCapexBuyAmount,$BS$18)/INDEX(InputsCapexDepreciationMonths,$BS$18),0)</f>
        <v>0</v>
      </c>
      <c r="AJ88" s="59" cm="1">
        <f t="array" ref="AJ88">IF(AND(OR(INDEX(InputsCapExSalvageMonth,$BS$18)=0,AJ$3&lt;INDEX(InputsCapExSalvageMonth,$BS$18)),AJ$3&gt;=INDEX(InputsCapexBuyMonth,$BS$18),AJ$3&lt;=INDEX(InputsCapexDepreciationMonths,$BS$18)+INDEX(InputsCapexBuyMonth,$BS$18)-1),INDEX(InputsCapexBuyAmount,$BS$18)/INDEX(InputsCapexDepreciationMonths,$BS$18),0)</f>
        <v>0</v>
      </c>
      <c r="AK88" s="59" cm="1">
        <f t="array" ref="AK88">IF(AND(OR(INDEX(InputsCapExSalvageMonth,$BS$18)=0,AK$3&lt;INDEX(InputsCapExSalvageMonth,$BS$18)),AK$3&gt;=INDEX(InputsCapexBuyMonth,$BS$18),AK$3&lt;=INDEX(InputsCapexDepreciationMonths,$BS$18)+INDEX(InputsCapexBuyMonth,$BS$18)-1),INDEX(InputsCapexBuyAmount,$BS$18)/INDEX(InputsCapexDepreciationMonths,$BS$18),0)</f>
        <v>0</v>
      </c>
      <c r="AL88" s="59" cm="1">
        <f t="array" ref="AL88">IF(AND(OR(INDEX(InputsCapExSalvageMonth,$BS$18)=0,AL$3&lt;INDEX(InputsCapExSalvageMonth,$BS$18)),AL$3&gt;=INDEX(InputsCapexBuyMonth,$BS$18),AL$3&lt;=INDEX(InputsCapexDepreciationMonths,$BS$18)+INDEX(InputsCapexBuyMonth,$BS$18)-1),INDEX(InputsCapexBuyAmount,$BS$18)/INDEX(InputsCapexDepreciationMonths,$BS$18),0)</f>
        <v>0</v>
      </c>
      <c r="AM88" s="59" cm="1">
        <f t="array" ref="AM88">IF(AND(OR(INDEX(InputsCapExSalvageMonth,$BS$18)=0,AM$3&lt;INDEX(InputsCapExSalvageMonth,$BS$18)),AM$3&gt;=INDEX(InputsCapexBuyMonth,$BS$18),AM$3&lt;=INDEX(InputsCapexDepreciationMonths,$BS$18)+INDEX(InputsCapexBuyMonth,$BS$18)-1),INDEX(InputsCapexBuyAmount,$BS$18)/INDEX(InputsCapexDepreciationMonths,$BS$18),0)</f>
        <v>0</v>
      </c>
      <c r="AN88" s="59" cm="1">
        <f t="array" ref="AN88">IF(AND(OR(INDEX(InputsCapExSalvageMonth,$BS$18)=0,AN$3&lt;INDEX(InputsCapExSalvageMonth,$BS$18)),AN$3&gt;=INDEX(InputsCapexBuyMonth,$BS$18),AN$3&lt;=INDEX(InputsCapexDepreciationMonths,$BS$18)+INDEX(InputsCapexBuyMonth,$BS$18)-1),INDEX(InputsCapexBuyAmount,$BS$18)/INDEX(InputsCapexDepreciationMonths,$BS$18),0)</f>
        <v>0</v>
      </c>
      <c r="AO88" s="59" cm="1">
        <f t="array" ref="AO88">IF(AND(OR(INDEX(InputsCapExSalvageMonth,$BS$18)=0,AO$3&lt;INDEX(InputsCapExSalvageMonth,$BS$18)),AO$3&gt;=INDEX(InputsCapexBuyMonth,$BS$18),AO$3&lt;=INDEX(InputsCapexDepreciationMonths,$BS$18)+INDEX(InputsCapexBuyMonth,$BS$18)-1),INDEX(InputsCapexBuyAmount,$BS$18)/INDEX(InputsCapexDepreciationMonths,$BS$18),0)</f>
        <v>0</v>
      </c>
      <c r="AP88" s="59" cm="1">
        <f t="array" ref="AP88">IF(AND(OR(INDEX(InputsCapExSalvageMonth,$BS$18)=0,AP$3&lt;INDEX(InputsCapExSalvageMonth,$BS$18)),AP$3&gt;=INDEX(InputsCapexBuyMonth,$BS$18),AP$3&lt;=INDEX(InputsCapexDepreciationMonths,$BS$18)+INDEX(InputsCapexBuyMonth,$BS$18)-1),INDEX(InputsCapexBuyAmount,$BS$18)/INDEX(InputsCapexDepreciationMonths,$BS$18),0)</f>
        <v>0</v>
      </c>
      <c r="AQ88" s="59" cm="1">
        <f t="array" ref="AQ88">IF(AND(OR(INDEX(InputsCapExSalvageMonth,$BS$18)=0,AQ$3&lt;INDEX(InputsCapExSalvageMonth,$BS$18)),AQ$3&gt;=INDEX(InputsCapexBuyMonth,$BS$18),AQ$3&lt;=INDEX(InputsCapexDepreciationMonths,$BS$18)+INDEX(InputsCapexBuyMonth,$BS$18)-1),INDEX(InputsCapexBuyAmount,$BS$18)/INDEX(InputsCapexDepreciationMonths,$BS$18),0)</f>
        <v>0</v>
      </c>
      <c r="AR88" s="59" cm="1">
        <f t="array" ref="AR88">IF(AND(OR(INDEX(InputsCapExSalvageMonth,$BS$18)=0,AR$3&lt;INDEX(InputsCapExSalvageMonth,$BS$18)),AR$3&gt;=INDEX(InputsCapexBuyMonth,$BS$18),AR$3&lt;=INDEX(InputsCapexDepreciationMonths,$BS$18)+INDEX(InputsCapexBuyMonth,$BS$18)-1),INDEX(InputsCapexBuyAmount,$BS$18)/INDEX(InputsCapexDepreciationMonths,$BS$18),0)</f>
        <v>0</v>
      </c>
      <c r="AS88" s="59" cm="1">
        <f t="array" ref="AS88">IF(AND(OR(INDEX(InputsCapExSalvageMonth,$BS$18)=0,AS$3&lt;INDEX(InputsCapExSalvageMonth,$BS$18)),AS$3&gt;=INDEX(InputsCapexBuyMonth,$BS$18),AS$3&lt;=INDEX(InputsCapexDepreciationMonths,$BS$18)+INDEX(InputsCapexBuyMonth,$BS$18)-1),INDEX(InputsCapexBuyAmount,$BS$18)/INDEX(InputsCapexDepreciationMonths,$BS$18),0)</f>
        <v>0</v>
      </c>
      <c r="AT88" s="60" cm="1">
        <f t="array" ref="AT88">IF(AND(OR(INDEX(InputsCapExSalvageMonth,$BS$18)=0,AT$3&lt;INDEX(InputsCapExSalvageMonth,$BS$18)),AT$3&gt;=INDEX(InputsCapexBuyMonth,$BS$18),AT$3&lt;=INDEX(InputsCapexDepreciationMonths,$BS$18)+INDEX(InputsCapexBuyMonth,$BS$18)-1),INDEX(InputsCapexBuyAmount,$BS$18)/INDEX(InputsCapexDepreciationMonths,$BS$18),0)</f>
        <v>0</v>
      </c>
      <c r="AU88" s="53" cm="1">
        <f t="array" ref="AU88">IF(AND(OR(INDEX(InputsCapExSalvageMonth,$BS$18)=0,AU$3&lt;INDEX(InputsCapExSalvageMonth,$BS$18)),AU$3&gt;=INDEX(InputsCapexBuyMonth,$BS$18),AU$3&lt;=INDEX(InputsCapexDepreciationMonths,$BS$18)+INDEX(InputsCapexBuyMonth,$BS$18)-1),INDEX(InputsCapexBuyAmount,$BS$18)/INDEX(InputsCapexDepreciationMonths,$BS$18),0)</f>
        <v>0</v>
      </c>
      <c r="AV88" s="59" cm="1">
        <f t="array" ref="AV88">IF(AND(OR(INDEX(InputsCapExSalvageMonth,$BS$18)=0,AV$3&lt;INDEX(InputsCapExSalvageMonth,$BS$18)),AV$3&gt;=INDEX(InputsCapexBuyMonth,$BS$18),AV$3&lt;=INDEX(InputsCapexDepreciationMonths,$BS$18)+INDEX(InputsCapexBuyMonth,$BS$18)-1),INDEX(InputsCapexBuyAmount,$BS$18)/INDEX(InputsCapexDepreciationMonths,$BS$18),0)</f>
        <v>0</v>
      </c>
      <c r="AW88" s="59" cm="1">
        <f t="array" ref="AW88">IF(AND(OR(INDEX(InputsCapExSalvageMonth,$BS$18)=0,AW$3&lt;INDEX(InputsCapExSalvageMonth,$BS$18)),AW$3&gt;=INDEX(InputsCapexBuyMonth,$BS$18),AW$3&lt;=INDEX(InputsCapexDepreciationMonths,$BS$18)+INDEX(InputsCapexBuyMonth,$BS$18)-1),INDEX(InputsCapexBuyAmount,$BS$18)/INDEX(InputsCapexDepreciationMonths,$BS$18),0)</f>
        <v>0</v>
      </c>
      <c r="AX88" s="59" cm="1">
        <f t="array" ref="AX88">IF(AND(OR(INDEX(InputsCapExSalvageMonth,$BS$18)=0,AX$3&lt;INDEX(InputsCapExSalvageMonth,$BS$18)),AX$3&gt;=INDEX(InputsCapexBuyMonth,$BS$18),AX$3&lt;=INDEX(InputsCapexDepreciationMonths,$BS$18)+INDEX(InputsCapexBuyMonth,$BS$18)-1),INDEX(InputsCapexBuyAmount,$BS$18)/INDEX(InputsCapexDepreciationMonths,$BS$18),0)</f>
        <v>0</v>
      </c>
      <c r="AY88" s="59" cm="1">
        <f t="array" ref="AY88">IF(AND(OR(INDEX(InputsCapExSalvageMonth,$BS$18)=0,AY$3&lt;INDEX(InputsCapExSalvageMonth,$BS$18)),AY$3&gt;=INDEX(InputsCapexBuyMonth,$BS$18),AY$3&lt;=INDEX(InputsCapexDepreciationMonths,$BS$18)+INDEX(InputsCapexBuyMonth,$BS$18)-1),INDEX(InputsCapexBuyAmount,$BS$18)/INDEX(InputsCapexDepreciationMonths,$BS$18),0)</f>
        <v>0</v>
      </c>
      <c r="AZ88" s="59" cm="1">
        <f t="array" ref="AZ88">IF(AND(OR(INDEX(InputsCapExSalvageMonth,$BS$18)=0,AZ$3&lt;INDEX(InputsCapExSalvageMonth,$BS$18)),AZ$3&gt;=INDEX(InputsCapexBuyMonth,$BS$18),AZ$3&lt;=INDEX(InputsCapexDepreciationMonths,$BS$18)+INDEX(InputsCapexBuyMonth,$BS$18)-1),INDEX(InputsCapexBuyAmount,$BS$18)/INDEX(InputsCapexDepreciationMonths,$BS$18),0)</f>
        <v>0</v>
      </c>
      <c r="BA88" s="59" cm="1">
        <f t="array" ref="BA88">IF(AND(OR(INDEX(InputsCapExSalvageMonth,$BS$18)=0,BA$3&lt;INDEX(InputsCapExSalvageMonth,$BS$18)),BA$3&gt;=INDEX(InputsCapexBuyMonth,$BS$18),BA$3&lt;=INDEX(InputsCapexDepreciationMonths,$BS$18)+INDEX(InputsCapexBuyMonth,$BS$18)-1),INDEX(InputsCapexBuyAmount,$BS$18)/INDEX(InputsCapexDepreciationMonths,$BS$18),0)</f>
        <v>0</v>
      </c>
      <c r="BB88" s="59" cm="1">
        <f t="array" ref="BB88">IF(AND(OR(INDEX(InputsCapExSalvageMonth,$BS$18)=0,BB$3&lt;INDEX(InputsCapExSalvageMonth,$BS$18)),BB$3&gt;=INDEX(InputsCapexBuyMonth,$BS$18),BB$3&lt;=INDEX(InputsCapexDepreciationMonths,$BS$18)+INDEX(InputsCapexBuyMonth,$BS$18)-1),INDEX(InputsCapexBuyAmount,$BS$18)/INDEX(InputsCapexDepreciationMonths,$BS$18),0)</f>
        <v>0</v>
      </c>
      <c r="BC88" s="59" cm="1">
        <f t="array" ref="BC88">IF(AND(OR(INDEX(InputsCapExSalvageMonth,$BS$18)=0,BC$3&lt;INDEX(InputsCapExSalvageMonth,$BS$18)),BC$3&gt;=INDEX(InputsCapexBuyMonth,$BS$18),BC$3&lt;=INDEX(InputsCapexDepreciationMonths,$BS$18)+INDEX(InputsCapexBuyMonth,$BS$18)-1),INDEX(InputsCapexBuyAmount,$BS$18)/INDEX(InputsCapexDepreciationMonths,$BS$18),0)</f>
        <v>0</v>
      </c>
      <c r="BD88" s="59" cm="1">
        <f t="array" ref="BD88">IF(AND(OR(INDEX(InputsCapExSalvageMonth,$BS$18)=0,BD$3&lt;INDEX(InputsCapExSalvageMonth,$BS$18)),BD$3&gt;=INDEX(InputsCapexBuyMonth,$BS$18),BD$3&lt;=INDEX(InputsCapexDepreciationMonths,$BS$18)+INDEX(InputsCapexBuyMonth,$BS$18)-1),INDEX(InputsCapexBuyAmount,$BS$18)/INDEX(InputsCapexDepreciationMonths,$BS$18),0)</f>
        <v>0</v>
      </c>
      <c r="BE88" s="59" cm="1">
        <f t="array" ref="BE88">IF(AND(OR(INDEX(InputsCapExSalvageMonth,$BS$18)=0,BE$3&lt;INDEX(InputsCapExSalvageMonth,$BS$18)),BE$3&gt;=INDEX(InputsCapexBuyMonth,$BS$18),BE$3&lt;=INDEX(InputsCapexDepreciationMonths,$BS$18)+INDEX(InputsCapexBuyMonth,$BS$18)-1),INDEX(InputsCapexBuyAmount,$BS$18)/INDEX(InputsCapexDepreciationMonths,$BS$18),0)</f>
        <v>0</v>
      </c>
      <c r="BF88" s="60" cm="1">
        <f t="array" ref="BF88">IF(AND(OR(INDEX(InputsCapExSalvageMonth,$BS$18)=0,BF$3&lt;INDEX(InputsCapExSalvageMonth,$BS$18)),BF$3&gt;=INDEX(InputsCapexBuyMonth,$BS$18),BF$3&lt;=INDEX(InputsCapexDepreciationMonths,$BS$18)+INDEX(InputsCapexBuyMonth,$BS$18)-1),INDEX(InputsCapexBuyAmount,$BS$18)/INDEX(InputsCapexDepreciationMonths,$BS$18),0)</f>
        <v>0</v>
      </c>
      <c r="BG88" s="53" cm="1">
        <f t="array" ref="BG88">IF(AND(OR(INDEX(InputsCapExSalvageMonth,$BS$18)=0,BG$3&lt;INDEX(InputsCapExSalvageMonth,$BS$18)),BG$3&gt;=INDEX(InputsCapexBuyMonth,$BS$18),BG$3&lt;=INDEX(InputsCapexDepreciationMonths,$BS$18)+INDEX(InputsCapexBuyMonth,$BS$18)-1),INDEX(InputsCapexBuyAmount,$BS$18)/INDEX(InputsCapexDepreciationMonths,$BS$18),0)</f>
        <v>0</v>
      </c>
      <c r="BH88" s="59" cm="1">
        <f t="array" ref="BH88">IF(AND(OR(INDEX(InputsCapExSalvageMonth,$BS$18)=0,BH$3&lt;INDEX(InputsCapExSalvageMonth,$BS$18)),BH$3&gt;=INDEX(InputsCapexBuyMonth,$BS$18),BH$3&lt;=INDEX(InputsCapexDepreciationMonths,$BS$18)+INDEX(InputsCapexBuyMonth,$BS$18)-1),INDEX(InputsCapexBuyAmount,$BS$18)/INDEX(InputsCapexDepreciationMonths,$BS$18),0)</f>
        <v>0</v>
      </c>
      <c r="BI88" s="59" cm="1">
        <f t="array" ref="BI88">IF(AND(OR(INDEX(InputsCapExSalvageMonth,$BS$18)=0,BI$3&lt;INDEX(InputsCapExSalvageMonth,$BS$18)),BI$3&gt;=INDEX(InputsCapexBuyMonth,$BS$18),BI$3&lt;=INDEX(InputsCapexDepreciationMonths,$BS$18)+INDEX(InputsCapexBuyMonth,$BS$18)-1),INDEX(InputsCapexBuyAmount,$BS$18)/INDEX(InputsCapexDepreciationMonths,$BS$18),0)</f>
        <v>0</v>
      </c>
      <c r="BJ88" s="59" cm="1">
        <f t="array" ref="BJ88">IF(AND(OR(INDEX(InputsCapExSalvageMonth,$BS$18)=0,BJ$3&lt;INDEX(InputsCapExSalvageMonth,$BS$18)),BJ$3&gt;=INDEX(InputsCapexBuyMonth,$BS$18),BJ$3&lt;=INDEX(InputsCapexDepreciationMonths,$BS$18)+INDEX(InputsCapexBuyMonth,$BS$18)-1),INDEX(InputsCapexBuyAmount,$BS$18)/INDEX(InputsCapexDepreciationMonths,$BS$18),0)</f>
        <v>0</v>
      </c>
      <c r="BK88" s="59" cm="1">
        <f t="array" ref="BK88">IF(AND(OR(INDEX(InputsCapExSalvageMonth,$BS$18)=0,BK$3&lt;INDEX(InputsCapExSalvageMonth,$BS$18)),BK$3&gt;=INDEX(InputsCapexBuyMonth,$BS$18),BK$3&lt;=INDEX(InputsCapexDepreciationMonths,$BS$18)+INDEX(InputsCapexBuyMonth,$BS$18)-1),INDEX(InputsCapexBuyAmount,$BS$18)/INDEX(InputsCapexDepreciationMonths,$BS$18),0)</f>
        <v>0</v>
      </c>
      <c r="BL88" s="59" cm="1">
        <f t="array" ref="BL88">IF(AND(OR(INDEX(InputsCapExSalvageMonth,$BS$18)=0,BL$3&lt;INDEX(InputsCapExSalvageMonth,$BS$18)),BL$3&gt;=INDEX(InputsCapexBuyMonth,$BS$18),BL$3&lt;=INDEX(InputsCapexDepreciationMonths,$BS$18)+INDEX(InputsCapexBuyMonth,$BS$18)-1),INDEX(InputsCapexBuyAmount,$BS$18)/INDEX(InputsCapexDepreciationMonths,$BS$18),0)</f>
        <v>0</v>
      </c>
      <c r="BM88" s="59" cm="1">
        <f t="array" ref="BM88">IF(AND(OR(INDEX(InputsCapExSalvageMonth,$BS$18)=0,BM$3&lt;INDEX(InputsCapExSalvageMonth,$BS$18)),BM$3&gt;=INDEX(InputsCapexBuyMonth,$BS$18),BM$3&lt;=INDEX(InputsCapexDepreciationMonths,$BS$18)+INDEX(InputsCapexBuyMonth,$BS$18)-1),INDEX(InputsCapexBuyAmount,$BS$18)/INDEX(InputsCapexDepreciationMonths,$BS$18),0)</f>
        <v>0</v>
      </c>
      <c r="BN88" s="59" cm="1">
        <f t="array" ref="BN88">IF(AND(OR(INDEX(InputsCapExSalvageMonth,$BS$18)=0,BN$3&lt;INDEX(InputsCapExSalvageMonth,$BS$18)),BN$3&gt;=INDEX(InputsCapexBuyMonth,$BS$18),BN$3&lt;=INDEX(InputsCapexDepreciationMonths,$BS$18)+INDEX(InputsCapexBuyMonth,$BS$18)-1),INDEX(InputsCapexBuyAmount,$BS$18)/INDEX(InputsCapexDepreciationMonths,$BS$18),0)</f>
        <v>0</v>
      </c>
      <c r="BO88" s="59" cm="1">
        <f t="array" ref="BO88">IF(AND(OR(INDEX(InputsCapExSalvageMonth,$BS$18)=0,BO$3&lt;INDEX(InputsCapExSalvageMonth,$BS$18)),BO$3&gt;=INDEX(InputsCapexBuyMonth,$BS$18),BO$3&lt;=INDEX(InputsCapexDepreciationMonths,$BS$18)+INDEX(InputsCapexBuyMonth,$BS$18)-1),INDEX(InputsCapexBuyAmount,$BS$18)/INDEX(InputsCapexDepreciationMonths,$BS$18),0)</f>
        <v>0</v>
      </c>
      <c r="BP88" s="59" cm="1">
        <f t="array" ref="BP88">IF(AND(OR(INDEX(InputsCapExSalvageMonth,$BS$18)=0,BP$3&lt;INDEX(InputsCapExSalvageMonth,$BS$18)),BP$3&gt;=INDEX(InputsCapexBuyMonth,$BS$18),BP$3&lt;=INDEX(InputsCapexDepreciationMonths,$BS$18)+INDEX(InputsCapexBuyMonth,$BS$18)-1),INDEX(InputsCapexBuyAmount,$BS$18)/INDEX(InputsCapexDepreciationMonths,$BS$18),0)</f>
        <v>0</v>
      </c>
      <c r="BQ88" s="59" cm="1">
        <f t="array" ref="BQ88">IF(AND(OR(INDEX(InputsCapExSalvageMonth,$BS$18)=0,BQ$3&lt;INDEX(InputsCapExSalvageMonth,$BS$18)),BQ$3&gt;=INDEX(InputsCapexBuyMonth,$BS$18),BQ$3&lt;=INDEX(InputsCapexDepreciationMonths,$BS$18)+INDEX(InputsCapexBuyMonth,$BS$18)-1),INDEX(InputsCapexBuyAmount,$BS$18)/INDEX(InputsCapexDepreciationMonths,$BS$18),0)</f>
        <v>0</v>
      </c>
      <c r="BR88" s="60" cm="1">
        <f t="array" ref="BR88">IF(AND(OR(INDEX(InputsCapExSalvageMonth,$BS$18)=0,BR$3&lt;INDEX(InputsCapExSalvageMonth,$BS$18)),BR$3&gt;=INDEX(InputsCapexBuyMonth,$BS$18),BR$3&lt;=INDEX(InputsCapexDepreciationMonths,$BS$18)+INDEX(InputsCapexBuyMonth,$BS$18)-1),INDEX(InputsCapexBuyAmount,$BS$18)/INDEX(InputsCapexDepreciationMonths,$BS$18),0)</f>
        <v>0</v>
      </c>
    </row>
    <row r="89" spans="1:70" hidden="1" x14ac:dyDescent="0.25">
      <c r="A89" s="47"/>
      <c r="B89" s="141"/>
      <c r="C89" s="128" cm="1">
        <f t="array" ref="C89">INDEX(InputsCapexItem,$BS$19)</f>
        <v>0</v>
      </c>
      <c r="E89" s="60">
        <f t="shared" si="54"/>
        <v>0</v>
      </c>
      <c r="F89" s="60">
        <f t="shared" si="55"/>
        <v>0</v>
      </c>
      <c r="G89" s="60">
        <f t="shared" si="56"/>
        <v>0</v>
      </c>
      <c r="H89" s="60">
        <f t="shared" si="57"/>
        <v>0</v>
      </c>
      <c r="I89" s="60">
        <f t="shared" si="58"/>
        <v>0</v>
      </c>
      <c r="K89" s="53" cm="1">
        <f t="array" ref="K89">IF(AND(OR(INDEX(InputsCapExSalvageMonth,$BS$19)=0,K$3&lt;INDEX(InputsCapExSalvageMonth,$BS$19)),K$3&gt;=INDEX(InputsCapexBuyMonth,$BS$19),K$3&lt;=INDEX(InputsCapexDepreciationMonths,$BS$19)+INDEX(InputsCapexBuyMonth,$BS$19)-1),INDEX(InputsCapexBuyAmount,$BS$19)/INDEX(InputsCapexDepreciationMonths,$BS$19),0)</f>
        <v>0</v>
      </c>
      <c r="L89" s="53" cm="1">
        <f t="array" ref="L89">IF(AND(OR(INDEX(InputsCapExSalvageMonth,$BS$19)=0,L$3&lt;INDEX(InputsCapExSalvageMonth,$BS$19)),L$3&gt;=INDEX(InputsCapexBuyMonth,$BS$19),L$3&lt;=INDEX(InputsCapexDepreciationMonths,$BS$19)+INDEX(InputsCapexBuyMonth,$BS$19)-1),INDEX(InputsCapexBuyAmount,$BS$19)/INDEX(InputsCapexDepreciationMonths,$BS$19),0)</f>
        <v>0</v>
      </c>
      <c r="M89" s="53" cm="1">
        <f t="array" ref="M89">IF(AND(OR(INDEX(InputsCapExSalvageMonth,$BS$19)=0,M$3&lt;INDEX(InputsCapExSalvageMonth,$BS$19)),M$3&gt;=INDEX(InputsCapexBuyMonth,$BS$19),M$3&lt;=INDEX(InputsCapexDepreciationMonths,$BS$19)+INDEX(InputsCapexBuyMonth,$BS$19)-1),INDEX(InputsCapexBuyAmount,$BS$19)/INDEX(InputsCapexDepreciationMonths,$BS$19),0)</f>
        <v>0</v>
      </c>
      <c r="N89" s="53" cm="1">
        <f t="array" ref="N89">IF(AND(OR(INDEX(InputsCapExSalvageMonth,$BS$19)=0,N$3&lt;INDEX(InputsCapExSalvageMonth,$BS$19)),N$3&gt;=INDEX(InputsCapexBuyMonth,$BS$19),N$3&lt;=INDEX(InputsCapexDepreciationMonths,$BS$19)+INDEX(InputsCapexBuyMonth,$BS$19)-1),INDEX(InputsCapexBuyAmount,$BS$19)/INDEX(InputsCapexDepreciationMonths,$BS$19),0)</f>
        <v>0</v>
      </c>
      <c r="O89" s="53" cm="1">
        <f t="array" ref="O89">IF(AND(OR(INDEX(InputsCapExSalvageMonth,$BS$19)=0,O$3&lt;INDEX(InputsCapExSalvageMonth,$BS$19)),O$3&gt;=INDEX(InputsCapexBuyMonth,$BS$19),O$3&lt;=INDEX(InputsCapexDepreciationMonths,$BS$19)+INDEX(InputsCapexBuyMonth,$BS$19)-1),INDEX(InputsCapexBuyAmount,$BS$19)/INDEX(InputsCapexDepreciationMonths,$BS$19),0)</f>
        <v>0</v>
      </c>
      <c r="P89" s="53" cm="1">
        <f t="array" ref="P89">IF(AND(OR(INDEX(InputsCapExSalvageMonth,$BS$19)=0,P$3&lt;INDEX(InputsCapExSalvageMonth,$BS$19)),P$3&gt;=INDEX(InputsCapexBuyMonth,$BS$19),P$3&lt;=INDEX(InputsCapexDepreciationMonths,$BS$19)+INDEX(InputsCapexBuyMonth,$BS$19)-1),INDEX(InputsCapexBuyAmount,$BS$19)/INDEX(InputsCapexDepreciationMonths,$BS$19),0)</f>
        <v>0</v>
      </c>
      <c r="Q89" s="53" cm="1">
        <f t="array" ref="Q89">IF(AND(OR(INDEX(InputsCapExSalvageMonth,$BS$19)=0,Q$3&lt;INDEX(InputsCapExSalvageMonth,$BS$19)),Q$3&gt;=INDEX(InputsCapexBuyMonth,$BS$19),Q$3&lt;=INDEX(InputsCapexDepreciationMonths,$BS$19)+INDEX(InputsCapexBuyMonth,$BS$19)-1),INDEX(InputsCapexBuyAmount,$BS$19)/INDEX(InputsCapexDepreciationMonths,$BS$19),0)</f>
        <v>0</v>
      </c>
      <c r="R89" s="53" cm="1">
        <f t="array" ref="R89">IF(AND(OR(INDEX(InputsCapExSalvageMonth,$BS$19)=0,R$3&lt;INDEX(InputsCapExSalvageMonth,$BS$19)),R$3&gt;=INDEX(InputsCapexBuyMonth,$BS$19),R$3&lt;=INDEX(InputsCapexDepreciationMonths,$BS$19)+INDEX(InputsCapexBuyMonth,$BS$19)-1),INDEX(InputsCapexBuyAmount,$BS$19)/INDEX(InputsCapexDepreciationMonths,$BS$19),0)</f>
        <v>0</v>
      </c>
      <c r="S89" s="59" cm="1">
        <f t="array" ref="S89">IF(AND(OR(INDEX(InputsCapExSalvageMonth,$BS$19)=0,S$3&lt;INDEX(InputsCapExSalvageMonth,$BS$19)),S$3&gt;=INDEX(InputsCapexBuyMonth,$BS$19),S$3&lt;=INDEX(InputsCapexDepreciationMonths,$BS$19)+INDEX(InputsCapexBuyMonth,$BS$19)-1),INDEX(InputsCapexBuyAmount,$BS$19)/INDEX(InputsCapexDepreciationMonths,$BS$19),0)</f>
        <v>0</v>
      </c>
      <c r="T89" s="59" cm="1">
        <f t="array" ref="T89">IF(AND(OR(INDEX(InputsCapExSalvageMonth,$BS$19)=0,T$3&lt;INDEX(InputsCapExSalvageMonth,$BS$19)),T$3&gt;=INDEX(InputsCapexBuyMonth,$BS$19),T$3&lt;=INDEX(InputsCapexDepreciationMonths,$BS$19)+INDEX(InputsCapexBuyMonth,$BS$19)-1),INDEX(InputsCapexBuyAmount,$BS$19)/INDEX(InputsCapexDepreciationMonths,$BS$19),0)</f>
        <v>0</v>
      </c>
      <c r="U89" s="59" cm="1">
        <f t="array" ref="U89">IF(AND(OR(INDEX(InputsCapExSalvageMonth,$BS$19)=0,U$3&lt;INDEX(InputsCapExSalvageMonth,$BS$19)),U$3&gt;=INDEX(InputsCapexBuyMonth,$BS$19),U$3&lt;=INDEX(InputsCapexDepreciationMonths,$BS$19)+INDEX(InputsCapexBuyMonth,$BS$19)-1),INDEX(InputsCapexBuyAmount,$BS$19)/INDEX(InputsCapexDepreciationMonths,$BS$19),0)</f>
        <v>0</v>
      </c>
      <c r="V89" s="60" cm="1">
        <f t="array" ref="V89">IF(AND(OR(INDEX(InputsCapExSalvageMonth,$BS$19)=0,V$3&lt;INDEX(InputsCapExSalvageMonth,$BS$19)),V$3&gt;=INDEX(InputsCapexBuyMonth,$BS$19),V$3&lt;=INDEX(InputsCapexDepreciationMonths,$BS$19)+INDEX(InputsCapexBuyMonth,$BS$19)-1),INDEX(InputsCapexBuyAmount,$BS$19)/INDEX(InputsCapexDepreciationMonths,$BS$19),0)</f>
        <v>0</v>
      </c>
      <c r="W89" s="53" cm="1">
        <f t="array" ref="W89">IF(AND(OR(INDEX(InputsCapExSalvageMonth,$BS$19)=0,W$3&lt;INDEX(InputsCapExSalvageMonth,$BS$19)),W$3&gt;=INDEX(InputsCapexBuyMonth,$BS$19),W$3&lt;=INDEX(InputsCapexDepreciationMonths,$BS$19)+INDEX(InputsCapexBuyMonth,$BS$19)-1),INDEX(InputsCapexBuyAmount,$BS$19)/INDEX(InputsCapexDepreciationMonths,$BS$19),0)</f>
        <v>0</v>
      </c>
      <c r="X89" s="59" cm="1">
        <f t="array" ref="X89">IF(AND(OR(INDEX(InputsCapExSalvageMonth,$BS$19)=0,X$3&lt;INDEX(InputsCapExSalvageMonth,$BS$19)),X$3&gt;=INDEX(InputsCapexBuyMonth,$BS$19),X$3&lt;=INDEX(InputsCapexDepreciationMonths,$BS$19)+INDEX(InputsCapexBuyMonth,$BS$19)-1),INDEX(InputsCapexBuyAmount,$BS$19)/INDEX(InputsCapexDepreciationMonths,$BS$19),0)</f>
        <v>0</v>
      </c>
      <c r="Y89" s="59" cm="1">
        <f t="array" ref="Y89">IF(AND(OR(INDEX(InputsCapExSalvageMonth,$BS$19)=0,Y$3&lt;INDEX(InputsCapExSalvageMonth,$BS$19)),Y$3&gt;=INDEX(InputsCapexBuyMonth,$BS$19),Y$3&lt;=INDEX(InputsCapexDepreciationMonths,$BS$19)+INDEX(InputsCapexBuyMonth,$BS$19)-1),INDEX(InputsCapexBuyAmount,$BS$19)/INDEX(InputsCapexDepreciationMonths,$BS$19),0)</f>
        <v>0</v>
      </c>
      <c r="Z89" s="59" cm="1">
        <f t="array" ref="Z89">IF(AND(OR(INDEX(InputsCapExSalvageMonth,$BS$19)=0,Z$3&lt;INDEX(InputsCapExSalvageMonth,$BS$19)),Z$3&gt;=INDEX(InputsCapexBuyMonth,$BS$19),Z$3&lt;=INDEX(InputsCapexDepreciationMonths,$BS$19)+INDEX(InputsCapexBuyMonth,$BS$19)-1),INDEX(InputsCapexBuyAmount,$BS$19)/INDEX(InputsCapexDepreciationMonths,$BS$19),0)</f>
        <v>0</v>
      </c>
      <c r="AA89" s="59" cm="1">
        <f t="array" ref="AA89">IF(AND(OR(INDEX(InputsCapExSalvageMonth,$BS$19)=0,AA$3&lt;INDEX(InputsCapExSalvageMonth,$BS$19)),AA$3&gt;=INDEX(InputsCapexBuyMonth,$BS$19),AA$3&lt;=INDEX(InputsCapexDepreciationMonths,$BS$19)+INDEX(InputsCapexBuyMonth,$BS$19)-1),INDEX(InputsCapexBuyAmount,$BS$19)/INDEX(InputsCapexDepreciationMonths,$BS$19),0)</f>
        <v>0</v>
      </c>
      <c r="AB89" s="59" cm="1">
        <f t="array" ref="AB89">IF(AND(OR(INDEX(InputsCapExSalvageMonth,$BS$19)=0,AB$3&lt;INDEX(InputsCapExSalvageMonth,$BS$19)),AB$3&gt;=INDEX(InputsCapexBuyMonth,$BS$19),AB$3&lt;=INDEX(InputsCapexDepreciationMonths,$BS$19)+INDEX(InputsCapexBuyMonth,$BS$19)-1),INDEX(InputsCapexBuyAmount,$BS$19)/INDEX(InputsCapexDepreciationMonths,$BS$19),0)</f>
        <v>0</v>
      </c>
      <c r="AC89" s="59" cm="1">
        <f t="array" ref="AC89">IF(AND(OR(INDEX(InputsCapExSalvageMonth,$BS$19)=0,AC$3&lt;INDEX(InputsCapExSalvageMonth,$BS$19)),AC$3&gt;=INDEX(InputsCapexBuyMonth,$BS$19),AC$3&lt;=INDEX(InputsCapexDepreciationMonths,$BS$19)+INDEX(InputsCapexBuyMonth,$BS$19)-1),INDEX(InputsCapexBuyAmount,$BS$19)/INDEX(InputsCapexDepreciationMonths,$BS$19),0)</f>
        <v>0</v>
      </c>
      <c r="AD89" s="59" cm="1">
        <f t="array" ref="AD89">IF(AND(OR(INDEX(InputsCapExSalvageMonth,$BS$19)=0,AD$3&lt;INDEX(InputsCapExSalvageMonth,$BS$19)),AD$3&gt;=INDEX(InputsCapexBuyMonth,$BS$19),AD$3&lt;=INDEX(InputsCapexDepreciationMonths,$BS$19)+INDEX(InputsCapexBuyMonth,$BS$19)-1),INDEX(InputsCapexBuyAmount,$BS$19)/INDEX(InputsCapexDepreciationMonths,$BS$19),0)</f>
        <v>0</v>
      </c>
      <c r="AE89" s="59" cm="1">
        <f t="array" ref="AE89">IF(AND(OR(INDEX(InputsCapExSalvageMonth,$BS$19)=0,AE$3&lt;INDEX(InputsCapExSalvageMonth,$BS$19)),AE$3&gt;=INDEX(InputsCapexBuyMonth,$BS$19),AE$3&lt;=INDEX(InputsCapexDepreciationMonths,$BS$19)+INDEX(InputsCapexBuyMonth,$BS$19)-1),INDEX(InputsCapexBuyAmount,$BS$19)/INDEX(InputsCapexDepreciationMonths,$BS$19),0)</f>
        <v>0</v>
      </c>
      <c r="AF89" s="59" cm="1">
        <f t="array" ref="AF89">IF(AND(OR(INDEX(InputsCapExSalvageMonth,$BS$19)=0,AF$3&lt;INDEX(InputsCapExSalvageMonth,$BS$19)),AF$3&gt;=INDEX(InputsCapexBuyMonth,$BS$19),AF$3&lt;=INDEX(InputsCapexDepreciationMonths,$BS$19)+INDEX(InputsCapexBuyMonth,$BS$19)-1),INDEX(InputsCapexBuyAmount,$BS$19)/INDEX(InputsCapexDepreciationMonths,$BS$19),0)</f>
        <v>0</v>
      </c>
      <c r="AG89" s="59" cm="1">
        <f t="array" ref="AG89">IF(AND(OR(INDEX(InputsCapExSalvageMonth,$BS$19)=0,AG$3&lt;INDEX(InputsCapExSalvageMonth,$BS$19)),AG$3&gt;=INDEX(InputsCapexBuyMonth,$BS$19),AG$3&lt;=INDEX(InputsCapexDepreciationMonths,$BS$19)+INDEX(InputsCapexBuyMonth,$BS$19)-1),INDEX(InputsCapexBuyAmount,$BS$19)/INDEX(InputsCapexDepreciationMonths,$BS$19),0)</f>
        <v>0</v>
      </c>
      <c r="AH89" s="60" cm="1">
        <f t="array" ref="AH89">IF(AND(OR(INDEX(InputsCapExSalvageMonth,$BS$19)=0,AH$3&lt;INDEX(InputsCapExSalvageMonth,$BS$19)),AH$3&gt;=INDEX(InputsCapexBuyMonth,$BS$19),AH$3&lt;=INDEX(InputsCapexDepreciationMonths,$BS$19)+INDEX(InputsCapexBuyMonth,$BS$19)-1),INDEX(InputsCapexBuyAmount,$BS$19)/INDEX(InputsCapexDepreciationMonths,$BS$19),0)</f>
        <v>0</v>
      </c>
      <c r="AI89" s="53" cm="1">
        <f t="array" ref="AI89">IF(AND(OR(INDEX(InputsCapExSalvageMonth,$BS$19)=0,AI$3&lt;INDEX(InputsCapExSalvageMonth,$BS$19)),AI$3&gt;=INDEX(InputsCapexBuyMonth,$BS$19),AI$3&lt;=INDEX(InputsCapexDepreciationMonths,$BS$19)+INDEX(InputsCapexBuyMonth,$BS$19)-1),INDEX(InputsCapexBuyAmount,$BS$19)/INDEX(InputsCapexDepreciationMonths,$BS$19),0)</f>
        <v>0</v>
      </c>
      <c r="AJ89" s="59" cm="1">
        <f t="array" ref="AJ89">IF(AND(OR(INDEX(InputsCapExSalvageMonth,$BS$19)=0,AJ$3&lt;INDEX(InputsCapExSalvageMonth,$BS$19)),AJ$3&gt;=INDEX(InputsCapexBuyMonth,$BS$19),AJ$3&lt;=INDEX(InputsCapexDepreciationMonths,$BS$19)+INDEX(InputsCapexBuyMonth,$BS$19)-1),INDEX(InputsCapexBuyAmount,$BS$19)/INDEX(InputsCapexDepreciationMonths,$BS$19),0)</f>
        <v>0</v>
      </c>
      <c r="AK89" s="59" cm="1">
        <f t="array" ref="AK89">IF(AND(OR(INDEX(InputsCapExSalvageMonth,$BS$19)=0,AK$3&lt;INDEX(InputsCapExSalvageMonth,$BS$19)),AK$3&gt;=INDEX(InputsCapexBuyMonth,$BS$19),AK$3&lt;=INDEX(InputsCapexDepreciationMonths,$BS$19)+INDEX(InputsCapexBuyMonth,$BS$19)-1),INDEX(InputsCapexBuyAmount,$BS$19)/INDEX(InputsCapexDepreciationMonths,$BS$19),0)</f>
        <v>0</v>
      </c>
      <c r="AL89" s="59" cm="1">
        <f t="array" ref="AL89">IF(AND(OR(INDEX(InputsCapExSalvageMonth,$BS$19)=0,AL$3&lt;INDEX(InputsCapExSalvageMonth,$BS$19)),AL$3&gt;=INDEX(InputsCapexBuyMonth,$BS$19),AL$3&lt;=INDEX(InputsCapexDepreciationMonths,$BS$19)+INDEX(InputsCapexBuyMonth,$BS$19)-1),INDEX(InputsCapexBuyAmount,$BS$19)/INDEX(InputsCapexDepreciationMonths,$BS$19),0)</f>
        <v>0</v>
      </c>
      <c r="AM89" s="59" cm="1">
        <f t="array" ref="AM89">IF(AND(OR(INDEX(InputsCapExSalvageMonth,$BS$19)=0,AM$3&lt;INDEX(InputsCapExSalvageMonth,$BS$19)),AM$3&gt;=INDEX(InputsCapexBuyMonth,$BS$19),AM$3&lt;=INDEX(InputsCapexDepreciationMonths,$BS$19)+INDEX(InputsCapexBuyMonth,$BS$19)-1),INDEX(InputsCapexBuyAmount,$BS$19)/INDEX(InputsCapexDepreciationMonths,$BS$19),0)</f>
        <v>0</v>
      </c>
      <c r="AN89" s="59" cm="1">
        <f t="array" ref="AN89">IF(AND(OR(INDEX(InputsCapExSalvageMonth,$BS$19)=0,AN$3&lt;INDEX(InputsCapExSalvageMonth,$BS$19)),AN$3&gt;=INDEX(InputsCapexBuyMonth,$BS$19),AN$3&lt;=INDEX(InputsCapexDepreciationMonths,$BS$19)+INDEX(InputsCapexBuyMonth,$BS$19)-1),INDEX(InputsCapexBuyAmount,$BS$19)/INDEX(InputsCapexDepreciationMonths,$BS$19),0)</f>
        <v>0</v>
      </c>
      <c r="AO89" s="59" cm="1">
        <f t="array" ref="AO89">IF(AND(OR(INDEX(InputsCapExSalvageMonth,$BS$19)=0,AO$3&lt;INDEX(InputsCapExSalvageMonth,$BS$19)),AO$3&gt;=INDEX(InputsCapexBuyMonth,$BS$19),AO$3&lt;=INDEX(InputsCapexDepreciationMonths,$BS$19)+INDEX(InputsCapexBuyMonth,$BS$19)-1),INDEX(InputsCapexBuyAmount,$BS$19)/INDEX(InputsCapexDepreciationMonths,$BS$19),0)</f>
        <v>0</v>
      </c>
      <c r="AP89" s="59" cm="1">
        <f t="array" ref="AP89">IF(AND(OR(INDEX(InputsCapExSalvageMonth,$BS$19)=0,AP$3&lt;INDEX(InputsCapExSalvageMonth,$BS$19)),AP$3&gt;=INDEX(InputsCapexBuyMonth,$BS$19),AP$3&lt;=INDEX(InputsCapexDepreciationMonths,$BS$19)+INDEX(InputsCapexBuyMonth,$BS$19)-1),INDEX(InputsCapexBuyAmount,$BS$19)/INDEX(InputsCapexDepreciationMonths,$BS$19),0)</f>
        <v>0</v>
      </c>
      <c r="AQ89" s="59" cm="1">
        <f t="array" ref="AQ89">IF(AND(OR(INDEX(InputsCapExSalvageMonth,$BS$19)=0,AQ$3&lt;INDEX(InputsCapExSalvageMonth,$BS$19)),AQ$3&gt;=INDEX(InputsCapexBuyMonth,$BS$19),AQ$3&lt;=INDEX(InputsCapexDepreciationMonths,$BS$19)+INDEX(InputsCapexBuyMonth,$BS$19)-1),INDEX(InputsCapexBuyAmount,$BS$19)/INDEX(InputsCapexDepreciationMonths,$BS$19),0)</f>
        <v>0</v>
      </c>
      <c r="AR89" s="59" cm="1">
        <f t="array" ref="AR89">IF(AND(OR(INDEX(InputsCapExSalvageMonth,$BS$19)=0,AR$3&lt;INDEX(InputsCapExSalvageMonth,$BS$19)),AR$3&gt;=INDEX(InputsCapexBuyMonth,$BS$19),AR$3&lt;=INDEX(InputsCapexDepreciationMonths,$BS$19)+INDEX(InputsCapexBuyMonth,$BS$19)-1),INDEX(InputsCapexBuyAmount,$BS$19)/INDEX(InputsCapexDepreciationMonths,$BS$19),0)</f>
        <v>0</v>
      </c>
      <c r="AS89" s="59" cm="1">
        <f t="array" ref="AS89">IF(AND(OR(INDEX(InputsCapExSalvageMonth,$BS$19)=0,AS$3&lt;INDEX(InputsCapExSalvageMonth,$BS$19)),AS$3&gt;=INDEX(InputsCapexBuyMonth,$BS$19),AS$3&lt;=INDEX(InputsCapexDepreciationMonths,$BS$19)+INDEX(InputsCapexBuyMonth,$BS$19)-1),INDEX(InputsCapexBuyAmount,$BS$19)/INDEX(InputsCapexDepreciationMonths,$BS$19),0)</f>
        <v>0</v>
      </c>
      <c r="AT89" s="60" cm="1">
        <f t="array" ref="AT89">IF(AND(OR(INDEX(InputsCapExSalvageMonth,$BS$19)=0,AT$3&lt;INDEX(InputsCapExSalvageMonth,$BS$19)),AT$3&gt;=INDEX(InputsCapexBuyMonth,$BS$19),AT$3&lt;=INDEX(InputsCapexDepreciationMonths,$BS$19)+INDEX(InputsCapexBuyMonth,$BS$19)-1),INDEX(InputsCapexBuyAmount,$BS$19)/INDEX(InputsCapexDepreciationMonths,$BS$19),0)</f>
        <v>0</v>
      </c>
      <c r="AU89" s="53" cm="1">
        <f t="array" ref="AU89">IF(AND(OR(INDEX(InputsCapExSalvageMonth,$BS$19)=0,AU$3&lt;INDEX(InputsCapExSalvageMonth,$BS$19)),AU$3&gt;=INDEX(InputsCapexBuyMonth,$BS$19),AU$3&lt;=INDEX(InputsCapexDepreciationMonths,$BS$19)+INDEX(InputsCapexBuyMonth,$BS$19)-1),INDEX(InputsCapexBuyAmount,$BS$19)/INDEX(InputsCapexDepreciationMonths,$BS$19),0)</f>
        <v>0</v>
      </c>
      <c r="AV89" s="59" cm="1">
        <f t="array" ref="AV89">IF(AND(OR(INDEX(InputsCapExSalvageMonth,$BS$19)=0,AV$3&lt;INDEX(InputsCapExSalvageMonth,$BS$19)),AV$3&gt;=INDEX(InputsCapexBuyMonth,$BS$19),AV$3&lt;=INDEX(InputsCapexDepreciationMonths,$BS$19)+INDEX(InputsCapexBuyMonth,$BS$19)-1),INDEX(InputsCapexBuyAmount,$BS$19)/INDEX(InputsCapexDepreciationMonths,$BS$19),0)</f>
        <v>0</v>
      </c>
      <c r="AW89" s="59" cm="1">
        <f t="array" ref="AW89">IF(AND(OR(INDEX(InputsCapExSalvageMonth,$BS$19)=0,AW$3&lt;INDEX(InputsCapExSalvageMonth,$BS$19)),AW$3&gt;=INDEX(InputsCapexBuyMonth,$BS$19),AW$3&lt;=INDEX(InputsCapexDepreciationMonths,$BS$19)+INDEX(InputsCapexBuyMonth,$BS$19)-1),INDEX(InputsCapexBuyAmount,$BS$19)/INDEX(InputsCapexDepreciationMonths,$BS$19),0)</f>
        <v>0</v>
      </c>
      <c r="AX89" s="59" cm="1">
        <f t="array" ref="AX89">IF(AND(OR(INDEX(InputsCapExSalvageMonth,$BS$19)=0,AX$3&lt;INDEX(InputsCapExSalvageMonth,$BS$19)),AX$3&gt;=INDEX(InputsCapexBuyMonth,$BS$19),AX$3&lt;=INDEX(InputsCapexDepreciationMonths,$BS$19)+INDEX(InputsCapexBuyMonth,$BS$19)-1),INDEX(InputsCapexBuyAmount,$BS$19)/INDEX(InputsCapexDepreciationMonths,$BS$19),0)</f>
        <v>0</v>
      </c>
      <c r="AY89" s="59" cm="1">
        <f t="array" ref="AY89">IF(AND(OR(INDEX(InputsCapExSalvageMonth,$BS$19)=0,AY$3&lt;INDEX(InputsCapExSalvageMonth,$BS$19)),AY$3&gt;=INDEX(InputsCapexBuyMonth,$BS$19),AY$3&lt;=INDEX(InputsCapexDepreciationMonths,$BS$19)+INDEX(InputsCapexBuyMonth,$BS$19)-1),INDEX(InputsCapexBuyAmount,$BS$19)/INDEX(InputsCapexDepreciationMonths,$BS$19),0)</f>
        <v>0</v>
      </c>
      <c r="AZ89" s="59" cm="1">
        <f t="array" ref="AZ89">IF(AND(OR(INDEX(InputsCapExSalvageMonth,$BS$19)=0,AZ$3&lt;INDEX(InputsCapExSalvageMonth,$BS$19)),AZ$3&gt;=INDEX(InputsCapexBuyMonth,$BS$19),AZ$3&lt;=INDEX(InputsCapexDepreciationMonths,$BS$19)+INDEX(InputsCapexBuyMonth,$BS$19)-1),INDEX(InputsCapexBuyAmount,$BS$19)/INDEX(InputsCapexDepreciationMonths,$BS$19),0)</f>
        <v>0</v>
      </c>
      <c r="BA89" s="59" cm="1">
        <f t="array" ref="BA89">IF(AND(OR(INDEX(InputsCapExSalvageMonth,$BS$19)=0,BA$3&lt;INDEX(InputsCapExSalvageMonth,$BS$19)),BA$3&gt;=INDEX(InputsCapexBuyMonth,$BS$19),BA$3&lt;=INDEX(InputsCapexDepreciationMonths,$BS$19)+INDEX(InputsCapexBuyMonth,$BS$19)-1),INDEX(InputsCapexBuyAmount,$BS$19)/INDEX(InputsCapexDepreciationMonths,$BS$19),0)</f>
        <v>0</v>
      </c>
      <c r="BB89" s="59" cm="1">
        <f t="array" ref="BB89">IF(AND(OR(INDEX(InputsCapExSalvageMonth,$BS$19)=0,BB$3&lt;INDEX(InputsCapExSalvageMonth,$BS$19)),BB$3&gt;=INDEX(InputsCapexBuyMonth,$BS$19),BB$3&lt;=INDEX(InputsCapexDepreciationMonths,$BS$19)+INDEX(InputsCapexBuyMonth,$BS$19)-1),INDEX(InputsCapexBuyAmount,$BS$19)/INDEX(InputsCapexDepreciationMonths,$BS$19),0)</f>
        <v>0</v>
      </c>
      <c r="BC89" s="59" cm="1">
        <f t="array" ref="BC89">IF(AND(OR(INDEX(InputsCapExSalvageMonth,$BS$19)=0,BC$3&lt;INDEX(InputsCapExSalvageMonth,$BS$19)),BC$3&gt;=INDEX(InputsCapexBuyMonth,$BS$19),BC$3&lt;=INDEX(InputsCapexDepreciationMonths,$BS$19)+INDEX(InputsCapexBuyMonth,$BS$19)-1),INDEX(InputsCapexBuyAmount,$BS$19)/INDEX(InputsCapexDepreciationMonths,$BS$19),0)</f>
        <v>0</v>
      </c>
      <c r="BD89" s="59" cm="1">
        <f t="array" ref="BD89">IF(AND(OR(INDEX(InputsCapExSalvageMonth,$BS$19)=0,BD$3&lt;INDEX(InputsCapExSalvageMonth,$BS$19)),BD$3&gt;=INDEX(InputsCapexBuyMonth,$BS$19),BD$3&lt;=INDEX(InputsCapexDepreciationMonths,$BS$19)+INDEX(InputsCapexBuyMonth,$BS$19)-1),INDEX(InputsCapexBuyAmount,$BS$19)/INDEX(InputsCapexDepreciationMonths,$BS$19),0)</f>
        <v>0</v>
      </c>
      <c r="BE89" s="59" cm="1">
        <f t="array" ref="BE89">IF(AND(OR(INDEX(InputsCapExSalvageMonth,$BS$19)=0,BE$3&lt;INDEX(InputsCapExSalvageMonth,$BS$19)),BE$3&gt;=INDEX(InputsCapexBuyMonth,$BS$19),BE$3&lt;=INDEX(InputsCapexDepreciationMonths,$BS$19)+INDEX(InputsCapexBuyMonth,$BS$19)-1),INDEX(InputsCapexBuyAmount,$BS$19)/INDEX(InputsCapexDepreciationMonths,$BS$19),0)</f>
        <v>0</v>
      </c>
      <c r="BF89" s="60" cm="1">
        <f t="array" ref="BF89">IF(AND(OR(INDEX(InputsCapExSalvageMonth,$BS$19)=0,BF$3&lt;INDEX(InputsCapExSalvageMonth,$BS$19)),BF$3&gt;=INDEX(InputsCapexBuyMonth,$BS$19),BF$3&lt;=INDEX(InputsCapexDepreciationMonths,$BS$19)+INDEX(InputsCapexBuyMonth,$BS$19)-1),INDEX(InputsCapexBuyAmount,$BS$19)/INDEX(InputsCapexDepreciationMonths,$BS$19),0)</f>
        <v>0</v>
      </c>
      <c r="BG89" s="53" cm="1">
        <f t="array" ref="BG89">IF(AND(OR(INDEX(InputsCapExSalvageMonth,$BS$19)=0,BG$3&lt;INDEX(InputsCapExSalvageMonth,$BS$19)),BG$3&gt;=INDEX(InputsCapexBuyMonth,$BS$19),BG$3&lt;=INDEX(InputsCapexDepreciationMonths,$BS$19)+INDEX(InputsCapexBuyMonth,$BS$19)-1),INDEX(InputsCapexBuyAmount,$BS$19)/INDEX(InputsCapexDepreciationMonths,$BS$19),0)</f>
        <v>0</v>
      </c>
      <c r="BH89" s="59" cm="1">
        <f t="array" ref="BH89">IF(AND(OR(INDEX(InputsCapExSalvageMonth,$BS$19)=0,BH$3&lt;INDEX(InputsCapExSalvageMonth,$BS$19)),BH$3&gt;=INDEX(InputsCapexBuyMonth,$BS$19),BH$3&lt;=INDEX(InputsCapexDepreciationMonths,$BS$19)+INDEX(InputsCapexBuyMonth,$BS$19)-1),INDEX(InputsCapexBuyAmount,$BS$19)/INDEX(InputsCapexDepreciationMonths,$BS$19),0)</f>
        <v>0</v>
      </c>
      <c r="BI89" s="59" cm="1">
        <f t="array" ref="BI89">IF(AND(OR(INDEX(InputsCapExSalvageMonth,$BS$19)=0,BI$3&lt;INDEX(InputsCapExSalvageMonth,$BS$19)),BI$3&gt;=INDEX(InputsCapexBuyMonth,$BS$19),BI$3&lt;=INDEX(InputsCapexDepreciationMonths,$BS$19)+INDEX(InputsCapexBuyMonth,$BS$19)-1),INDEX(InputsCapexBuyAmount,$BS$19)/INDEX(InputsCapexDepreciationMonths,$BS$19),0)</f>
        <v>0</v>
      </c>
      <c r="BJ89" s="59" cm="1">
        <f t="array" ref="BJ89">IF(AND(OR(INDEX(InputsCapExSalvageMonth,$BS$19)=0,BJ$3&lt;INDEX(InputsCapExSalvageMonth,$BS$19)),BJ$3&gt;=INDEX(InputsCapexBuyMonth,$BS$19),BJ$3&lt;=INDEX(InputsCapexDepreciationMonths,$BS$19)+INDEX(InputsCapexBuyMonth,$BS$19)-1),INDEX(InputsCapexBuyAmount,$BS$19)/INDEX(InputsCapexDepreciationMonths,$BS$19),0)</f>
        <v>0</v>
      </c>
      <c r="BK89" s="59" cm="1">
        <f t="array" ref="BK89">IF(AND(OR(INDEX(InputsCapExSalvageMonth,$BS$19)=0,BK$3&lt;INDEX(InputsCapExSalvageMonth,$BS$19)),BK$3&gt;=INDEX(InputsCapexBuyMonth,$BS$19),BK$3&lt;=INDEX(InputsCapexDepreciationMonths,$BS$19)+INDEX(InputsCapexBuyMonth,$BS$19)-1),INDEX(InputsCapexBuyAmount,$BS$19)/INDEX(InputsCapexDepreciationMonths,$BS$19),0)</f>
        <v>0</v>
      </c>
      <c r="BL89" s="59" cm="1">
        <f t="array" ref="BL89">IF(AND(OR(INDEX(InputsCapExSalvageMonth,$BS$19)=0,BL$3&lt;INDEX(InputsCapExSalvageMonth,$BS$19)),BL$3&gt;=INDEX(InputsCapexBuyMonth,$BS$19),BL$3&lt;=INDEX(InputsCapexDepreciationMonths,$BS$19)+INDEX(InputsCapexBuyMonth,$BS$19)-1),INDEX(InputsCapexBuyAmount,$BS$19)/INDEX(InputsCapexDepreciationMonths,$BS$19),0)</f>
        <v>0</v>
      </c>
      <c r="BM89" s="59" cm="1">
        <f t="array" ref="BM89">IF(AND(OR(INDEX(InputsCapExSalvageMonth,$BS$19)=0,BM$3&lt;INDEX(InputsCapExSalvageMonth,$BS$19)),BM$3&gt;=INDEX(InputsCapexBuyMonth,$BS$19),BM$3&lt;=INDEX(InputsCapexDepreciationMonths,$BS$19)+INDEX(InputsCapexBuyMonth,$BS$19)-1),INDEX(InputsCapexBuyAmount,$BS$19)/INDEX(InputsCapexDepreciationMonths,$BS$19),0)</f>
        <v>0</v>
      </c>
      <c r="BN89" s="59" cm="1">
        <f t="array" ref="BN89">IF(AND(OR(INDEX(InputsCapExSalvageMonth,$BS$19)=0,BN$3&lt;INDEX(InputsCapExSalvageMonth,$BS$19)),BN$3&gt;=INDEX(InputsCapexBuyMonth,$BS$19),BN$3&lt;=INDEX(InputsCapexDepreciationMonths,$BS$19)+INDEX(InputsCapexBuyMonth,$BS$19)-1),INDEX(InputsCapexBuyAmount,$BS$19)/INDEX(InputsCapexDepreciationMonths,$BS$19),0)</f>
        <v>0</v>
      </c>
      <c r="BO89" s="59" cm="1">
        <f t="array" ref="BO89">IF(AND(OR(INDEX(InputsCapExSalvageMonth,$BS$19)=0,BO$3&lt;INDEX(InputsCapExSalvageMonth,$BS$19)),BO$3&gt;=INDEX(InputsCapexBuyMonth,$BS$19),BO$3&lt;=INDEX(InputsCapexDepreciationMonths,$BS$19)+INDEX(InputsCapexBuyMonth,$BS$19)-1),INDEX(InputsCapexBuyAmount,$BS$19)/INDEX(InputsCapexDepreciationMonths,$BS$19),0)</f>
        <v>0</v>
      </c>
      <c r="BP89" s="59" cm="1">
        <f t="array" ref="BP89">IF(AND(OR(INDEX(InputsCapExSalvageMonth,$BS$19)=0,BP$3&lt;INDEX(InputsCapExSalvageMonth,$BS$19)),BP$3&gt;=INDEX(InputsCapexBuyMonth,$BS$19),BP$3&lt;=INDEX(InputsCapexDepreciationMonths,$BS$19)+INDEX(InputsCapexBuyMonth,$BS$19)-1),INDEX(InputsCapexBuyAmount,$BS$19)/INDEX(InputsCapexDepreciationMonths,$BS$19),0)</f>
        <v>0</v>
      </c>
      <c r="BQ89" s="59" cm="1">
        <f t="array" ref="BQ89">IF(AND(OR(INDEX(InputsCapExSalvageMonth,$BS$19)=0,BQ$3&lt;INDEX(InputsCapExSalvageMonth,$BS$19)),BQ$3&gt;=INDEX(InputsCapexBuyMonth,$BS$19),BQ$3&lt;=INDEX(InputsCapexDepreciationMonths,$BS$19)+INDEX(InputsCapexBuyMonth,$BS$19)-1),INDEX(InputsCapexBuyAmount,$BS$19)/INDEX(InputsCapexDepreciationMonths,$BS$19),0)</f>
        <v>0</v>
      </c>
      <c r="BR89" s="60" cm="1">
        <f t="array" ref="BR89">IF(AND(OR(INDEX(InputsCapExSalvageMonth,$BS$19)=0,BR$3&lt;INDEX(InputsCapExSalvageMonth,$BS$19)),BR$3&gt;=INDEX(InputsCapexBuyMonth,$BS$19),BR$3&lt;=INDEX(InputsCapexDepreciationMonths,$BS$19)+INDEX(InputsCapexBuyMonth,$BS$19)-1),INDEX(InputsCapexBuyAmount,$BS$19)/INDEX(InputsCapexDepreciationMonths,$BS$19),0)</f>
        <v>0</v>
      </c>
    </row>
    <row r="90" spans="1:70" hidden="1" x14ac:dyDescent="0.25">
      <c r="A90" s="47"/>
      <c r="B90" s="141"/>
      <c r="C90" s="128" cm="1">
        <f t="array" ref="C90">INDEX(InputsCapexItem,$BS$20)</f>
        <v>0</v>
      </c>
      <c r="E90" s="60">
        <f t="shared" si="54"/>
        <v>0</v>
      </c>
      <c r="F90" s="60">
        <f t="shared" si="55"/>
        <v>0</v>
      </c>
      <c r="G90" s="60">
        <f t="shared" si="56"/>
        <v>0</v>
      </c>
      <c r="H90" s="60">
        <f t="shared" si="57"/>
        <v>0</v>
      </c>
      <c r="I90" s="60">
        <f t="shared" si="58"/>
        <v>0</v>
      </c>
      <c r="K90" s="53" cm="1">
        <f t="array" ref="K90">IF(AND(OR(INDEX(InputsCapExSalvageMonth,$BS$20)=0,K$3&lt;INDEX(InputsCapExSalvageMonth,$BS$20)),K$3&gt;=INDEX(InputsCapexBuyMonth,$BS$20),K$3&lt;=INDEX(InputsCapexDepreciationMonths,$BS$20)+INDEX(InputsCapexBuyMonth,$BS$20)-1),INDEX(InputsCapexBuyAmount,$BS$20)/INDEX(InputsCapexDepreciationMonths,$BS$20),0)</f>
        <v>0</v>
      </c>
      <c r="L90" s="53" cm="1">
        <f t="array" ref="L90">IF(AND(OR(INDEX(InputsCapExSalvageMonth,$BS$20)=0,L$3&lt;INDEX(InputsCapExSalvageMonth,$BS$20)),L$3&gt;=INDEX(InputsCapexBuyMonth,$BS$20),L$3&lt;=INDEX(InputsCapexDepreciationMonths,$BS$20)+INDEX(InputsCapexBuyMonth,$BS$20)-1),INDEX(InputsCapexBuyAmount,$BS$20)/INDEX(InputsCapexDepreciationMonths,$BS$20),0)</f>
        <v>0</v>
      </c>
      <c r="M90" s="53" cm="1">
        <f t="array" ref="M90">IF(AND(OR(INDEX(InputsCapExSalvageMonth,$BS$20)=0,M$3&lt;INDEX(InputsCapExSalvageMonth,$BS$20)),M$3&gt;=INDEX(InputsCapexBuyMonth,$BS$20),M$3&lt;=INDEX(InputsCapexDepreciationMonths,$BS$20)+INDEX(InputsCapexBuyMonth,$BS$20)-1),INDEX(InputsCapexBuyAmount,$BS$20)/INDEX(InputsCapexDepreciationMonths,$BS$20),0)</f>
        <v>0</v>
      </c>
      <c r="N90" s="53" cm="1">
        <f t="array" ref="N90">IF(AND(OR(INDEX(InputsCapExSalvageMonth,$BS$20)=0,N$3&lt;INDEX(InputsCapExSalvageMonth,$BS$20)),N$3&gt;=INDEX(InputsCapexBuyMonth,$BS$20),N$3&lt;=INDEX(InputsCapexDepreciationMonths,$BS$20)+INDEX(InputsCapexBuyMonth,$BS$20)-1),INDEX(InputsCapexBuyAmount,$BS$20)/INDEX(InputsCapexDepreciationMonths,$BS$20),0)</f>
        <v>0</v>
      </c>
      <c r="O90" s="53" cm="1">
        <f t="array" ref="O90">IF(AND(OR(INDEX(InputsCapExSalvageMonth,$BS$20)=0,O$3&lt;INDEX(InputsCapExSalvageMonth,$BS$20)),O$3&gt;=INDEX(InputsCapexBuyMonth,$BS$20),O$3&lt;=INDEX(InputsCapexDepreciationMonths,$BS$20)+INDEX(InputsCapexBuyMonth,$BS$20)-1),INDEX(InputsCapexBuyAmount,$BS$20)/INDEX(InputsCapexDepreciationMonths,$BS$20),0)</f>
        <v>0</v>
      </c>
      <c r="P90" s="53" cm="1">
        <f t="array" ref="P90">IF(AND(OR(INDEX(InputsCapExSalvageMonth,$BS$20)=0,P$3&lt;INDEX(InputsCapExSalvageMonth,$BS$20)),P$3&gt;=INDEX(InputsCapexBuyMonth,$BS$20),P$3&lt;=INDEX(InputsCapexDepreciationMonths,$BS$20)+INDEX(InputsCapexBuyMonth,$BS$20)-1),INDEX(InputsCapexBuyAmount,$BS$20)/INDEX(InputsCapexDepreciationMonths,$BS$20),0)</f>
        <v>0</v>
      </c>
      <c r="Q90" s="53" cm="1">
        <f t="array" ref="Q90">IF(AND(OR(INDEX(InputsCapExSalvageMonth,$BS$20)=0,Q$3&lt;INDEX(InputsCapExSalvageMonth,$BS$20)),Q$3&gt;=INDEX(InputsCapexBuyMonth,$BS$20),Q$3&lt;=INDEX(InputsCapexDepreciationMonths,$BS$20)+INDEX(InputsCapexBuyMonth,$BS$20)-1),INDEX(InputsCapexBuyAmount,$BS$20)/INDEX(InputsCapexDepreciationMonths,$BS$20),0)</f>
        <v>0</v>
      </c>
      <c r="R90" s="53" cm="1">
        <f t="array" ref="R90">IF(AND(OR(INDEX(InputsCapExSalvageMonth,$BS$20)=0,R$3&lt;INDEX(InputsCapExSalvageMonth,$BS$20)),R$3&gt;=INDEX(InputsCapexBuyMonth,$BS$20),R$3&lt;=INDEX(InputsCapexDepreciationMonths,$BS$20)+INDEX(InputsCapexBuyMonth,$BS$20)-1),INDEX(InputsCapexBuyAmount,$BS$20)/INDEX(InputsCapexDepreciationMonths,$BS$20),0)</f>
        <v>0</v>
      </c>
      <c r="S90" s="59" cm="1">
        <f t="array" ref="S90">IF(AND(OR(INDEX(InputsCapExSalvageMonth,$BS$20)=0,S$3&lt;INDEX(InputsCapExSalvageMonth,$BS$20)),S$3&gt;=INDEX(InputsCapexBuyMonth,$BS$20),S$3&lt;=INDEX(InputsCapexDepreciationMonths,$BS$20)+INDEX(InputsCapexBuyMonth,$BS$20)-1),INDEX(InputsCapexBuyAmount,$BS$20)/INDEX(InputsCapexDepreciationMonths,$BS$20),0)</f>
        <v>0</v>
      </c>
      <c r="T90" s="59" cm="1">
        <f t="array" ref="T90">IF(AND(OR(INDEX(InputsCapExSalvageMonth,$BS$20)=0,T$3&lt;INDEX(InputsCapExSalvageMonth,$BS$20)),T$3&gt;=INDEX(InputsCapexBuyMonth,$BS$20),T$3&lt;=INDEX(InputsCapexDepreciationMonths,$BS$20)+INDEX(InputsCapexBuyMonth,$BS$20)-1),INDEX(InputsCapexBuyAmount,$BS$20)/INDEX(InputsCapexDepreciationMonths,$BS$20),0)</f>
        <v>0</v>
      </c>
      <c r="U90" s="59" cm="1">
        <f t="array" ref="U90">IF(AND(OR(INDEX(InputsCapExSalvageMonth,$BS$20)=0,U$3&lt;INDEX(InputsCapExSalvageMonth,$BS$20)),U$3&gt;=INDEX(InputsCapexBuyMonth,$BS$20),U$3&lt;=INDEX(InputsCapexDepreciationMonths,$BS$20)+INDEX(InputsCapexBuyMonth,$BS$20)-1),INDEX(InputsCapexBuyAmount,$BS$20)/INDEX(InputsCapexDepreciationMonths,$BS$20),0)</f>
        <v>0</v>
      </c>
      <c r="V90" s="60" cm="1">
        <f t="array" ref="V90">IF(AND(OR(INDEX(InputsCapExSalvageMonth,$BS$20)=0,V$3&lt;INDEX(InputsCapExSalvageMonth,$BS$20)),V$3&gt;=INDEX(InputsCapexBuyMonth,$BS$20),V$3&lt;=INDEX(InputsCapexDepreciationMonths,$BS$20)+INDEX(InputsCapexBuyMonth,$BS$20)-1),INDEX(InputsCapexBuyAmount,$BS$20)/INDEX(InputsCapexDepreciationMonths,$BS$20),0)</f>
        <v>0</v>
      </c>
      <c r="W90" s="53" cm="1">
        <f t="array" ref="W90">IF(AND(OR(INDEX(InputsCapExSalvageMonth,$BS$20)=0,W$3&lt;INDEX(InputsCapExSalvageMonth,$BS$20)),W$3&gt;=INDEX(InputsCapexBuyMonth,$BS$20),W$3&lt;=INDEX(InputsCapexDepreciationMonths,$BS$20)+INDEX(InputsCapexBuyMonth,$BS$20)-1),INDEX(InputsCapexBuyAmount,$BS$20)/INDEX(InputsCapexDepreciationMonths,$BS$20),0)</f>
        <v>0</v>
      </c>
      <c r="X90" s="59" cm="1">
        <f t="array" ref="X90">IF(AND(OR(INDEX(InputsCapExSalvageMonth,$BS$20)=0,X$3&lt;INDEX(InputsCapExSalvageMonth,$BS$20)),X$3&gt;=INDEX(InputsCapexBuyMonth,$BS$20),X$3&lt;=INDEX(InputsCapexDepreciationMonths,$BS$20)+INDEX(InputsCapexBuyMonth,$BS$20)-1),INDEX(InputsCapexBuyAmount,$BS$20)/INDEX(InputsCapexDepreciationMonths,$BS$20),0)</f>
        <v>0</v>
      </c>
      <c r="Y90" s="59" cm="1">
        <f t="array" ref="Y90">IF(AND(OR(INDEX(InputsCapExSalvageMonth,$BS$20)=0,Y$3&lt;INDEX(InputsCapExSalvageMonth,$BS$20)),Y$3&gt;=INDEX(InputsCapexBuyMonth,$BS$20),Y$3&lt;=INDEX(InputsCapexDepreciationMonths,$BS$20)+INDEX(InputsCapexBuyMonth,$BS$20)-1),INDEX(InputsCapexBuyAmount,$BS$20)/INDEX(InputsCapexDepreciationMonths,$BS$20),0)</f>
        <v>0</v>
      </c>
      <c r="Z90" s="59" cm="1">
        <f t="array" ref="Z90">IF(AND(OR(INDEX(InputsCapExSalvageMonth,$BS$20)=0,Z$3&lt;INDEX(InputsCapExSalvageMonth,$BS$20)),Z$3&gt;=INDEX(InputsCapexBuyMonth,$BS$20),Z$3&lt;=INDEX(InputsCapexDepreciationMonths,$BS$20)+INDEX(InputsCapexBuyMonth,$BS$20)-1),INDEX(InputsCapexBuyAmount,$BS$20)/INDEX(InputsCapexDepreciationMonths,$BS$20),0)</f>
        <v>0</v>
      </c>
      <c r="AA90" s="59" cm="1">
        <f t="array" ref="AA90">IF(AND(OR(INDEX(InputsCapExSalvageMonth,$BS$20)=0,AA$3&lt;INDEX(InputsCapExSalvageMonth,$BS$20)),AA$3&gt;=INDEX(InputsCapexBuyMonth,$BS$20),AA$3&lt;=INDEX(InputsCapexDepreciationMonths,$BS$20)+INDEX(InputsCapexBuyMonth,$BS$20)-1),INDEX(InputsCapexBuyAmount,$BS$20)/INDEX(InputsCapexDepreciationMonths,$BS$20),0)</f>
        <v>0</v>
      </c>
      <c r="AB90" s="59" cm="1">
        <f t="array" ref="AB90">IF(AND(OR(INDEX(InputsCapExSalvageMonth,$BS$20)=0,AB$3&lt;INDEX(InputsCapExSalvageMonth,$BS$20)),AB$3&gt;=INDEX(InputsCapexBuyMonth,$BS$20),AB$3&lt;=INDEX(InputsCapexDepreciationMonths,$BS$20)+INDEX(InputsCapexBuyMonth,$BS$20)-1),INDEX(InputsCapexBuyAmount,$BS$20)/INDEX(InputsCapexDepreciationMonths,$BS$20),0)</f>
        <v>0</v>
      </c>
      <c r="AC90" s="59" cm="1">
        <f t="array" ref="AC90">IF(AND(OR(INDEX(InputsCapExSalvageMonth,$BS$20)=0,AC$3&lt;INDEX(InputsCapExSalvageMonth,$BS$20)),AC$3&gt;=INDEX(InputsCapexBuyMonth,$BS$20),AC$3&lt;=INDEX(InputsCapexDepreciationMonths,$BS$20)+INDEX(InputsCapexBuyMonth,$BS$20)-1),INDEX(InputsCapexBuyAmount,$BS$20)/INDEX(InputsCapexDepreciationMonths,$BS$20),0)</f>
        <v>0</v>
      </c>
      <c r="AD90" s="59" cm="1">
        <f t="array" ref="AD90">IF(AND(OR(INDEX(InputsCapExSalvageMonth,$BS$20)=0,AD$3&lt;INDEX(InputsCapExSalvageMonth,$BS$20)),AD$3&gt;=INDEX(InputsCapexBuyMonth,$BS$20),AD$3&lt;=INDEX(InputsCapexDepreciationMonths,$BS$20)+INDEX(InputsCapexBuyMonth,$BS$20)-1),INDEX(InputsCapexBuyAmount,$BS$20)/INDEX(InputsCapexDepreciationMonths,$BS$20),0)</f>
        <v>0</v>
      </c>
      <c r="AE90" s="59" cm="1">
        <f t="array" ref="AE90">IF(AND(OR(INDEX(InputsCapExSalvageMonth,$BS$20)=0,AE$3&lt;INDEX(InputsCapExSalvageMonth,$BS$20)),AE$3&gt;=INDEX(InputsCapexBuyMonth,$BS$20),AE$3&lt;=INDEX(InputsCapexDepreciationMonths,$BS$20)+INDEX(InputsCapexBuyMonth,$BS$20)-1),INDEX(InputsCapexBuyAmount,$BS$20)/INDEX(InputsCapexDepreciationMonths,$BS$20),0)</f>
        <v>0</v>
      </c>
      <c r="AF90" s="59" cm="1">
        <f t="array" ref="AF90">IF(AND(OR(INDEX(InputsCapExSalvageMonth,$BS$20)=0,AF$3&lt;INDEX(InputsCapExSalvageMonth,$BS$20)),AF$3&gt;=INDEX(InputsCapexBuyMonth,$BS$20),AF$3&lt;=INDEX(InputsCapexDepreciationMonths,$BS$20)+INDEX(InputsCapexBuyMonth,$BS$20)-1),INDEX(InputsCapexBuyAmount,$BS$20)/INDEX(InputsCapexDepreciationMonths,$BS$20),0)</f>
        <v>0</v>
      </c>
      <c r="AG90" s="59" cm="1">
        <f t="array" ref="AG90">IF(AND(OR(INDEX(InputsCapExSalvageMonth,$BS$20)=0,AG$3&lt;INDEX(InputsCapExSalvageMonth,$BS$20)),AG$3&gt;=INDEX(InputsCapexBuyMonth,$BS$20),AG$3&lt;=INDEX(InputsCapexDepreciationMonths,$BS$20)+INDEX(InputsCapexBuyMonth,$BS$20)-1),INDEX(InputsCapexBuyAmount,$BS$20)/INDEX(InputsCapexDepreciationMonths,$BS$20),0)</f>
        <v>0</v>
      </c>
      <c r="AH90" s="60" cm="1">
        <f t="array" ref="AH90">IF(AND(OR(INDEX(InputsCapExSalvageMonth,$BS$20)=0,AH$3&lt;INDEX(InputsCapExSalvageMonth,$BS$20)),AH$3&gt;=INDEX(InputsCapexBuyMonth,$BS$20),AH$3&lt;=INDEX(InputsCapexDepreciationMonths,$BS$20)+INDEX(InputsCapexBuyMonth,$BS$20)-1),INDEX(InputsCapexBuyAmount,$BS$20)/INDEX(InputsCapexDepreciationMonths,$BS$20),0)</f>
        <v>0</v>
      </c>
      <c r="AI90" s="53" cm="1">
        <f t="array" ref="AI90">IF(AND(OR(INDEX(InputsCapExSalvageMonth,$BS$20)=0,AI$3&lt;INDEX(InputsCapExSalvageMonth,$BS$20)),AI$3&gt;=INDEX(InputsCapexBuyMonth,$BS$20),AI$3&lt;=INDEX(InputsCapexDepreciationMonths,$BS$20)+INDEX(InputsCapexBuyMonth,$BS$20)-1),INDEX(InputsCapexBuyAmount,$BS$20)/INDEX(InputsCapexDepreciationMonths,$BS$20),0)</f>
        <v>0</v>
      </c>
      <c r="AJ90" s="59" cm="1">
        <f t="array" ref="AJ90">IF(AND(OR(INDEX(InputsCapExSalvageMonth,$BS$20)=0,AJ$3&lt;INDEX(InputsCapExSalvageMonth,$BS$20)),AJ$3&gt;=INDEX(InputsCapexBuyMonth,$BS$20),AJ$3&lt;=INDEX(InputsCapexDepreciationMonths,$BS$20)+INDEX(InputsCapexBuyMonth,$BS$20)-1),INDEX(InputsCapexBuyAmount,$BS$20)/INDEX(InputsCapexDepreciationMonths,$BS$20),0)</f>
        <v>0</v>
      </c>
      <c r="AK90" s="59" cm="1">
        <f t="array" ref="AK90">IF(AND(OR(INDEX(InputsCapExSalvageMonth,$BS$20)=0,AK$3&lt;INDEX(InputsCapExSalvageMonth,$BS$20)),AK$3&gt;=INDEX(InputsCapexBuyMonth,$BS$20),AK$3&lt;=INDEX(InputsCapexDepreciationMonths,$BS$20)+INDEX(InputsCapexBuyMonth,$BS$20)-1),INDEX(InputsCapexBuyAmount,$BS$20)/INDEX(InputsCapexDepreciationMonths,$BS$20),0)</f>
        <v>0</v>
      </c>
      <c r="AL90" s="59" cm="1">
        <f t="array" ref="AL90">IF(AND(OR(INDEX(InputsCapExSalvageMonth,$BS$20)=0,AL$3&lt;INDEX(InputsCapExSalvageMonth,$BS$20)),AL$3&gt;=INDEX(InputsCapexBuyMonth,$BS$20),AL$3&lt;=INDEX(InputsCapexDepreciationMonths,$BS$20)+INDEX(InputsCapexBuyMonth,$BS$20)-1),INDEX(InputsCapexBuyAmount,$BS$20)/INDEX(InputsCapexDepreciationMonths,$BS$20),0)</f>
        <v>0</v>
      </c>
      <c r="AM90" s="59" cm="1">
        <f t="array" ref="AM90">IF(AND(OR(INDEX(InputsCapExSalvageMonth,$BS$20)=0,AM$3&lt;INDEX(InputsCapExSalvageMonth,$BS$20)),AM$3&gt;=INDEX(InputsCapexBuyMonth,$BS$20),AM$3&lt;=INDEX(InputsCapexDepreciationMonths,$BS$20)+INDEX(InputsCapexBuyMonth,$BS$20)-1),INDEX(InputsCapexBuyAmount,$BS$20)/INDEX(InputsCapexDepreciationMonths,$BS$20),0)</f>
        <v>0</v>
      </c>
      <c r="AN90" s="59" cm="1">
        <f t="array" ref="AN90">IF(AND(OR(INDEX(InputsCapExSalvageMonth,$BS$20)=0,AN$3&lt;INDEX(InputsCapExSalvageMonth,$BS$20)),AN$3&gt;=INDEX(InputsCapexBuyMonth,$BS$20),AN$3&lt;=INDEX(InputsCapexDepreciationMonths,$BS$20)+INDEX(InputsCapexBuyMonth,$BS$20)-1),INDEX(InputsCapexBuyAmount,$BS$20)/INDEX(InputsCapexDepreciationMonths,$BS$20),0)</f>
        <v>0</v>
      </c>
      <c r="AO90" s="59" cm="1">
        <f t="array" ref="AO90">IF(AND(OR(INDEX(InputsCapExSalvageMonth,$BS$20)=0,AO$3&lt;INDEX(InputsCapExSalvageMonth,$BS$20)),AO$3&gt;=INDEX(InputsCapexBuyMonth,$BS$20),AO$3&lt;=INDEX(InputsCapexDepreciationMonths,$BS$20)+INDEX(InputsCapexBuyMonth,$BS$20)-1),INDEX(InputsCapexBuyAmount,$BS$20)/INDEX(InputsCapexDepreciationMonths,$BS$20),0)</f>
        <v>0</v>
      </c>
      <c r="AP90" s="59" cm="1">
        <f t="array" ref="AP90">IF(AND(OR(INDEX(InputsCapExSalvageMonth,$BS$20)=0,AP$3&lt;INDEX(InputsCapExSalvageMonth,$BS$20)),AP$3&gt;=INDEX(InputsCapexBuyMonth,$BS$20),AP$3&lt;=INDEX(InputsCapexDepreciationMonths,$BS$20)+INDEX(InputsCapexBuyMonth,$BS$20)-1),INDEX(InputsCapexBuyAmount,$BS$20)/INDEX(InputsCapexDepreciationMonths,$BS$20),0)</f>
        <v>0</v>
      </c>
      <c r="AQ90" s="59" cm="1">
        <f t="array" ref="AQ90">IF(AND(OR(INDEX(InputsCapExSalvageMonth,$BS$20)=0,AQ$3&lt;INDEX(InputsCapExSalvageMonth,$BS$20)),AQ$3&gt;=INDEX(InputsCapexBuyMonth,$BS$20),AQ$3&lt;=INDEX(InputsCapexDepreciationMonths,$BS$20)+INDEX(InputsCapexBuyMonth,$BS$20)-1),INDEX(InputsCapexBuyAmount,$BS$20)/INDEX(InputsCapexDepreciationMonths,$BS$20),0)</f>
        <v>0</v>
      </c>
      <c r="AR90" s="59" cm="1">
        <f t="array" ref="AR90">IF(AND(OR(INDEX(InputsCapExSalvageMonth,$BS$20)=0,AR$3&lt;INDEX(InputsCapExSalvageMonth,$BS$20)),AR$3&gt;=INDEX(InputsCapexBuyMonth,$BS$20),AR$3&lt;=INDEX(InputsCapexDepreciationMonths,$BS$20)+INDEX(InputsCapexBuyMonth,$BS$20)-1),INDEX(InputsCapexBuyAmount,$BS$20)/INDEX(InputsCapexDepreciationMonths,$BS$20),0)</f>
        <v>0</v>
      </c>
      <c r="AS90" s="59" cm="1">
        <f t="array" ref="AS90">IF(AND(OR(INDEX(InputsCapExSalvageMonth,$BS$20)=0,AS$3&lt;INDEX(InputsCapExSalvageMonth,$BS$20)),AS$3&gt;=INDEX(InputsCapexBuyMonth,$BS$20),AS$3&lt;=INDEX(InputsCapexDepreciationMonths,$BS$20)+INDEX(InputsCapexBuyMonth,$BS$20)-1),INDEX(InputsCapexBuyAmount,$BS$20)/INDEX(InputsCapexDepreciationMonths,$BS$20),0)</f>
        <v>0</v>
      </c>
      <c r="AT90" s="60" cm="1">
        <f t="array" ref="AT90">IF(AND(OR(INDEX(InputsCapExSalvageMonth,$BS$20)=0,AT$3&lt;INDEX(InputsCapExSalvageMonth,$BS$20)),AT$3&gt;=INDEX(InputsCapexBuyMonth,$BS$20),AT$3&lt;=INDEX(InputsCapexDepreciationMonths,$BS$20)+INDEX(InputsCapexBuyMonth,$BS$20)-1),INDEX(InputsCapexBuyAmount,$BS$20)/INDEX(InputsCapexDepreciationMonths,$BS$20),0)</f>
        <v>0</v>
      </c>
      <c r="AU90" s="53" cm="1">
        <f t="array" ref="AU90">IF(AND(OR(INDEX(InputsCapExSalvageMonth,$BS$20)=0,AU$3&lt;INDEX(InputsCapExSalvageMonth,$BS$20)),AU$3&gt;=INDEX(InputsCapexBuyMonth,$BS$20),AU$3&lt;=INDEX(InputsCapexDepreciationMonths,$BS$20)+INDEX(InputsCapexBuyMonth,$BS$20)-1),INDEX(InputsCapexBuyAmount,$BS$20)/INDEX(InputsCapexDepreciationMonths,$BS$20),0)</f>
        <v>0</v>
      </c>
      <c r="AV90" s="59" cm="1">
        <f t="array" ref="AV90">IF(AND(OR(INDEX(InputsCapExSalvageMonth,$BS$20)=0,AV$3&lt;INDEX(InputsCapExSalvageMonth,$BS$20)),AV$3&gt;=INDEX(InputsCapexBuyMonth,$BS$20),AV$3&lt;=INDEX(InputsCapexDepreciationMonths,$BS$20)+INDEX(InputsCapexBuyMonth,$BS$20)-1),INDEX(InputsCapexBuyAmount,$BS$20)/INDEX(InputsCapexDepreciationMonths,$BS$20),0)</f>
        <v>0</v>
      </c>
      <c r="AW90" s="59" cm="1">
        <f t="array" ref="AW90">IF(AND(OR(INDEX(InputsCapExSalvageMonth,$BS$20)=0,AW$3&lt;INDEX(InputsCapExSalvageMonth,$BS$20)),AW$3&gt;=INDEX(InputsCapexBuyMonth,$BS$20),AW$3&lt;=INDEX(InputsCapexDepreciationMonths,$BS$20)+INDEX(InputsCapexBuyMonth,$BS$20)-1),INDEX(InputsCapexBuyAmount,$BS$20)/INDEX(InputsCapexDepreciationMonths,$BS$20),0)</f>
        <v>0</v>
      </c>
      <c r="AX90" s="59" cm="1">
        <f t="array" ref="AX90">IF(AND(OR(INDEX(InputsCapExSalvageMonth,$BS$20)=0,AX$3&lt;INDEX(InputsCapExSalvageMonth,$BS$20)),AX$3&gt;=INDEX(InputsCapexBuyMonth,$BS$20),AX$3&lt;=INDEX(InputsCapexDepreciationMonths,$BS$20)+INDEX(InputsCapexBuyMonth,$BS$20)-1),INDEX(InputsCapexBuyAmount,$BS$20)/INDEX(InputsCapexDepreciationMonths,$BS$20),0)</f>
        <v>0</v>
      </c>
      <c r="AY90" s="59" cm="1">
        <f t="array" ref="AY90">IF(AND(OR(INDEX(InputsCapExSalvageMonth,$BS$20)=0,AY$3&lt;INDEX(InputsCapExSalvageMonth,$BS$20)),AY$3&gt;=INDEX(InputsCapexBuyMonth,$BS$20),AY$3&lt;=INDEX(InputsCapexDepreciationMonths,$BS$20)+INDEX(InputsCapexBuyMonth,$BS$20)-1),INDEX(InputsCapexBuyAmount,$BS$20)/INDEX(InputsCapexDepreciationMonths,$BS$20),0)</f>
        <v>0</v>
      </c>
      <c r="AZ90" s="59" cm="1">
        <f t="array" ref="AZ90">IF(AND(OR(INDEX(InputsCapExSalvageMonth,$BS$20)=0,AZ$3&lt;INDEX(InputsCapExSalvageMonth,$BS$20)),AZ$3&gt;=INDEX(InputsCapexBuyMonth,$BS$20),AZ$3&lt;=INDEX(InputsCapexDepreciationMonths,$BS$20)+INDEX(InputsCapexBuyMonth,$BS$20)-1),INDEX(InputsCapexBuyAmount,$BS$20)/INDEX(InputsCapexDepreciationMonths,$BS$20),0)</f>
        <v>0</v>
      </c>
      <c r="BA90" s="59" cm="1">
        <f t="array" ref="BA90">IF(AND(OR(INDEX(InputsCapExSalvageMonth,$BS$20)=0,BA$3&lt;INDEX(InputsCapExSalvageMonth,$BS$20)),BA$3&gt;=INDEX(InputsCapexBuyMonth,$BS$20),BA$3&lt;=INDEX(InputsCapexDepreciationMonths,$BS$20)+INDEX(InputsCapexBuyMonth,$BS$20)-1),INDEX(InputsCapexBuyAmount,$BS$20)/INDEX(InputsCapexDepreciationMonths,$BS$20),0)</f>
        <v>0</v>
      </c>
      <c r="BB90" s="59" cm="1">
        <f t="array" ref="BB90">IF(AND(OR(INDEX(InputsCapExSalvageMonth,$BS$20)=0,BB$3&lt;INDEX(InputsCapExSalvageMonth,$BS$20)),BB$3&gt;=INDEX(InputsCapexBuyMonth,$BS$20),BB$3&lt;=INDEX(InputsCapexDepreciationMonths,$BS$20)+INDEX(InputsCapexBuyMonth,$BS$20)-1),INDEX(InputsCapexBuyAmount,$BS$20)/INDEX(InputsCapexDepreciationMonths,$BS$20),0)</f>
        <v>0</v>
      </c>
      <c r="BC90" s="59" cm="1">
        <f t="array" ref="BC90">IF(AND(OR(INDEX(InputsCapExSalvageMonth,$BS$20)=0,BC$3&lt;INDEX(InputsCapExSalvageMonth,$BS$20)),BC$3&gt;=INDEX(InputsCapexBuyMonth,$BS$20),BC$3&lt;=INDEX(InputsCapexDepreciationMonths,$BS$20)+INDEX(InputsCapexBuyMonth,$BS$20)-1),INDEX(InputsCapexBuyAmount,$BS$20)/INDEX(InputsCapexDepreciationMonths,$BS$20),0)</f>
        <v>0</v>
      </c>
      <c r="BD90" s="59" cm="1">
        <f t="array" ref="BD90">IF(AND(OR(INDEX(InputsCapExSalvageMonth,$BS$20)=0,BD$3&lt;INDEX(InputsCapExSalvageMonth,$BS$20)),BD$3&gt;=INDEX(InputsCapexBuyMonth,$BS$20),BD$3&lt;=INDEX(InputsCapexDepreciationMonths,$BS$20)+INDEX(InputsCapexBuyMonth,$BS$20)-1),INDEX(InputsCapexBuyAmount,$BS$20)/INDEX(InputsCapexDepreciationMonths,$BS$20),0)</f>
        <v>0</v>
      </c>
      <c r="BE90" s="59" cm="1">
        <f t="array" ref="BE90">IF(AND(OR(INDEX(InputsCapExSalvageMonth,$BS$20)=0,BE$3&lt;INDEX(InputsCapExSalvageMonth,$BS$20)),BE$3&gt;=INDEX(InputsCapexBuyMonth,$BS$20),BE$3&lt;=INDEX(InputsCapexDepreciationMonths,$BS$20)+INDEX(InputsCapexBuyMonth,$BS$20)-1),INDEX(InputsCapexBuyAmount,$BS$20)/INDEX(InputsCapexDepreciationMonths,$BS$20),0)</f>
        <v>0</v>
      </c>
      <c r="BF90" s="60" cm="1">
        <f t="array" ref="BF90">IF(AND(OR(INDEX(InputsCapExSalvageMonth,$BS$20)=0,BF$3&lt;INDEX(InputsCapExSalvageMonth,$BS$20)),BF$3&gt;=INDEX(InputsCapexBuyMonth,$BS$20),BF$3&lt;=INDEX(InputsCapexDepreciationMonths,$BS$20)+INDEX(InputsCapexBuyMonth,$BS$20)-1),INDEX(InputsCapexBuyAmount,$BS$20)/INDEX(InputsCapexDepreciationMonths,$BS$20),0)</f>
        <v>0</v>
      </c>
      <c r="BG90" s="53" cm="1">
        <f t="array" ref="BG90">IF(AND(OR(INDEX(InputsCapExSalvageMonth,$BS$20)=0,BG$3&lt;INDEX(InputsCapExSalvageMonth,$BS$20)),BG$3&gt;=INDEX(InputsCapexBuyMonth,$BS$20),BG$3&lt;=INDEX(InputsCapexDepreciationMonths,$BS$20)+INDEX(InputsCapexBuyMonth,$BS$20)-1),INDEX(InputsCapexBuyAmount,$BS$20)/INDEX(InputsCapexDepreciationMonths,$BS$20),0)</f>
        <v>0</v>
      </c>
      <c r="BH90" s="59" cm="1">
        <f t="array" ref="BH90">IF(AND(OR(INDEX(InputsCapExSalvageMonth,$BS$20)=0,BH$3&lt;INDEX(InputsCapExSalvageMonth,$BS$20)),BH$3&gt;=INDEX(InputsCapexBuyMonth,$BS$20),BH$3&lt;=INDEX(InputsCapexDepreciationMonths,$BS$20)+INDEX(InputsCapexBuyMonth,$BS$20)-1),INDEX(InputsCapexBuyAmount,$BS$20)/INDEX(InputsCapexDepreciationMonths,$BS$20),0)</f>
        <v>0</v>
      </c>
      <c r="BI90" s="59" cm="1">
        <f t="array" ref="BI90">IF(AND(OR(INDEX(InputsCapExSalvageMonth,$BS$20)=0,BI$3&lt;INDEX(InputsCapExSalvageMonth,$BS$20)),BI$3&gt;=INDEX(InputsCapexBuyMonth,$BS$20),BI$3&lt;=INDEX(InputsCapexDepreciationMonths,$BS$20)+INDEX(InputsCapexBuyMonth,$BS$20)-1),INDEX(InputsCapexBuyAmount,$BS$20)/INDEX(InputsCapexDepreciationMonths,$BS$20),0)</f>
        <v>0</v>
      </c>
      <c r="BJ90" s="59" cm="1">
        <f t="array" ref="BJ90">IF(AND(OR(INDEX(InputsCapExSalvageMonth,$BS$20)=0,BJ$3&lt;INDEX(InputsCapExSalvageMonth,$BS$20)),BJ$3&gt;=INDEX(InputsCapexBuyMonth,$BS$20),BJ$3&lt;=INDEX(InputsCapexDepreciationMonths,$BS$20)+INDEX(InputsCapexBuyMonth,$BS$20)-1),INDEX(InputsCapexBuyAmount,$BS$20)/INDEX(InputsCapexDepreciationMonths,$BS$20),0)</f>
        <v>0</v>
      </c>
      <c r="BK90" s="59" cm="1">
        <f t="array" ref="BK90">IF(AND(OR(INDEX(InputsCapExSalvageMonth,$BS$20)=0,BK$3&lt;INDEX(InputsCapExSalvageMonth,$BS$20)),BK$3&gt;=INDEX(InputsCapexBuyMonth,$BS$20),BK$3&lt;=INDEX(InputsCapexDepreciationMonths,$BS$20)+INDEX(InputsCapexBuyMonth,$BS$20)-1),INDEX(InputsCapexBuyAmount,$BS$20)/INDEX(InputsCapexDepreciationMonths,$BS$20),0)</f>
        <v>0</v>
      </c>
      <c r="BL90" s="59" cm="1">
        <f t="array" ref="BL90">IF(AND(OR(INDEX(InputsCapExSalvageMonth,$BS$20)=0,BL$3&lt;INDEX(InputsCapExSalvageMonth,$BS$20)),BL$3&gt;=INDEX(InputsCapexBuyMonth,$BS$20),BL$3&lt;=INDEX(InputsCapexDepreciationMonths,$BS$20)+INDEX(InputsCapexBuyMonth,$BS$20)-1),INDEX(InputsCapexBuyAmount,$BS$20)/INDEX(InputsCapexDepreciationMonths,$BS$20),0)</f>
        <v>0</v>
      </c>
      <c r="BM90" s="59" cm="1">
        <f t="array" ref="BM90">IF(AND(OR(INDEX(InputsCapExSalvageMonth,$BS$20)=0,BM$3&lt;INDEX(InputsCapExSalvageMonth,$BS$20)),BM$3&gt;=INDEX(InputsCapexBuyMonth,$BS$20),BM$3&lt;=INDEX(InputsCapexDepreciationMonths,$BS$20)+INDEX(InputsCapexBuyMonth,$BS$20)-1),INDEX(InputsCapexBuyAmount,$BS$20)/INDEX(InputsCapexDepreciationMonths,$BS$20),0)</f>
        <v>0</v>
      </c>
      <c r="BN90" s="59" cm="1">
        <f t="array" ref="BN90">IF(AND(OR(INDEX(InputsCapExSalvageMonth,$BS$20)=0,BN$3&lt;INDEX(InputsCapExSalvageMonth,$BS$20)),BN$3&gt;=INDEX(InputsCapexBuyMonth,$BS$20),BN$3&lt;=INDEX(InputsCapexDepreciationMonths,$BS$20)+INDEX(InputsCapexBuyMonth,$BS$20)-1),INDEX(InputsCapexBuyAmount,$BS$20)/INDEX(InputsCapexDepreciationMonths,$BS$20),0)</f>
        <v>0</v>
      </c>
      <c r="BO90" s="59" cm="1">
        <f t="array" ref="BO90">IF(AND(OR(INDEX(InputsCapExSalvageMonth,$BS$20)=0,BO$3&lt;INDEX(InputsCapExSalvageMonth,$BS$20)),BO$3&gt;=INDEX(InputsCapexBuyMonth,$BS$20),BO$3&lt;=INDEX(InputsCapexDepreciationMonths,$BS$20)+INDEX(InputsCapexBuyMonth,$BS$20)-1),INDEX(InputsCapexBuyAmount,$BS$20)/INDEX(InputsCapexDepreciationMonths,$BS$20),0)</f>
        <v>0</v>
      </c>
      <c r="BP90" s="59" cm="1">
        <f t="array" ref="BP90">IF(AND(OR(INDEX(InputsCapExSalvageMonth,$BS$20)=0,BP$3&lt;INDEX(InputsCapExSalvageMonth,$BS$20)),BP$3&gt;=INDEX(InputsCapexBuyMonth,$BS$20),BP$3&lt;=INDEX(InputsCapexDepreciationMonths,$BS$20)+INDEX(InputsCapexBuyMonth,$BS$20)-1),INDEX(InputsCapexBuyAmount,$BS$20)/INDEX(InputsCapexDepreciationMonths,$BS$20),0)</f>
        <v>0</v>
      </c>
      <c r="BQ90" s="59" cm="1">
        <f t="array" ref="BQ90">IF(AND(OR(INDEX(InputsCapExSalvageMonth,$BS$20)=0,BQ$3&lt;INDEX(InputsCapExSalvageMonth,$BS$20)),BQ$3&gt;=INDEX(InputsCapexBuyMonth,$BS$20),BQ$3&lt;=INDEX(InputsCapexDepreciationMonths,$BS$20)+INDEX(InputsCapexBuyMonth,$BS$20)-1),INDEX(InputsCapexBuyAmount,$BS$20)/INDEX(InputsCapexDepreciationMonths,$BS$20),0)</f>
        <v>0</v>
      </c>
      <c r="BR90" s="60" cm="1">
        <f t="array" ref="BR90">IF(AND(OR(INDEX(InputsCapExSalvageMonth,$BS$20)=0,BR$3&lt;INDEX(InputsCapExSalvageMonth,$BS$20)),BR$3&gt;=INDEX(InputsCapexBuyMonth,$BS$20),BR$3&lt;=INDEX(InputsCapexDepreciationMonths,$BS$20)+INDEX(InputsCapexBuyMonth,$BS$20)-1),INDEX(InputsCapexBuyAmount,$BS$20)/INDEX(InputsCapexDepreciationMonths,$BS$20),0)</f>
        <v>0</v>
      </c>
    </row>
    <row r="91" spans="1:70" hidden="1" x14ac:dyDescent="0.25">
      <c r="A91" s="47"/>
      <c r="B91" s="141"/>
      <c r="C91" s="128" cm="1">
        <f t="array" ref="C91">INDEX(InputsCapexItem,$BS$21)</f>
        <v>0</v>
      </c>
      <c r="E91" s="60">
        <f t="shared" si="54"/>
        <v>0</v>
      </c>
      <c r="F91" s="60">
        <f t="shared" si="55"/>
        <v>0</v>
      </c>
      <c r="G91" s="60">
        <f t="shared" si="56"/>
        <v>0</v>
      </c>
      <c r="H91" s="60">
        <f t="shared" si="57"/>
        <v>0</v>
      </c>
      <c r="I91" s="60">
        <f t="shared" si="58"/>
        <v>0</v>
      </c>
      <c r="K91" s="53" cm="1">
        <f t="array" ref="K91">IF(AND(OR(INDEX(InputsCapExSalvageMonth,$BS$21)=0,K$3&lt;INDEX(InputsCapExSalvageMonth,$BS$21)),K$3&gt;=INDEX(InputsCapexBuyMonth,$BS$21),K$3&lt;=INDEX(InputsCapexDepreciationMonths,$BS$21)+INDEX(InputsCapexBuyMonth,$BS$21)-1),INDEX(InputsCapexBuyAmount,$BS$21)/INDEX(InputsCapexDepreciationMonths,$BS$21),0)</f>
        <v>0</v>
      </c>
      <c r="L91" s="53" cm="1">
        <f t="array" ref="L91">IF(AND(OR(INDEX(InputsCapExSalvageMonth,$BS$21)=0,L$3&lt;INDEX(InputsCapExSalvageMonth,$BS$21)),L$3&gt;=INDEX(InputsCapexBuyMonth,$BS$21),L$3&lt;=INDEX(InputsCapexDepreciationMonths,$BS$21)+INDEX(InputsCapexBuyMonth,$BS$21)-1),INDEX(InputsCapexBuyAmount,$BS$21)/INDEX(InputsCapexDepreciationMonths,$BS$21),0)</f>
        <v>0</v>
      </c>
      <c r="M91" s="53" cm="1">
        <f t="array" ref="M91">IF(AND(OR(INDEX(InputsCapExSalvageMonth,$BS$21)=0,M$3&lt;INDEX(InputsCapExSalvageMonth,$BS$21)),M$3&gt;=INDEX(InputsCapexBuyMonth,$BS$21),M$3&lt;=INDEX(InputsCapexDepreciationMonths,$BS$21)+INDEX(InputsCapexBuyMonth,$BS$21)-1),INDEX(InputsCapexBuyAmount,$BS$21)/INDEX(InputsCapexDepreciationMonths,$BS$21),0)</f>
        <v>0</v>
      </c>
      <c r="N91" s="53" cm="1">
        <f t="array" ref="N91">IF(AND(OR(INDEX(InputsCapExSalvageMonth,$BS$21)=0,N$3&lt;INDEX(InputsCapExSalvageMonth,$BS$21)),N$3&gt;=INDEX(InputsCapexBuyMonth,$BS$21),N$3&lt;=INDEX(InputsCapexDepreciationMonths,$BS$21)+INDEX(InputsCapexBuyMonth,$BS$21)-1),INDEX(InputsCapexBuyAmount,$BS$21)/INDEX(InputsCapexDepreciationMonths,$BS$21),0)</f>
        <v>0</v>
      </c>
      <c r="O91" s="53" cm="1">
        <f t="array" ref="O91">IF(AND(OR(INDEX(InputsCapExSalvageMonth,$BS$21)=0,O$3&lt;INDEX(InputsCapExSalvageMonth,$BS$21)),O$3&gt;=INDEX(InputsCapexBuyMonth,$BS$21),O$3&lt;=INDEX(InputsCapexDepreciationMonths,$BS$21)+INDEX(InputsCapexBuyMonth,$BS$21)-1),INDEX(InputsCapexBuyAmount,$BS$21)/INDEX(InputsCapexDepreciationMonths,$BS$21),0)</f>
        <v>0</v>
      </c>
      <c r="P91" s="53" cm="1">
        <f t="array" ref="P91">IF(AND(OR(INDEX(InputsCapExSalvageMonth,$BS$21)=0,P$3&lt;INDEX(InputsCapExSalvageMonth,$BS$21)),P$3&gt;=INDEX(InputsCapexBuyMonth,$BS$21),P$3&lt;=INDEX(InputsCapexDepreciationMonths,$BS$21)+INDEX(InputsCapexBuyMonth,$BS$21)-1),INDEX(InputsCapexBuyAmount,$BS$21)/INDEX(InputsCapexDepreciationMonths,$BS$21),0)</f>
        <v>0</v>
      </c>
      <c r="Q91" s="53" cm="1">
        <f t="array" ref="Q91">IF(AND(OR(INDEX(InputsCapExSalvageMonth,$BS$21)=0,Q$3&lt;INDEX(InputsCapExSalvageMonth,$BS$21)),Q$3&gt;=INDEX(InputsCapexBuyMonth,$BS$21),Q$3&lt;=INDEX(InputsCapexDepreciationMonths,$BS$21)+INDEX(InputsCapexBuyMonth,$BS$21)-1),INDEX(InputsCapexBuyAmount,$BS$21)/INDEX(InputsCapexDepreciationMonths,$BS$21),0)</f>
        <v>0</v>
      </c>
      <c r="R91" s="53" cm="1">
        <f t="array" ref="R91">IF(AND(OR(INDEX(InputsCapExSalvageMonth,$BS$21)=0,R$3&lt;INDEX(InputsCapExSalvageMonth,$BS$21)),R$3&gt;=INDEX(InputsCapexBuyMonth,$BS$21),R$3&lt;=INDEX(InputsCapexDepreciationMonths,$BS$21)+INDEX(InputsCapexBuyMonth,$BS$21)-1),INDEX(InputsCapexBuyAmount,$BS$21)/INDEX(InputsCapexDepreciationMonths,$BS$21),0)</f>
        <v>0</v>
      </c>
      <c r="S91" s="59" cm="1">
        <f t="array" ref="S91">IF(AND(OR(INDEX(InputsCapExSalvageMonth,$BS$21)=0,S$3&lt;INDEX(InputsCapExSalvageMonth,$BS$21)),S$3&gt;=INDEX(InputsCapexBuyMonth,$BS$21),S$3&lt;=INDEX(InputsCapexDepreciationMonths,$BS$21)+INDEX(InputsCapexBuyMonth,$BS$21)-1),INDEX(InputsCapexBuyAmount,$BS$21)/INDEX(InputsCapexDepreciationMonths,$BS$21),0)</f>
        <v>0</v>
      </c>
      <c r="T91" s="59" cm="1">
        <f t="array" ref="T91">IF(AND(OR(INDEX(InputsCapExSalvageMonth,$BS$21)=0,T$3&lt;INDEX(InputsCapExSalvageMonth,$BS$21)),T$3&gt;=INDEX(InputsCapexBuyMonth,$BS$21),T$3&lt;=INDEX(InputsCapexDepreciationMonths,$BS$21)+INDEX(InputsCapexBuyMonth,$BS$21)-1),INDEX(InputsCapexBuyAmount,$BS$21)/INDEX(InputsCapexDepreciationMonths,$BS$21),0)</f>
        <v>0</v>
      </c>
      <c r="U91" s="59" cm="1">
        <f t="array" ref="U91">IF(AND(OR(INDEX(InputsCapExSalvageMonth,$BS$21)=0,U$3&lt;INDEX(InputsCapExSalvageMonth,$BS$21)),U$3&gt;=INDEX(InputsCapexBuyMonth,$BS$21),U$3&lt;=INDEX(InputsCapexDepreciationMonths,$BS$21)+INDEX(InputsCapexBuyMonth,$BS$21)-1),INDEX(InputsCapexBuyAmount,$BS$21)/INDEX(InputsCapexDepreciationMonths,$BS$21),0)</f>
        <v>0</v>
      </c>
      <c r="V91" s="60" cm="1">
        <f t="array" ref="V91">IF(AND(OR(INDEX(InputsCapExSalvageMonth,$BS$21)=0,V$3&lt;INDEX(InputsCapExSalvageMonth,$BS$21)),V$3&gt;=INDEX(InputsCapexBuyMonth,$BS$21),V$3&lt;=INDEX(InputsCapexDepreciationMonths,$BS$21)+INDEX(InputsCapexBuyMonth,$BS$21)-1),INDEX(InputsCapexBuyAmount,$BS$21)/INDEX(InputsCapexDepreciationMonths,$BS$21),0)</f>
        <v>0</v>
      </c>
      <c r="W91" s="53" cm="1">
        <f t="array" ref="W91">IF(AND(OR(INDEX(InputsCapExSalvageMonth,$BS$21)=0,W$3&lt;INDEX(InputsCapExSalvageMonth,$BS$21)),W$3&gt;=INDEX(InputsCapexBuyMonth,$BS$21),W$3&lt;=INDEX(InputsCapexDepreciationMonths,$BS$21)+INDEX(InputsCapexBuyMonth,$BS$21)-1),INDEX(InputsCapexBuyAmount,$BS$21)/INDEX(InputsCapexDepreciationMonths,$BS$21),0)</f>
        <v>0</v>
      </c>
      <c r="X91" s="59" cm="1">
        <f t="array" ref="X91">IF(AND(OR(INDEX(InputsCapExSalvageMonth,$BS$21)=0,X$3&lt;INDEX(InputsCapExSalvageMonth,$BS$21)),X$3&gt;=INDEX(InputsCapexBuyMonth,$BS$21),X$3&lt;=INDEX(InputsCapexDepreciationMonths,$BS$21)+INDEX(InputsCapexBuyMonth,$BS$21)-1),INDEX(InputsCapexBuyAmount,$BS$21)/INDEX(InputsCapexDepreciationMonths,$BS$21),0)</f>
        <v>0</v>
      </c>
      <c r="Y91" s="59" cm="1">
        <f t="array" ref="Y91">IF(AND(OR(INDEX(InputsCapExSalvageMonth,$BS$21)=0,Y$3&lt;INDEX(InputsCapExSalvageMonth,$BS$21)),Y$3&gt;=INDEX(InputsCapexBuyMonth,$BS$21),Y$3&lt;=INDEX(InputsCapexDepreciationMonths,$BS$21)+INDEX(InputsCapexBuyMonth,$BS$21)-1),INDEX(InputsCapexBuyAmount,$BS$21)/INDEX(InputsCapexDepreciationMonths,$BS$21),0)</f>
        <v>0</v>
      </c>
      <c r="Z91" s="59" cm="1">
        <f t="array" ref="Z91">IF(AND(OR(INDEX(InputsCapExSalvageMonth,$BS$21)=0,Z$3&lt;INDEX(InputsCapExSalvageMonth,$BS$21)),Z$3&gt;=INDEX(InputsCapexBuyMonth,$BS$21),Z$3&lt;=INDEX(InputsCapexDepreciationMonths,$BS$21)+INDEX(InputsCapexBuyMonth,$BS$21)-1),INDEX(InputsCapexBuyAmount,$BS$21)/INDEX(InputsCapexDepreciationMonths,$BS$21),0)</f>
        <v>0</v>
      </c>
      <c r="AA91" s="59" cm="1">
        <f t="array" ref="AA91">IF(AND(OR(INDEX(InputsCapExSalvageMonth,$BS$21)=0,AA$3&lt;INDEX(InputsCapExSalvageMonth,$BS$21)),AA$3&gt;=INDEX(InputsCapexBuyMonth,$BS$21),AA$3&lt;=INDEX(InputsCapexDepreciationMonths,$BS$21)+INDEX(InputsCapexBuyMonth,$BS$21)-1),INDEX(InputsCapexBuyAmount,$BS$21)/INDEX(InputsCapexDepreciationMonths,$BS$21),0)</f>
        <v>0</v>
      </c>
      <c r="AB91" s="59" cm="1">
        <f t="array" ref="AB91">IF(AND(OR(INDEX(InputsCapExSalvageMonth,$BS$21)=0,AB$3&lt;INDEX(InputsCapExSalvageMonth,$BS$21)),AB$3&gt;=INDEX(InputsCapexBuyMonth,$BS$21),AB$3&lt;=INDEX(InputsCapexDepreciationMonths,$BS$21)+INDEX(InputsCapexBuyMonth,$BS$21)-1),INDEX(InputsCapexBuyAmount,$BS$21)/INDEX(InputsCapexDepreciationMonths,$BS$21),0)</f>
        <v>0</v>
      </c>
      <c r="AC91" s="59" cm="1">
        <f t="array" ref="AC91">IF(AND(OR(INDEX(InputsCapExSalvageMonth,$BS$21)=0,AC$3&lt;INDEX(InputsCapExSalvageMonth,$BS$21)),AC$3&gt;=INDEX(InputsCapexBuyMonth,$BS$21),AC$3&lt;=INDEX(InputsCapexDepreciationMonths,$BS$21)+INDEX(InputsCapexBuyMonth,$BS$21)-1),INDEX(InputsCapexBuyAmount,$BS$21)/INDEX(InputsCapexDepreciationMonths,$BS$21),0)</f>
        <v>0</v>
      </c>
      <c r="AD91" s="59" cm="1">
        <f t="array" ref="AD91">IF(AND(OR(INDEX(InputsCapExSalvageMonth,$BS$21)=0,AD$3&lt;INDEX(InputsCapExSalvageMonth,$BS$21)),AD$3&gt;=INDEX(InputsCapexBuyMonth,$BS$21),AD$3&lt;=INDEX(InputsCapexDepreciationMonths,$BS$21)+INDEX(InputsCapexBuyMonth,$BS$21)-1),INDEX(InputsCapexBuyAmount,$BS$21)/INDEX(InputsCapexDepreciationMonths,$BS$21),0)</f>
        <v>0</v>
      </c>
      <c r="AE91" s="59" cm="1">
        <f t="array" ref="AE91">IF(AND(OR(INDEX(InputsCapExSalvageMonth,$BS$21)=0,AE$3&lt;INDEX(InputsCapExSalvageMonth,$BS$21)),AE$3&gt;=INDEX(InputsCapexBuyMonth,$BS$21),AE$3&lt;=INDEX(InputsCapexDepreciationMonths,$BS$21)+INDEX(InputsCapexBuyMonth,$BS$21)-1),INDEX(InputsCapexBuyAmount,$BS$21)/INDEX(InputsCapexDepreciationMonths,$BS$21),0)</f>
        <v>0</v>
      </c>
      <c r="AF91" s="59" cm="1">
        <f t="array" ref="AF91">IF(AND(OR(INDEX(InputsCapExSalvageMonth,$BS$21)=0,AF$3&lt;INDEX(InputsCapExSalvageMonth,$BS$21)),AF$3&gt;=INDEX(InputsCapexBuyMonth,$BS$21),AF$3&lt;=INDEX(InputsCapexDepreciationMonths,$BS$21)+INDEX(InputsCapexBuyMonth,$BS$21)-1),INDEX(InputsCapexBuyAmount,$BS$21)/INDEX(InputsCapexDepreciationMonths,$BS$21),0)</f>
        <v>0</v>
      </c>
      <c r="AG91" s="59" cm="1">
        <f t="array" ref="AG91">IF(AND(OR(INDEX(InputsCapExSalvageMonth,$BS$21)=0,AG$3&lt;INDEX(InputsCapExSalvageMonth,$BS$21)),AG$3&gt;=INDEX(InputsCapexBuyMonth,$BS$21),AG$3&lt;=INDEX(InputsCapexDepreciationMonths,$BS$21)+INDEX(InputsCapexBuyMonth,$BS$21)-1),INDEX(InputsCapexBuyAmount,$BS$21)/INDEX(InputsCapexDepreciationMonths,$BS$21),0)</f>
        <v>0</v>
      </c>
      <c r="AH91" s="60" cm="1">
        <f t="array" ref="AH91">IF(AND(OR(INDEX(InputsCapExSalvageMonth,$BS$21)=0,AH$3&lt;INDEX(InputsCapExSalvageMonth,$BS$21)),AH$3&gt;=INDEX(InputsCapexBuyMonth,$BS$21),AH$3&lt;=INDEX(InputsCapexDepreciationMonths,$BS$21)+INDEX(InputsCapexBuyMonth,$BS$21)-1),INDEX(InputsCapexBuyAmount,$BS$21)/INDEX(InputsCapexDepreciationMonths,$BS$21),0)</f>
        <v>0</v>
      </c>
      <c r="AI91" s="53" cm="1">
        <f t="array" ref="AI91">IF(AND(OR(INDEX(InputsCapExSalvageMonth,$BS$21)=0,AI$3&lt;INDEX(InputsCapExSalvageMonth,$BS$21)),AI$3&gt;=INDEX(InputsCapexBuyMonth,$BS$21),AI$3&lt;=INDEX(InputsCapexDepreciationMonths,$BS$21)+INDEX(InputsCapexBuyMonth,$BS$21)-1),INDEX(InputsCapexBuyAmount,$BS$21)/INDEX(InputsCapexDepreciationMonths,$BS$21),0)</f>
        <v>0</v>
      </c>
      <c r="AJ91" s="59" cm="1">
        <f t="array" ref="AJ91">IF(AND(OR(INDEX(InputsCapExSalvageMonth,$BS$21)=0,AJ$3&lt;INDEX(InputsCapExSalvageMonth,$BS$21)),AJ$3&gt;=INDEX(InputsCapexBuyMonth,$BS$21),AJ$3&lt;=INDEX(InputsCapexDepreciationMonths,$BS$21)+INDEX(InputsCapexBuyMonth,$BS$21)-1),INDEX(InputsCapexBuyAmount,$BS$21)/INDEX(InputsCapexDepreciationMonths,$BS$21),0)</f>
        <v>0</v>
      </c>
      <c r="AK91" s="59" cm="1">
        <f t="array" ref="AK91">IF(AND(OR(INDEX(InputsCapExSalvageMonth,$BS$21)=0,AK$3&lt;INDEX(InputsCapExSalvageMonth,$BS$21)),AK$3&gt;=INDEX(InputsCapexBuyMonth,$BS$21),AK$3&lt;=INDEX(InputsCapexDepreciationMonths,$BS$21)+INDEX(InputsCapexBuyMonth,$BS$21)-1),INDEX(InputsCapexBuyAmount,$BS$21)/INDEX(InputsCapexDepreciationMonths,$BS$21),0)</f>
        <v>0</v>
      </c>
      <c r="AL91" s="59" cm="1">
        <f t="array" ref="AL91">IF(AND(OR(INDEX(InputsCapExSalvageMonth,$BS$21)=0,AL$3&lt;INDEX(InputsCapExSalvageMonth,$BS$21)),AL$3&gt;=INDEX(InputsCapexBuyMonth,$BS$21),AL$3&lt;=INDEX(InputsCapexDepreciationMonths,$BS$21)+INDEX(InputsCapexBuyMonth,$BS$21)-1),INDEX(InputsCapexBuyAmount,$BS$21)/INDEX(InputsCapexDepreciationMonths,$BS$21),0)</f>
        <v>0</v>
      </c>
      <c r="AM91" s="59" cm="1">
        <f t="array" ref="AM91">IF(AND(OR(INDEX(InputsCapExSalvageMonth,$BS$21)=0,AM$3&lt;INDEX(InputsCapExSalvageMonth,$BS$21)),AM$3&gt;=INDEX(InputsCapexBuyMonth,$BS$21),AM$3&lt;=INDEX(InputsCapexDepreciationMonths,$BS$21)+INDEX(InputsCapexBuyMonth,$BS$21)-1),INDEX(InputsCapexBuyAmount,$BS$21)/INDEX(InputsCapexDepreciationMonths,$BS$21),0)</f>
        <v>0</v>
      </c>
      <c r="AN91" s="59" cm="1">
        <f t="array" ref="AN91">IF(AND(OR(INDEX(InputsCapExSalvageMonth,$BS$21)=0,AN$3&lt;INDEX(InputsCapExSalvageMonth,$BS$21)),AN$3&gt;=INDEX(InputsCapexBuyMonth,$BS$21),AN$3&lt;=INDEX(InputsCapexDepreciationMonths,$BS$21)+INDEX(InputsCapexBuyMonth,$BS$21)-1),INDEX(InputsCapexBuyAmount,$BS$21)/INDEX(InputsCapexDepreciationMonths,$BS$21),0)</f>
        <v>0</v>
      </c>
      <c r="AO91" s="59" cm="1">
        <f t="array" ref="AO91">IF(AND(OR(INDEX(InputsCapExSalvageMonth,$BS$21)=0,AO$3&lt;INDEX(InputsCapExSalvageMonth,$BS$21)),AO$3&gt;=INDEX(InputsCapexBuyMonth,$BS$21),AO$3&lt;=INDEX(InputsCapexDepreciationMonths,$BS$21)+INDEX(InputsCapexBuyMonth,$BS$21)-1),INDEX(InputsCapexBuyAmount,$BS$21)/INDEX(InputsCapexDepreciationMonths,$BS$21),0)</f>
        <v>0</v>
      </c>
      <c r="AP91" s="59" cm="1">
        <f t="array" ref="AP91">IF(AND(OR(INDEX(InputsCapExSalvageMonth,$BS$21)=0,AP$3&lt;INDEX(InputsCapExSalvageMonth,$BS$21)),AP$3&gt;=INDEX(InputsCapexBuyMonth,$BS$21),AP$3&lt;=INDEX(InputsCapexDepreciationMonths,$BS$21)+INDEX(InputsCapexBuyMonth,$BS$21)-1),INDEX(InputsCapexBuyAmount,$BS$21)/INDEX(InputsCapexDepreciationMonths,$BS$21),0)</f>
        <v>0</v>
      </c>
      <c r="AQ91" s="59" cm="1">
        <f t="array" ref="AQ91">IF(AND(OR(INDEX(InputsCapExSalvageMonth,$BS$21)=0,AQ$3&lt;INDEX(InputsCapExSalvageMonth,$BS$21)),AQ$3&gt;=INDEX(InputsCapexBuyMonth,$BS$21),AQ$3&lt;=INDEX(InputsCapexDepreciationMonths,$BS$21)+INDEX(InputsCapexBuyMonth,$BS$21)-1),INDEX(InputsCapexBuyAmount,$BS$21)/INDEX(InputsCapexDepreciationMonths,$BS$21),0)</f>
        <v>0</v>
      </c>
      <c r="AR91" s="59" cm="1">
        <f t="array" ref="AR91">IF(AND(OR(INDEX(InputsCapExSalvageMonth,$BS$21)=0,AR$3&lt;INDEX(InputsCapExSalvageMonth,$BS$21)),AR$3&gt;=INDEX(InputsCapexBuyMonth,$BS$21),AR$3&lt;=INDEX(InputsCapexDepreciationMonths,$BS$21)+INDEX(InputsCapexBuyMonth,$BS$21)-1),INDEX(InputsCapexBuyAmount,$BS$21)/INDEX(InputsCapexDepreciationMonths,$BS$21),0)</f>
        <v>0</v>
      </c>
      <c r="AS91" s="59" cm="1">
        <f t="array" ref="AS91">IF(AND(OR(INDEX(InputsCapExSalvageMonth,$BS$21)=0,AS$3&lt;INDEX(InputsCapExSalvageMonth,$BS$21)),AS$3&gt;=INDEX(InputsCapexBuyMonth,$BS$21),AS$3&lt;=INDEX(InputsCapexDepreciationMonths,$BS$21)+INDEX(InputsCapexBuyMonth,$BS$21)-1),INDEX(InputsCapexBuyAmount,$BS$21)/INDEX(InputsCapexDepreciationMonths,$BS$21),0)</f>
        <v>0</v>
      </c>
      <c r="AT91" s="60" cm="1">
        <f t="array" ref="AT91">IF(AND(OR(INDEX(InputsCapExSalvageMonth,$BS$21)=0,AT$3&lt;INDEX(InputsCapExSalvageMonth,$BS$21)),AT$3&gt;=INDEX(InputsCapexBuyMonth,$BS$21),AT$3&lt;=INDEX(InputsCapexDepreciationMonths,$BS$21)+INDEX(InputsCapexBuyMonth,$BS$21)-1),INDEX(InputsCapexBuyAmount,$BS$21)/INDEX(InputsCapexDepreciationMonths,$BS$21),0)</f>
        <v>0</v>
      </c>
      <c r="AU91" s="53" cm="1">
        <f t="array" ref="AU91">IF(AND(OR(INDEX(InputsCapExSalvageMonth,$BS$21)=0,AU$3&lt;INDEX(InputsCapExSalvageMonth,$BS$21)),AU$3&gt;=INDEX(InputsCapexBuyMonth,$BS$21),AU$3&lt;=INDEX(InputsCapexDepreciationMonths,$BS$21)+INDEX(InputsCapexBuyMonth,$BS$21)-1),INDEX(InputsCapexBuyAmount,$BS$21)/INDEX(InputsCapexDepreciationMonths,$BS$21),0)</f>
        <v>0</v>
      </c>
      <c r="AV91" s="59" cm="1">
        <f t="array" ref="AV91">IF(AND(OR(INDEX(InputsCapExSalvageMonth,$BS$21)=0,AV$3&lt;INDEX(InputsCapExSalvageMonth,$BS$21)),AV$3&gt;=INDEX(InputsCapexBuyMonth,$BS$21),AV$3&lt;=INDEX(InputsCapexDepreciationMonths,$BS$21)+INDEX(InputsCapexBuyMonth,$BS$21)-1),INDEX(InputsCapexBuyAmount,$BS$21)/INDEX(InputsCapexDepreciationMonths,$BS$21),0)</f>
        <v>0</v>
      </c>
      <c r="AW91" s="59" cm="1">
        <f t="array" ref="AW91">IF(AND(OR(INDEX(InputsCapExSalvageMonth,$BS$21)=0,AW$3&lt;INDEX(InputsCapExSalvageMonth,$BS$21)),AW$3&gt;=INDEX(InputsCapexBuyMonth,$BS$21),AW$3&lt;=INDEX(InputsCapexDepreciationMonths,$BS$21)+INDEX(InputsCapexBuyMonth,$BS$21)-1),INDEX(InputsCapexBuyAmount,$BS$21)/INDEX(InputsCapexDepreciationMonths,$BS$21),0)</f>
        <v>0</v>
      </c>
      <c r="AX91" s="59" cm="1">
        <f t="array" ref="AX91">IF(AND(OR(INDEX(InputsCapExSalvageMonth,$BS$21)=0,AX$3&lt;INDEX(InputsCapExSalvageMonth,$BS$21)),AX$3&gt;=INDEX(InputsCapexBuyMonth,$BS$21),AX$3&lt;=INDEX(InputsCapexDepreciationMonths,$BS$21)+INDEX(InputsCapexBuyMonth,$BS$21)-1),INDEX(InputsCapexBuyAmount,$BS$21)/INDEX(InputsCapexDepreciationMonths,$BS$21),0)</f>
        <v>0</v>
      </c>
      <c r="AY91" s="59" cm="1">
        <f t="array" ref="AY91">IF(AND(OR(INDEX(InputsCapExSalvageMonth,$BS$21)=0,AY$3&lt;INDEX(InputsCapExSalvageMonth,$BS$21)),AY$3&gt;=INDEX(InputsCapexBuyMonth,$BS$21),AY$3&lt;=INDEX(InputsCapexDepreciationMonths,$BS$21)+INDEX(InputsCapexBuyMonth,$BS$21)-1),INDEX(InputsCapexBuyAmount,$BS$21)/INDEX(InputsCapexDepreciationMonths,$BS$21),0)</f>
        <v>0</v>
      </c>
      <c r="AZ91" s="59" cm="1">
        <f t="array" ref="AZ91">IF(AND(OR(INDEX(InputsCapExSalvageMonth,$BS$21)=0,AZ$3&lt;INDEX(InputsCapExSalvageMonth,$BS$21)),AZ$3&gt;=INDEX(InputsCapexBuyMonth,$BS$21),AZ$3&lt;=INDEX(InputsCapexDepreciationMonths,$BS$21)+INDEX(InputsCapexBuyMonth,$BS$21)-1),INDEX(InputsCapexBuyAmount,$BS$21)/INDEX(InputsCapexDepreciationMonths,$BS$21),0)</f>
        <v>0</v>
      </c>
      <c r="BA91" s="59" cm="1">
        <f t="array" ref="BA91">IF(AND(OR(INDEX(InputsCapExSalvageMonth,$BS$21)=0,BA$3&lt;INDEX(InputsCapExSalvageMonth,$BS$21)),BA$3&gt;=INDEX(InputsCapexBuyMonth,$BS$21),BA$3&lt;=INDEX(InputsCapexDepreciationMonths,$BS$21)+INDEX(InputsCapexBuyMonth,$BS$21)-1),INDEX(InputsCapexBuyAmount,$BS$21)/INDEX(InputsCapexDepreciationMonths,$BS$21),0)</f>
        <v>0</v>
      </c>
      <c r="BB91" s="59" cm="1">
        <f t="array" ref="BB91">IF(AND(OR(INDEX(InputsCapExSalvageMonth,$BS$21)=0,BB$3&lt;INDEX(InputsCapExSalvageMonth,$BS$21)),BB$3&gt;=INDEX(InputsCapexBuyMonth,$BS$21),BB$3&lt;=INDEX(InputsCapexDepreciationMonths,$BS$21)+INDEX(InputsCapexBuyMonth,$BS$21)-1),INDEX(InputsCapexBuyAmount,$BS$21)/INDEX(InputsCapexDepreciationMonths,$BS$21),0)</f>
        <v>0</v>
      </c>
      <c r="BC91" s="59" cm="1">
        <f t="array" ref="BC91">IF(AND(OR(INDEX(InputsCapExSalvageMonth,$BS$21)=0,BC$3&lt;INDEX(InputsCapExSalvageMonth,$BS$21)),BC$3&gt;=INDEX(InputsCapexBuyMonth,$BS$21),BC$3&lt;=INDEX(InputsCapexDepreciationMonths,$BS$21)+INDEX(InputsCapexBuyMonth,$BS$21)-1),INDEX(InputsCapexBuyAmount,$BS$21)/INDEX(InputsCapexDepreciationMonths,$BS$21),0)</f>
        <v>0</v>
      </c>
      <c r="BD91" s="59" cm="1">
        <f t="array" ref="BD91">IF(AND(OR(INDEX(InputsCapExSalvageMonth,$BS$21)=0,BD$3&lt;INDEX(InputsCapExSalvageMonth,$BS$21)),BD$3&gt;=INDEX(InputsCapexBuyMonth,$BS$21),BD$3&lt;=INDEX(InputsCapexDepreciationMonths,$BS$21)+INDEX(InputsCapexBuyMonth,$BS$21)-1),INDEX(InputsCapexBuyAmount,$BS$21)/INDEX(InputsCapexDepreciationMonths,$BS$21),0)</f>
        <v>0</v>
      </c>
      <c r="BE91" s="59" cm="1">
        <f t="array" ref="BE91">IF(AND(OR(INDEX(InputsCapExSalvageMonth,$BS$21)=0,BE$3&lt;INDEX(InputsCapExSalvageMonth,$BS$21)),BE$3&gt;=INDEX(InputsCapexBuyMonth,$BS$21),BE$3&lt;=INDEX(InputsCapexDepreciationMonths,$BS$21)+INDEX(InputsCapexBuyMonth,$BS$21)-1),INDEX(InputsCapexBuyAmount,$BS$21)/INDEX(InputsCapexDepreciationMonths,$BS$21),0)</f>
        <v>0</v>
      </c>
      <c r="BF91" s="60" cm="1">
        <f t="array" ref="BF91">IF(AND(OR(INDEX(InputsCapExSalvageMonth,$BS$21)=0,BF$3&lt;INDEX(InputsCapExSalvageMonth,$BS$21)),BF$3&gt;=INDEX(InputsCapexBuyMonth,$BS$21),BF$3&lt;=INDEX(InputsCapexDepreciationMonths,$BS$21)+INDEX(InputsCapexBuyMonth,$BS$21)-1),INDEX(InputsCapexBuyAmount,$BS$21)/INDEX(InputsCapexDepreciationMonths,$BS$21),0)</f>
        <v>0</v>
      </c>
      <c r="BG91" s="53" cm="1">
        <f t="array" ref="BG91">IF(AND(OR(INDEX(InputsCapExSalvageMonth,$BS$21)=0,BG$3&lt;INDEX(InputsCapExSalvageMonth,$BS$21)),BG$3&gt;=INDEX(InputsCapexBuyMonth,$BS$21),BG$3&lt;=INDEX(InputsCapexDepreciationMonths,$BS$21)+INDEX(InputsCapexBuyMonth,$BS$21)-1),INDEX(InputsCapexBuyAmount,$BS$21)/INDEX(InputsCapexDepreciationMonths,$BS$21),0)</f>
        <v>0</v>
      </c>
      <c r="BH91" s="59" cm="1">
        <f t="array" ref="BH91">IF(AND(OR(INDEX(InputsCapExSalvageMonth,$BS$21)=0,BH$3&lt;INDEX(InputsCapExSalvageMonth,$BS$21)),BH$3&gt;=INDEX(InputsCapexBuyMonth,$BS$21),BH$3&lt;=INDEX(InputsCapexDepreciationMonths,$BS$21)+INDEX(InputsCapexBuyMonth,$BS$21)-1),INDEX(InputsCapexBuyAmount,$BS$21)/INDEX(InputsCapexDepreciationMonths,$BS$21),0)</f>
        <v>0</v>
      </c>
      <c r="BI91" s="59" cm="1">
        <f t="array" ref="BI91">IF(AND(OR(INDEX(InputsCapExSalvageMonth,$BS$21)=0,BI$3&lt;INDEX(InputsCapExSalvageMonth,$BS$21)),BI$3&gt;=INDEX(InputsCapexBuyMonth,$BS$21),BI$3&lt;=INDEX(InputsCapexDepreciationMonths,$BS$21)+INDEX(InputsCapexBuyMonth,$BS$21)-1),INDEX(InputsCapexBuyAmount,$BS$21)/INDEX(InputsCapexDepreciationMonths,$BS$21),0)</f>
        <v>0</v>
      </c>
      <c r="BJ91" s="59" cm="1">
        <f t="array" ref="BJ91">IF(AND(OR(INDEX(InputsCapExSalvageMonth,$BS$21)=0,BJ$3&lt;INDEX(InputsCapExSalvageMonth,$BS$21)),BJ$3&gt;=INDEX(InputsCapexBuyMonth,$BS$21),BJ$3&lt;=INDEX(InputsCapexDepreciationMonths,$BS$21)+INDEX(InputsCapexBuyMonth,$BS$21)-1),INDEX(InputsCapexBuyAmount,$BS$21)/INDEX(InputsCapexDepreciationMonths,$BS$21),0)</f>
        <v>0</v>
      </c>
      <c r="BK91" s="59" cm="1">
        <f t="array" ref="BK91">IF(AND(OR(INDEX(InputsCapExSalvageMonth,$BS$21)=0,BK$3&lt;INDEX(InputsCapExSalvageMonth,$BS$21)),BK$3&gt;=INDEX(InputsCapexBuyMonth,$BS$21),BK$3&lt;=INDEX(InputsCapexDepreciationMonths,$BS$21)+INDEX(InputsCapexBuyMonth,$BS$21)-1),INDEX(InputsCapexBuyAmount,$BS$21)/INDEX(InputsCapexDepreciationMonths,$BS$21),0)</f>
        <v>0</v>
      </c>
      <c r="BL91" s="59" cm="1">
        <f t="array" ref="BL91">IF(AND(OR(INDEX(InputsCapExSalvageMonth,$BS$21)=0,BL$3&lt;INDEX(InputsCapExSalvageMonth,$BS$21)),BL$3&gt;=INDEX(InputsCapexBuyMonth,$BS$21),BL$3&lt;=INDEX(InputsCapexDepreciationMonths,$BS$21)+INDEX(InputsCapexBuyMonth,$BS$21)-1),INDEX(InputsCapexBuyAmount,$BS$21)/INDEX(InputsCapexDepreciationMonths,$BS$21),0)</f>
        <v>0</v>
      </c>
      <c r="BM91" s="59" cm="1">
        <f t="array" ref="BM91">IF(AND(OR(INDEX(InputsCapExSalvageMonth,$BS$21)=0,BM$3&lt;INDEX(InputsCapExSalvageMonth,$BS$21)),BM$3&gt;=INDEX(InputsCapexBuyMonth,$BS$21),BM$3&lt;=INDEX(InputsCapexDepreciationMonths,$BS$21)+INDEX(InputsCapexBuyMonth,$BS$21)-1),INDEX(InputsCapexBuyAmount,$BS$21)/INDEX(InputsCapexDepreciationMonths,$BS$21),0)</f>
        <v>0</v>
      </c>
      <c r="BN91" s="59" cm="1">
        <f t="array" ref="BN91">IF(AND(OR(INDEX(InputsCapExSalvageMonth,$BS$21)=0,BN$3&lt;INDEX(InputsCapExSalvageMonth,$BS$21)),BN$3&gt;=INDEX(InputsCapexBuyMonth,$BS$21),BN$3&lt;=INDEX(InputsCapexDepreciationMonths,$BS$21)+INDEX(InputsCapexBuyMonth,$BS$21)-1),INDEX(InputsCapexBuyAmount,$BS$21)/INDEX(InputsCapexDepreciationMonths,$BS$21),0)</f>
        <v>0</v>
      </c>
      <c r="BO91" s="59" cm="1">
        <f t="array" ref="BO91">IF(AND(OR(INDEX(InputsCapExSalvageMonth,$BS$21)=0,BO$3&lt;INDEX(InputsCapExSalvageMonth,$BS$21)),BO$3&gt;=INDEX(InputsCapexBuyMonth,$BS$21),BO$3&lt;=INDEX(InputsCapexDepreciationMonths,$BS$21)+INDEX(InputsCapexBuyMonth,$BS$21)-1),INDEX(InputsCapexBuyAmount,$BS$21)/INDEX(InputsCapexDepreciationMonths,$BS$21),0)</f>
        <v>0</v>
      </c>
      <c r="BP91" s="59" cm="1">
        <f t="array" ref="BP91">IF(AND(OR(INDEX(InputsCapExSalvageMonth,$BS$21)=0,BP$3&lt;INDEX(InputsCapExSalvageMonth,$BS$21)),BP$3&gt;=INDEX(InputsCapexBuyMonth,$BS$21),BP$3&lt;=INDEX(InputsCapexDepreciationMonths,$BS$21)+INDEX(InputsCapexBuyMonth,$BS$21)-1),INDEX(InputsCapexBuyAmount,$BS$21)/INDEX(InputsCapexDepreciationMonths,$BS$21),0)</f>
        <v>0</v>
      </c>
      <c r="BQ91" s="59" cm="1">
        <f t="array" ref="BQ91">IF(AND(OR(INDEX(InputsCapExSalvageMonth,$BS$21)=0,BQ$3&lt;INDEX(InputsCapExSalvageMonth,$BS$21)),BQ$3&gt;=INDEX(InputsCapexBuyMonth,$BS$21),BQ$3&lt;=INDEX(InputsCapexDepreciationMonths,$BS$21)+INDEX(InputsCapexBuyMonth,$BS$21)-1),INDEX(InputsCapexBuyAmount,$BS$21)/INDEX(InputsCapexDepreciationMonths,$BS$21),0)</f>
        <v>0</v>
      </c>
      <c r="BR91" s="60" cm="1">
        <f t="array" ref="BR91">IF(AND(OR(INDEX(InputsCapExSalvageMonth,$BS$21)=0,BR$3&lt;INDEX(InputsCapExSalvageMonth,$BS$21)),BR$3&gt;=INDEX(InputsCapexBuyMonth,$BS$21),BR$3&lt;=INDEX(InputsCapexDepreciationMonths,$BS$21)+INDEX(InputsCapexBuyMonth,$BS$21)-1),INDEX(InputsCapexBuyAmount,$BS$21)/INDEX(InputsCapexDepreciationMonths,$BS$21),0)</f>
        <v>0</v>
      </c>
    </row>
    <row r="92" spans="1:70" hidden="1" x14ac:dyDescent="0.25">
      <c r="A92" s="47"/>
      <c r="B92" s="141"/>
      <c r="C92" s="128" cm="1">
        <f t="array" ref="C92">INDEX(InputsCapexItem,$BS$22)</f>
        <v>0</v>
      </c>
      <c r="E92" s="60">
        <f t="shared" si="54"/>
        <v>0</v>
      </c>
      <c r="F92" s="60">
        <f t="shared" si="55"/>
        <v>0</v>
      </c>
      <c r="G92" s="60">
        <f t="shared" si="56"/>
        <v>0</v>
      </c>
      <c r="H92" s="60">
        <f t="shared" si="57"/>
        <v>0</v>
      </c>
      <c r="I92" s="60">
        <f t="shared" si="58"/>
        <v>0</v>
      </c>
      <c r="K92" s="53" cm="1">
        <f t="array" ref="K92">IF(AND(OR(INDEX(InputsCapExSalvageMonth,$BS$22)=0,K$3&lt;INDEX(InputsCapExSalvageMonth,$BS$22)),K$3&gt;=INDEX(InputsCapexBuyMonth,$BS$22),K$3&lt;=INDEX(InputsCapexDepreciationMonths,$BS$22)+INDEX(InputsCapexBuyMonth,$BS$22)-1),INDEX(InputsCapexBuyAmount,$BS$22)/INDEX(InputsCapexDepreciationMonths,$BS$22),0)</f>
        <v>0</v>
      </c>
      <c r="L92" s="53" cm="1">
        <f t="array" ref="L92">IF(AND(OR(INDEX(InputsCapExSalvageMonth,$BS$22)=0,L$3&lt;INDEX(InputsCapExSalvageMonth,$BS$22)),L$3&gt;=INDEX(InputsCapexBuyMonth,$BS$22),L$3&lt;=INDEX(InputsCapexDepreciationMonths,$BS$22)+INDEX(InputsCapexBuyMonth,$BS$22)-1),INDEX(InputsCapexBuyAmount,$BS$22)/INDEX(InputsCapexDepreciationMonths,$BS$22),0)</f>
        <v>0</v>
      </c>
      <c r="M92" s="53" cm="1">
        <f t="array" ref="M92">IF(AND(OR(INDEX(InputsCapExSalvageMonth,$BS$22)=0,M$3&lt;INDEX(InputsCapExSalvageMonth,$BS$22)),M$3&gt;=INDEX(InputsCapexBuyMonth,$BS$22),M$3&lt;=INDEX(InputsCapexDepreciationMonths,$BS$22)+INDEX(InputsCapexBuyMonth,$BS$22)-1),INDEX(InputsCapexBuyAmount,$BS$22)/INDEX(InputsCapexDepreciationMonths,$BS$22),0)</f>
        <v>0</v>
      </c>
      <c r="N92" s="53" cm="1">
        <f t="array" ref="N92">IF(AND(OR(INDEX(InputsCapExSalvageMonth,$BS$22)=0,N$3&lt;INDEX(InputsCapExSalvageMonth,$BS$22)),N$3&gt;=INDEX(InputsCapexBuyMonth,$BS$22),N$3&lt;=INDEX(InputsCapexDepreciationMonths,$BS$22)+INDEX(InputsCapexBuyMonth,$BS$22)-1),INDEX(InputsCapexBuyAmount,$BS$22)/INDEX(InputsCapexDepreciationMonths,$BS$22),0)</f>
        <v>0</v>
      </c>
      <c r="O92" s="53" cm="1">
        <f t="array" ref="O92">IF(AND(OR(INDEX(InputsCapExSalvageMonth,$BS$22)=0,O$3&lt;INDEX(InputsCapExSalvageMonth,$BS$22)),O$3&gt;=INDEX(InputsCapexBuyMonth,$BS$22),O$3&lt;=INDEX(InputsCapexDepreciationMonths,$BS$22)+INDEX(InputsCapexBuyMonth,$BS$22)-1),INDEX(InputsCapexBuyAmount,$BS$22)/INDEX(InputsCapexDepreciationMonths,$BS$22),0)</f>
        <v>0</v>
      </c>
      <c r="P92" s="53" cm="1">
        <f t="array" ref="P92">IF(AND(OR(INDEX(InputsCapExSalvageMonth,$BS$22)=0,P$3&lt;INDEX(InputsCapExSalvageMonth,$BS$22)),P$3&gt;=INDEX(InputsCapexBuyMonth,$BS$22),P$3&lt;=INDEX(InputsCapexDepreciationMonths,$BS$22)+INDEX(InputsCapexBuyMonth,$BS$22)-1),INDEX(InputsCapexBuyAmount,$BS$22)/INDEX(InputsCapexDepreciationMonths,$BS$22),0)</f>
        <v>0</v>
      </c>
      <c r="Q92" s="53" cm="1">
        <f t="array" ref="Q92">IF(AND(OR(INDEX(InputsCapExSalvageMonth,$BS$22)=0,Q$3&lt;INDEX(InputsCapExSalvageMonth,$BS$22)),Q$3&gt;=INDEX(InputsCapexBuyMonth,$BS$22),Q$3&lt;=INDEX(InputsCapexDepreciationMonths,$BS$22)+INDEX(InputsCapexBuyMonth,$BS$22)-1),INDEX(InputsCapexBuyAmount,$BS$22)/INDEX(InputsCapexDepreciationMonths,$BS$22),0)</f>
        <v>0</v>
      </c>
      <c r="R92" s="53" cm="1">
        <f t="array" ref="R92">IF(AND(OR(INDEX(InputsCapExSalvageMonth,$BS$22)=0,R$3&lt;INDEX(InputsCapExSalvageMonth,$BS$22)),R$3&gt;=INDEX(InputsCapexBuyMonth,$BS$22),R$3&lt;=INDEX(InputsCapexDepreciationMonths,$BS$22)+INDEX(InputsCapexBuyMonth,$BS$22)-1),INDEX(InputsCapexBuyAmount,$BS$22)/INDEX(InputsCapexDepreciationMonths,$BS$22),0)</f>
        <v>0</v>
      </c>
      <c r="S92" s="59" cm="1">
        <f t="array" ref="S92">IF(AND(OR(INDEX(InputsCapExSalvageMonth,$BS$22)=0,S$3&lt;INDEX(InputsCapExSalvageMonth,$BS$22)),S$3&gt;=INDEX(InputsCapexBuyMonth,$BS$22),S$3&lt;=INDEX(InputsCapexDepreciationMonths,$BS$22)+INDEX(InputsCapexBuyMonth,$BS$22)-1),INDEX(InputsCapexBuyAmount,$BS$22)/INDEX(InputsCapexDepreciationMonths,$BS$22),0)</f>
        <v>0</v>
      </c>
      <c r="T92" s="59" cm="1">
        <f t="array" ref="T92">IF(AND(OR(INDEX(InputsCapExSalvageMonth,$BS$22)=0,T$3&lt;INDEX(InputsCapExSalvageMonth,$BS$22)),T$3&gt;=INDEX(InputsCapexBuyMonth,$BS$22),T$3&lt;=INDEX(InputsCapexDepreciationMonths,$BS$22)+INDEX(InputsCapexBuyMonth,$BS$22)-1),INDEX(InputsCapexBuyAmount,$BS$22)/INDEX(InputsCapexDepreciationMonths,$BS$22),0)</f>
        <v>0</v>
      </c>
      <c r="U92" s="59" cm="1">
        <f t="array" ref="U92">IF(AND(OR(INDEX(InputsCapExSalvageMonth,$BS$22)=0,U$3&lt;INDEX(InputsCapExSalvageMonth,$BS$22)),U$3&gt;=INDEX(InputsCapexBuyMonth,$BS$22),U$3&lt;=INDEX(InputsCapexDepreciationMonths,$BS$22)+INDEX(InputsCapexBuyMonth,$BS$22)-1),INDEX(InputsCapexBuyAmount,$BS$22)/INDEX(InputsCapexDepreciationMonths,$BS$22),0)</f>
        <v>0</v>
      </c>
      <c r="V92" s="60" cm="1">
        <f t="array" ref="V92">IF(AND(OR(INDEX(InputsCapExSalvageMonth,$BS$22)=0,V$3&lt;INDEX(InputsCapExSalvageMonth,$BS$22)),V$3&gt;=INDEX(InputsCapexBuyMonth,$BS$22),V$3&lt;=INDEX(InputsCapexDepreciationMonths,$BS$22)+INDEX(InputsCapexBuyMonth,$BS$22)-1),INDEX(InputsCapexBuyAmount,$BS$22)/INDEX(InputsCapexDepreciationMonths,$BS$22),0)</f>
        <v>0</v>
      </c>
      <c r="W92" s="53" cm="1">
        <f t="array" ref="W92">IF(AND(OR(INDEX(InputsCapExSalvageMonth,$BS$22)=0,W$3&lt;INDEX(InputsCapExSalvageMonth,$BS$22)),W$3&gt;=INDEX(InputsCapexBuyMonth,$BS$22),W$3&lt;=INDEX(InputsCapexDepreciationMonths,$BS$22)+INDEX(InputsCapexBuyMonth,$BS$22)-1),INDEX(InputsCapexBuyAmount,$BS$22)/INDEX(InputsCapexDepreciationMonths,$BS$22),0)</f>
        <v>0</v>
      </c>
      <c r="X92" s="59" cm="1">
        <f t="array" ref="X92">IF(AND(OR(INDEX(InputsCapExSalvageMonth,$BS$22)=0,X$3&lt;INDEX(InputsCapExSalvageMonth,$BS$22)),X$3&gt;=INDEX(InputsCapexBuyMonth,$BS$22),X$3&lt;=INDEX(InputsCapexDepreciationMonths,$BS$22)+INDEX(InputsCapexBuyMonth,$BS$22)-1),INDEX(InputsCapexBuyAmount,$BS$22)/INDEX(InputsCapexDepreciationMonths,$BS$22),0)</f>
        <v>0</v>
      </c>
      <c r="Y92" s="59" cm="1">
        <f t="array" ref="Y92">IF(AND(OR(INDEX(InputsCapExSalvageMonth,$BS$22)=0,Y$3&lt;INDEX(InputsCapExSalvageMonth,$BS$22)),Y$3&gt;=INDEX(InputsCapexBuyMonth,$BS$22),Y$3&lt;=INDEX(InputsCapexDepreciationMonths,$BS$22)+INDEX(InputsCapexBuyMonth,$BS$22)-1),INDEX(InputsCapexBuyAmount,$BS$22)/INDEX(InputsCapexDepreciationMonths,$BS$22),0)</f>
        <v>0</v>
      </c>
      <c r="Z92" s="59" cm="1">
        <f t="array" ref="Z92">IF(AND(OR(INDEX(InputsCapExSalvageMonth,$BS$22)=0,Z$3&lt;INDEX(InputsCapExSalvageMonth,$BS$22)),Z$3&gt;=INDEX(InputsCapexBuyMonth,$BS$22),Z$3&lt;=INDEX(InputsCapexDepreciationMonths,$BS$22)+INDEX(InputsCapexBuyMonth,$BS$22)-1),INDEX(InputsCapexBuyAmount,$BS$22)/INDEX(InputsCapexDepreciationMonths,$BS$22),0)</f>
        <v>0</v>
      </c>
      <c r="AA92" s="59" cm="1">
        <f t="array" ref="AA92">IF(AND(OR(INDEX(InputsCapExSalvageMonth,$BS$22)=0,AA$3&lt;INDEX(InputsCapExSalvageMonth,$BS$22)),AA$3&gt;=INDEX(InputsCapexBuyMonth,$BS$22),AA$3&lt;=INDEX(InputsCapexDepreciationMonths,$BS$22)+INDEX(InputsCapexBuyMonth,$BS$22)-1),INDEX(InputsCapexBuyAmount,$BS$22)/INDEX(InputsCapexDepreciationMonths,$BS$22),0)</f>
        <v>0</v>
      </c>
      <c r="AB92" s="59" cm="1">
        <f t="array" ref="AB92">IF(AND(OR(INDEX(InputsCapExSalvageMonth,$BS$22)=0,AB$3&lt;INDEX(InputsCapExSalvageMonth,$BS$22)),AB$3&gt;=INDEX(InputsCapexBuyMonth,$BS$22),AB$3&lt;=INDEX(InputsCapexDepreciationMonths,$BS$22)+INDEX(InputsCapexBuyMonth,$BS$22)-1),INDEX(InputsCapexBuyAmount,$BS$22)/INDEX(InputsCapexDepreciationMonths,$BS$22),0)</f>
        <v>0</v>
      </c>
      <c r="AC92" s="59" cm="1">
        <f t="array" ref="AC92">IF(AND(OR(INDEX(InputsCapExSalvageMonth,$BS$22)=0,AC$3&lt;INDEX(InputsCapExSalvageMonth,$BS$22)),AC$3&gt;=INDEX(InputsCapexBuyMonth,$BS$22),AC$3&lt;=INDEX(InputsCapexDepreciationMonths,$BS$22)+INDEX(InputsCapexBuyMonth,$BS$22)-1),INDEX(InputsCapexBuyAmount,$BS$22)/INDEX(InputsCapexDepreciationMonths,$BS$22),0)</f>
        <v>0</v>
      </c>
      <c r="AD92" s="59" cm="1">
        <f t="array" ref="AD92">IF(AND(OR(INDEX(InputsCapExSalvageMonth,$BS$22)=0,AD$3&lt;INDEX(InputsCapExSalvageMonth,$BS$22)),AD$3&gt;=INDEX(InputsCapexBuyMonth,$BS$22),AD$3&lt;=INDEX(InputsCapexDepreciationMonths,$BS$22)+INDEX(InputsCapexBuyMonth,$BS$22)-1),INDEX(InputsCapexBuyAmount,$BS$22)/INDEX(InputsCapexDepreciationMonths,$BS$22),0)</f>
        <v>0</v>
      </c>
      <c r="AE92" s="59" cm="1">
        <f t="array" ref="AE92">IF(AND(OR(INDEX(InputsCapExSalvageMonth,$BS$22)=0,AE$3&lt;INDEX(InputsCapExSalvageMonth,$BS$22)),AE$3&gt;=INDEX(InputsCapexBuyMonth,$BS$22),AE$3&lt;=INDEX(InputsCapexDepreciationMonths,$BS$22)+INDEX(InputsCapexBuyMonth,$BS$22)-1),INDEX(InputsCapexBuyAmount,$BS$22)/INDEX(InputsCapexDepreciationMonths,$BS$22),0)</f>
        <v>0</v>
      </c>
      <c r="AF92" s="59" cm="1">
        <f t="array" ref="AF92">IF(AND(OR(INDEX(InputsCapExSalvageMonth,$BS$22)=0,AF$3&lt;INDEX(InputsCapExSalvageMonth,$BS$22)),AF$3&gt;=INDEX(InputsCapexBuyMonth,$BS$22),AF$3&lt;=INDEX(InputsCapexDepreciationMonths,$BS$22)+INDEX(InputsCapexBuyMonth,$BS$22)-1),INDEX(InputsCapexBuyAmount,$BS$22)/INDEX(InputsCapexDepreciationMonths,$BS$22),0)</f>
        <v>0</v>
      </c>
      <c r="AG92" s="59" cm="1">
        <f t="array" ref="AG92">IF(AND(OR(INDEX(InputsCapExSalvageMonth,$BS$22)=0,AG$3&lt;INDEX(InputsCapExSalvageMonth,$BS$22)),AG$3&gt;=INDEX(InputsCapexBuyMonth,$BS$22),AG$3&lt;=INDEX(InputsCapexDepreciationMonths,$BS$22)+INDEX(InputsCapexBuyMonth,$BS$22)-1),INDEX(InputsCapexBuyAmount,$BS$22)/INDEX(InputsCapexDepreciationMonths,$BS$22),0)</f>
        <v>0</v>
      </c>
      <c r="AH92" s="60" cm="1">
        <f t="array" ref="AH92">IF(AND(OR(INDEX(InputsCapExSalvageMonth,$BS$22)=0,AH$3&lt;INDEX(InputsCapExSalvageMonth,$BS$22)),AH$3&gt;=INDEX(InputsCapexBuyMonth,$BS$22),AH$3&lt;=INDEX(InputsCapexDepreciationMonths,$BS$22)+INDEX(InputsCapexBuyMonth,$BS$22)-1),INDEX(InputsCapexBuyAmount,$BS$22)/INDEX(InputsCapexDepreciationMonths,$BS$22),0)</f>
        <v>0</v>
      </c>
      <c r="AI92" s="53" cm="1">
        <f t="array" ref="AI92">IF(AND(OR(INDEX(InputsCapExSalvageMonth,$BS$22)=0,AI$3&lt;INDEX(InputsCapExSalvageMonth,$BS$22)),AI$3&gt;=INDEX(InputsCapexBuyMonth,$BS$22),AI$3&lt;=INDEX(InputsCapexDepreciationMonths,$BS$22)+INDEX(InputsCapexBuyMonth,$BS$22)-1),INDEX(InputsCapexBuyAmount,$BS$22)/INDEX(InputsCapexDepreciationMonths,$BS$22),0)</f>
        <v>0</v>
      </c>
      <c r="AJ92" s="59" cm="1">
        <f t="array" ref="AJ92">IF(AND(OR(INDEX(InputsCapExSalvageMonth,$BS$22)=0,AJ$3&lt;INDEX(InputsCapExSalvageMonth,$BS$22)),AJ$3&gt;=INDEX(InputsCapexBuyMonth,$BS$22),AJ$3&lt;=INDEX(InputsCapexDepreciationMonths,$BS$22)+INDEX(InputsCapexBuyMonth,$BS$22)-1),INDEX(InputsCapexBuyAmount,$BS$22)/INDEX(InputsCapexDepreciationMonths,$BS$22),0)</f>
        <v>0</v>
      </c>
      <c r="AK92" s="59" cm="1">
        <f t="array" ref="AK92">IF(AND(OR(INDEX(InputsCapExSalvageMonth,$BS$22)=0,AK$3&lt;INDEX(InputsCapExSalvageMonth,$BS$22)),AK$3&gt;=INDEX(InputsCapexBuyMonth,$BS$22),AK$3&lt;=INDEX(InputsCapexDepreciationMonths,$BS$22)+INDEX(InputsCapexBuyMonth,$BS$22)-1),INDEX(InputsCapexBuyAmount,$BS$22)/INDEX(InputsCapexDepreciationMonths,$BS$22),0)</f>
        <v>0</v>
      </c>
      <c r="AL92" s="59" cm="1">
        <f t="array" ref="AL92">IF(AND(OR(INDEX(InputsCapExSalvageMonth,$BS$22)=0,AL$3&lt;INDEX(InputsCapExSalvageMonth,$BS$22)),AL$3&gt;=INDEX(InputsCapexBuyMonth,$BS$22),AL$3&lt;=INDEX(InputsCapexDepreciationMonths,$BS$22)+INDEX(InputsCapexBuyMonth,$BS$22)-1),INDEX(InputsCapexBuyAmount,$BS$22)/INDEX(InputsCapexDepreciationMonths,$BS$22),0)</f>
        <v>0</v>
      </c>
      <c r="AM92" s="59" cm="1">
        <f t="array" ref="AM92">IF(AND(OR(INDEX(InputsCapExSalvageMonth,$BS$22)=0,AM$3&lt;INDEX(InputsCapExSalvageMonth,$BS$22)),AM$3&gt;=INDEX(InputsCapexBuyMonth,$BS$22),AM$3&lt;=INDEX(InputsCapexDepreciationMonths,$BS$22)+INDEX(InputsCapexBuyMonth,$BS$22)-1),INDEX(InputsCapexBuyAmount,$BS$22)/INDEX(InputsCapexDepreciationMonths,$BS$22),0)</f>
        <v>0</v>
      </c>
      <c r="AN92" s="59" cm="1">
        <f t="array" ref="AN92">IF(AND(OR(INDEX(InputsCapExSalvageMonth,$BS$22)=0,AN$3&lt;INDEX(InputsCapExSalvageMonth,$BS$22)),AN$3&gt;=INDEX(InputsCapexBuyMonth,$BS$22),AN$3&lt;=INDEX(InputsCapexDepreciationMonths,$BS$22)+INDEX(InputsCapexBuyMonth,$BS$22)-1),INDEX(InputsCapexBuyAmount,$BS$22)/INDEX(InputsCapexDepreciationMonths,$BS$22),0)</f>
        <v>0</v>
      </c>
      <c r="AO92" s="59" cm="1">
        <f t="array" ref="AO92">IF(AND(OR(INDEX(InputsCapExSalvageMonth,$BS$22)=0,AO$3&lt;INDEX(InputsCapExSalvageMonth,$BS$22)),AO$3&gt;=INDEX(InputsCapexBuyMonth,$BS$22),AO$3&lt;=INDEX(InputsCapexDepreciationMonths,$BS$22)+INDEX(InputsCapexBuyMonth,$BS$22)-1),INDEX(InputsCapexBuyAmount,$BS$22)/INDEX(InputsCapexDepreciationMonths,$BS$22),0)</f>
        <v>0</v>
      </c>
      <c r="AP92" s="59" cm="1">
        <f t="array" ref="AP92">IF(AND(OR(INDEX(InputsCapExSalvageMonth,$BS$22)=0,AP$3&lt;INDEX(InputsCapExSalvageMonth,$BS$22)),AP$3&gt;=INDEX(InputsCapexBuyMonth,$BS$22),AP$3&lt;=INDEX(InputsCapexDepreciationMonths,$BS$22)+INDEX(InputsCapexBuyMonth,$BS$22)-1),INDEX(InputsCapexBuyAmount,$BS$22)/INDEX(InputsCapexDepreciationMonths,$BS$22),0)</f>
        <v>0</v>
      </c>
      <c r="AQ92" s="59" cm="1">
        <f t="array" ref="AQ92">IF(AND(OR(INDEX(InputsCapExSalvageMonth,$BS$22)=0,AQ$3&lt;INDEX(InputsCapExSalvageMonth,$BS$22)),AQ$3&gt;=INDEX(InputsCapexBuyMonth,$BS$22),AQ$3&lt;=INDEX(InputsCapexDepreciationMonths,$BS$22)+INDEX(InputsCapexBuyMonth,$BS$22)-1),INDEX(InputsCapexBuyAmount,$BS$22)/INDEX(InputsCapexDepreciationMonths,$BS$22),0)</f>
        <v>0</v>
      </c>
      <c r="AR92" s="59" cm="1">
        <f t="array" ref="AR92">IF(AND(OR(INDEX(InputsCapExSalvageMonth,$BS$22)=0,AR$3&lt;INDEX(InputsCapExSalvageMonth,$BS$22)),AR$3&gt;=INDEX(InputsCapexBuyMonth,$BS$22),AR$3&lt;=INDEX(InputsCapexDepreciationMonths,$BS$22)+INDEX(InputsCapexBuyMonth,$BS$22)-1),INDEX(InputsCapexBuyAmount,$BS$22)/INDEX(InputsCapexDepreciationMonths,$BS$22),0)</f>
        <v>0</v>
      </c>
      <c r="AS92" s="59" cm="1">
        <f t="array" ref="AS92">IF(AND(OR(INDEX(InputsCapExSalvageMonth,$BS$22)=0,AS$3&lt;INDEX(InputsCapExSalvageMonth,$BS$22)),AS$3&gt;=INDEX(InputsCapexBuyMonth,$BS$22),AS$3&lt;=INDEX(InputsCapexDepreciationMonths,$BS$22)+INDEX(InputsCapexBuyMonth,$BS$22)-1),INDEX(InputsCapexBuyAmount,$BS$22)/INDEX(InputsCapexDepreciationMonths,$BS$22),0)</f>
        <v>0</v>
      </c>
      <c r="AT92" s="60" cm="1">
        <f t="array" ref="AT92">IF(AND(OR(INDEX(InputsCapExSalvageMonth,$BS$22)=0,AT$3&lt;INDEX(InputsCapExSalvageMonth,$BS$22)),AT$3&gt;=INDEX(InputsCapexBuyMonth,$BS$22),AT$3&lt;=INDEX(InputsCapexDepreciationMonths,$BS$22)+INDEX(InputsCapexBuyMonth,$BS$22)-1),INDEX(InputsCapexBuyAmount,$BS$22)/INDEX(InputsCapexDepreciationMonths,$BS$22),0)</f>
        <v>0</v>
      </c>
      <c r="AU92" s="53" cm="1">
        <f t="array" ref="AU92">IF(AND(OR(INDEX(InputsCapExSalvageMonth,$BS$22)=0,AU$3&lt;INDEX(InputsCapExSalvageMonth,$BS$22)),AU$3&gt;=INDEX(InputsCapexBuyMonth,$BS$22),AU$3&lt;=INDEX(InputsCapexDepreciationMonths,$BS$22)+INDEX(InputsCapexBuyMonth,$BS$22)-1),INDEX(InputsCapexBuyAmount,$BS$22)/INDEX(InputsCapexDepreciationMonths,$BS$22),0)</f>
        <v>0</v>
      </c>
      <c r="AV92" s="59" cm="1">
        <f t="array" ref="AV92">IF(AND(OR(INDEX(InputsCapExSalvageMonth,$BS$22)=0,AV$3&lt;INDEX(InputsCapExSalvageMonth,$BS$22)),AV$3&gt;=INDEX(InputsCapexBuyMonth,$BS$22),AV$3&lt;=INDEX(InputsCapexDepreciationMonths,$BS$22)+INDEX(InputsCapexBuyMonth,$BS$22)-1),INDEX(InputsCapexBuyAmount,$BS$22)/INDEX(InputsCapexDepreciationMonths,$BS$22),0)</f>
        <v>0</v>
      </c>
      <c r="AW92" s="59" cm="1">
        <f t="array" ref="AW92">IF(AND(OR(INDEX(InputsCapExSalvageMonth,$BS$22)=0,AW$3&lt;INDEX(InputsCapExSalvageMonth,$BS$22)),AW$3&gt;=INDEX(InputsCapexBuyMonth,$BS$22),AW$3&lt;=INDEX(InputsCapexDepreciationMonths,$BS$22)+INDEX(InputsCapexBuyMonth,$BS$22)-1),INDEX(InputsCapexBuyAmount,$BS$22)/INDEX(InputsCapexDepreciationMonths,$BS$22),0)</f>
        <v>0</v>
      </c>
      <c r="AX92" s="59" cm="1">
        <f t="array" ref="AX92">IF(AND(OR(INDEX(InputsCapExSalvageMonth,$BS$22)=0,AX$3&lt;INDEX(InputsCapExSalvageMonth,$BS$22)),AX$3&gt;=INDEX(InputsCapexBuyMonth,$BS$22),AX$3&lt;=INDEX(InputsCapexDepreciationMonths,$BS$22)+INDEX(InputsCapexBuyMonth,$BS$22)-1),INDEX(InputsCapexBuyAmount,$BS$22)/INDEX(InputsCapexDepreciationMonths,$BS$22),0)</f>
        <v>0</v>
      </c>
      <c r="AY92" s="59" cm="1">
        <f t="array" ref="AY92">IF(AND(OR(INDEX(InputsCapExSalvageMonth,$BS$22)=0,AY$3&lt;INDEX(InputsCapExSalvageMonth,$BS$22)),AY$3&gt;=INDEX(InputsCapexBuyMonth,$BS$22),AY$3&lt;=INDEX(InputsCapexDepreciationMonths,$BS$22)+INDEX(InputsCapexBuyMonth,$BS$22)-1),INDEX(InputsCapexBuyAmount,$BS$22)/INDEX(InputsCapexDepreciationMonths,$BS$22),0)</f>
        <v>0</v>
      </c>
      <c r="AZ92" s="59" cm="1">
        <f t="array" ref="AZ92">IF(AND(OR(INDEX(InputsCapExSalvageMonth,$BS$22)=0,AZ$3&lt;INDEX(InputsCapExSalvageMonth,$BS$22)),AZ$3&gt;=INDEX(InputsCapexBuyMonth,$BS$22),AZ$3&lt;=INDEX(InputsCapexDepreciationMonths,$BS$22)+INDEX(InputsCapexBuyMonth,$BS$22)-1),INDEX(InputsCapexBuyAmount,$BS$22)/INDEX(InputsCapexDepreciationMonths,$BS$22),0)</f>
        <v>0</v>
      </c>
      <c r="BA92" s="59" cm="1">
        <f t="array" ref="BA92">IF(AND(OR(INDEX(InputsCapExSalvageMonth,$BS$22)=0,BA$3&lt;INDEX(InputsCapExSalvageMonth,$BS$22)),BA$3&gt;=INDEX(InputsCapexBuyMonth,$BS$22),BA$3&lt;=INDEX(InputsCapexDepreciationMonths,$BS$22)+INDEX(InputsCapexBuyMonth,$BS$22)-1),INDEX(InputsCapexBuyAmount,$BS$22)/INDEX(InputsCapexDepreciationMonths,$BS$22),0)</f>
        <v>0</v>
      </c>
      <c r="BB92" s="59" cm="1">
        <f t="array" ref="BB92">IF(AND(OR(INDEX(InputsCapExSalvageMonth,$BS$22)=0,BB$3&lt;INDEX(InputsCapExSalvageMonth,$BS$22)),BB$3&gt;=INDEX(InputsCapexBuyMonth,$BS$22),BB$3&lt;=INDEX(InputsCapexDepreciationMonths,$BS$22)+INDEX(InputsCapexBuyMonth,$BS$22)-1),INDEX(InputsCapexBuyAmount,$BS$22)/INDEX(InputsCapexDepreciationMonths,$BS$22),0)</f>
        <v>0</v>
      </c>
      <c r="BC92" s="59" cm="1">
        <f t="array" ref="BC92">IF(AND(OR(INDEX(InputsCapExSalvageMonth,$BS$22)=0,BC$3&lt;INDEX(InputsCapExSalvageMonth,$BS$22)),BC$3&gt;=INDEX(InputsCapexBuyMonth,$BS$22),BC$3&lt;=INDEX(InputsCapexDepreciationMonths,$BS$22)+INDEX(InputsCapexBuyMonth,$BS$22)-1),INDEX(InputsCapexBuyAmount,$BS$22)/INDEX(InputsCapexDepreciationMonths,$BS$22),0)</f>
        <v>0</v>
      </c>
      <c r="BD92" s="59" cm="1">
        <f t="array" ref="BD92">IF(AND(OR(INDEX(InputsCapExSalvageMonth,$BS$22)=0,BD$3&lt;INDEX(InputsCapExSalvageMonth,$BS$22)),BD$3&gt;=INDEX(InputsCapexBuyMonth,$BS$22),BD$3&lt;=INDEX(InputsCapexDepreciationMonths,$BS$22)+INDEX(InputsCapexBuyMonth,$BS$22)-1),INDEX(InputsCapexBuyAmount,$BS$22)/INDEX(InputsCapexDepreciationMonths,$BS$22),0)</f>
        <v>0</v>
      </c>
      <c r="BE92" s="59" cm="1">
        <f t="array" ref="BE92">IF(AND(OR(INDEX(InputsCapExSalvageMonth,$BS$22)=0,BE$3&lt;INDEX(InputsCapExSalvageMonth,$BS$22)),BE$3&gt;=INDEX(InputsCapexBuyMonth,$BS$22),BE$3&lt;=INDEX(InputsCapexDepreciationMonths,$BS$22)+INDEX(InputsCapexBuyMonth,$BS$22)-1),INDEX(InputsCapexBuyAmount,$BS$22)/INDEX(InputsCapexDepreciationMonths,$BS$22),0)</f>
        <v>0</v>
      </c>
      <c r="BF92" s="60" cm="1">
        <f t="array" ref="BF92">IF(AND(OR(INDEX(InputsCapExSalvageMonth,$BS$22)=0,BF$3&lt;INDEX(InputsCapExSalvageMonth,$BS$22)),BF$3&gt;=INDEX(InputsCapexBuyMonth,$BS$22),BF$3&lt;=INDEX(InputsCapexDepreciationMonths,$BS$22)+INDEX(InputsCapexBuyMonth,$BS$22)-1),INDEX(InputsCapexBuyAmount,$BS$22)/INDEX(InputsCapexDepreciationMonths,$BS$22),0)</f>
        <v>0</v>
      </c>
      <c r="BG92" s="53" cm="1">
        <f t="array" ref="BG92">IF(AND(OR(INDEX(InputsCapExSalvageMonth,$BS$22)=0,BG$3&lt;INDEX(InputsCapExSalvageMonth,$BS$22)),BG$3&gt;=INDEX(InputsCapexBuyMonth,$BS$22),BG$3&lt;=INDEX(InputsCapexDepreciationMonths,$BS$22)+INDEX(InputsCapexBuyMonth,$BS$22)-1),INDEX(InputsCapexBuyAmount,$BS$22)/INDEX(InputsCapexDepreciationMonths,$BS$22),0)</f>
        <v>0</v>
      </c>
      <c r="BH92" s="59" cm="1">
        <f t="array" ref="BH92">IF(AND(OR(INDEX(InputsCapExSalvageMonth,$BS$22)=0,BH$3&lt;INDEX(InputsCapExSalvageMonth,$BS$22)),BH$3&gt;=INDEX(InputsCapexBuyMonth,$BS$22),BH$3&lt;=INDEX(InputsCapexDepreciationMonths,$BS$22)+INDEX(InputsCapexBuyMonth,$BS$22)-1),INDEX(InputsCapexBuyAmount,$BS$22)/INDEX(InputsCapexDepreciationMonths,$BS$22),0)</f>
        <v>0</v>
      </c>
      <c r="BI92" s="59" cm="1">
        <f t="array" ref="BI92">IF(AND(OR(INDEX(InputsCapExSalvageMonth,$BS$22)=0,BI$3&lt;INDEX(InputsCapExSalvageMonth,$BS$22)),BI$3&gt;=INDEX(InputsCapexBuyMonth,$BS$22),BI$3&lt;=INDEX(InputsCapexDepreciationMonths,$BS$22)+INDEX(InputsCapexBuyMonth,$BS$22)-1),INDEX(InputsCapexBuyAmount,$BS$22)/INDEX(InputsCapexDepreciationMonths,$BS$22),0)</f>
        <v>0</v>
      </c>
      <c r="BJ92" s="59" cm="1">
        <f t="array" ref="BJ92">IF(AND(OR(INDEX(InputsCapExSalvageMonth,$BS$22)=0,BJ$3&lt;INDEX(InputsCapExSalvageMonth,$BS$22)),BJ$3&gt;=INDEX(InputsCapexBuyMonth,$BS$22),BJ$3&lt;=INDEX(InputsCapexDepreciationMonths,$BS$22)+INDEX(InputsCapexBuyMonth,$BS$22)-1),INDEX(InputsCapexBuyAmount,$BS$22)/INDEX(InputsCapexDepreciationMonths,$BS$22),0)</f>
        <v>0</v>
      </c>
      <c r="BK92" s="59" cm="1">
        <f t="array" ref="BK92">IF(AND(OR(INDEX(InputsCapExSalvageMonth,$BS$22)=0,BK$3&lt;INDEX(InputsCapExSalvageMonth,$BS$22)),BK$3&gt;=INDEX(InputsCapexBuyMonth,$BS$22),BK$3&lt;=INDEX(InputsCapexDepreciationMonths,$BS$22)+INDEX(InputsCapexBuyMonth,$BS$22)-1),INDEX(InputsCapexBuyAmount,$BS$22)/INDEX(InputsCapexDepreciationMonths,$BS$22),0)</f>
        <v>0</v>
      </c>
      <c r="BL92" s="59" cm="1">
        <f t="array" ref="BL92">IF(AND(OR(INDEX(InputsCapExSalvageMonth,$BS$22)=0,BL$3&lt;INDEX(InputsCapExSalvageMonth,$BS$22)),BL$3&gt;=INDEX(InputsCapexBuyMonth,$BS$22),BL$3&lt;=INDEX(InputsCapexDepreciationMonths,$BS$22)+INDEX(InputsCapexBuyMonth,$BS$22)-1),INDEX(InputsCapexBuyAmount,$BS$22)/INDEX(InputsCapexDepreciationMonths,$BS$22),0)</f>
        <v>0</v>
      </c>
      <c r="BM92" s="59" cm="1">
        <f t="array" ref="BM92">IF(AND(OR(INDEX(InputsCapExSalvageMonth,$BS$22)=0,BM$3&lt;INDEX(InputsCapExSalvageMonth,$BS$22)),BM$3&gt;=INDEX(InputsCapexBuyMonth,$BS$22),BM$3&lt;=INDEX(InputsCapexDepreciationMonths,$BS$22)+INDEX(InputsCapexBuyMonth,$BS$22)-1),INDEX(InputsCapexBuyAmount,$BS$22)/INDEX(InputsCapexDepreciationMonths,$BS$22),0)</f>
        <v>0</v>
      </c>
      <c r="BN92" s="59" cm="1">
        <f t="array" ref="BN92">IF(AND(OR(INDEX(InputsCapExSalvageMonth,$BS$22)=0,BN$3&lt;INDEX(InputsCapExSalvageMonth,$BS$22)),BN$3&gt;=INDEX(InputsCapexBuyMonth,$BS$22),BN$3&lt;=INDEX(InputsCapexDepreciationMonths,$BS$22)+INDEX(InputsCapexBuyMonth,$BS$22)-1),INDEX(InputsCapexBuyAmount,$BS$22)/INDEX(InputsCapexDepreciationMonths,$BS$22),0)</f>
        <v>0</v>
      </c>
      <c r="BO92" s="59" cm="1">
        <f t="array" ref="BO92">IF(AND(OR(INDEX(InputsCapExSalvageMonth,$BS$22)=0,BO$3&lt;INDEX(InputsCapExSalvageMonth,$BS$22)),BO$3&gt;=INDEX(InputsCapexBuyMonth,$BS$22),BO$3&lt;=INDEX(InputsCapexDepreciationMonths,$BS$22)+INDEX(InputsCapexBuyMonth,$BS$22)-1),INDEX(InputsCapexBuyAmount,$BS$22)/INDEX(InputsCapexDepreciationMonths,$BS$22),0)</f>
        <v>0</v>
      </c>
      <c r="BP92" s="59" cm="1">
        <f t="array" ref="BP92">IF(AND(OR(INDEX(InputsCapExSalvageMonth,$BS$22)=0,BP$3&lt;INDEX(InputsCapExSalvageMonth,$BS$22)),BP$3&gt;=INDEX(InputsCapexBuyMonth,$BS$22),BP$3&lt;=INDEX(InputsCapexDepreciationMonths,$BS$22)+INDEX(InputsCapexBuyMonth,$BS$22)-1),INDEX(InputsCapexBuyAmount,$BS$22)/INDEX(InputsCapexDepreciationMonths,$BS$22),0)</f>
        <v>0</v>
      </c>
      <c r="BQ92" s="59" cm="1">
        <f t="array" ref="BQ92">IF(AND(OR(INDEX(InputsCapExSalvageMonth,$BS$22)=0,BQ$3&lt;INDEX(InputsCapExSalvageMonth,$BS$22)),BQ$3&gt;=INDEX(InputsCapexBuyMonth,$BS$22),BQ$3&lt;=INDEX(InputsCapexDepreciationMonths,$BS$22)+INDEX(InputsCapexBuyMonth,$BS$22)-1),INDEX(InputsCapexBuyAmount,$BS$22)/INDEX(InputsCapexDepreciationMonths,$BS$22),0)</f>
        <v>0</v>
      </c>
      <c r="BR92" s="60" cm="1">
        <f t="array" ref="BR92">IF(AND(OR(INDEX(InputsCapExSalvageMonth,$BS$22)=0,BR$3&lt;INDEX(InputsCapExSalvageMonth,$BS$22)),BR$3&gt;=INDEX(InputsCapexBuyMonth,$BS$22),BR$3&lt;=INDEX(InputsCapexDepreciationMonths,$BS$22)+INDEX(InputsCapexBuyMonth,$BS$22)-1),INDEX(InputsCapexBuyAmount,$BS$22)/INDEX(InputsCapexDepreciationMonths,$BS$22),0)</f>
        <v>0</v>
      </c>
    </row>
    <row r="93" spans="1:70" hidden="1" x14ac:dyDescent="0.25">
      <c r="A93" s="47"/>
      <c r="B93" s="141"/>
      <c r="C93" s="128" cm="1">
        <f t="array" ref="C93">INDEX(InputsCapexItem,$BS$23)</f>
        <v>0</v>
      </c>
      <c r="E93" s="60">
        <f t="shared" si="54"/>
        <v>0</v>
      </c>
      <c r="F93" s="60">
        <f t="shared" si="55"/>
        <v>0</v>
      </c>
      <c r="G93" s="60">
        <f t="shared" si="56"/>
        <v>0</v>
      </c>
      <c r="H93" s="60">
        <f t="shared" si="57"/>
        <v>0</v>
      </c>
      <c r="I93" s="60">
        <f t="shared" si="58"/>
        <v>0</v>
      </c>
      <c r="K93" s="53" cm="1">
        <f t="array" ref="K93">IF(AND(OR(INDEX(InputsCapExSalvageMonth,$BS$23)=0,K$3&lt;INDEX(InputsCapExSalvageMonth,$BS$23)),K$3&gt;=INDEX(InputsCapexBuyMonth,$BS$23),K$3&lt;=INDEX(InputsCapexDepreciationMonths,$BS$23)+INDEX(InputsCapexBuyMonth,$BS$23)-1),INDEX(InputsCapexBuyAmount,$BS$23)/INDEX(InputsCapexDepreciationMonths,$BS$23),0)</f>
        <v>0</v>
      </c>
      <c r="L93" s="53" cm="1">
        <f t="array" ref="L93">IF(AND(OR(INDEX(InputsCapExSalvageMonth,$BS$23)=0,L$3&lt;INDEX(InputsCapExSalvageMonth,$BS$23)),L$3&gt;=INDEX(InputsCapexBuyMonth,$BS$23),L$3&lt;=INDEX(InputsCapexDepreciationMonths,$BS$23)+INDEX(InputsCapexBuyMonth,$BS$23)-1),INDEX(InputsCapexBuyAmount,$BS$23)/INDEX(InputsCapexDepreciationMonths,$BS$23),0)</f>
        <v>0</v>
      </c>
      <c r="M93" s="53" cm="1">
        <f t="array" ref="M93">IF(AND(OR(INDEX(InputsCapExSalvageMonth,$BS$23)=0,M$3&lt;INDEX(InputsCapExSalvageMonth,$BS$23)),M$3&gt;=INDEX(InputsCapexBuyMonth,$BS$23),M$3&lt;=INDEX(InputsCapexDepreciationMonths,$BS$23)+INDEX(InputsCapexBuyMonth,$BS$23)-1),INDEX(InputsCapexBuyAmount,$BS$23)/INDEX(InputsCapexDepreciationMonths,$BS$23),0)</f>
        <v>0</v>
      </c>
      <c r="N93" s="53" cm="1">
        <f t="array" ref="N93">IF(AND(OR(INDEX(InputsCapExSalvageMonth,$BS$23)=0,N$3&lt;INDEX(InputsCapExSalvageMonth,$BS$23)),N$3&gt;=INDEX(InputsCapexBuyMonth,$BS$23),N$3&lt;=INDEX(InputsCapexDepreciationMonths,$BS$23)+INDEX(InputsCapexBuyMonth,$BS$23)-1),INDEX(InputsCapexBuyAmount,$BS$23)/INDEX(InputsCapexDepreciationMonths,$BS$23),0)</f>
        <v>0</v>
      </c>
      <c r="O93" s="53" cm="1">
        <f t="array" ref="O93">IF(AND(OR(INDEX(InputsCapExSalvageMonth,$BS$23)=0,O$3&lt;INDEX(InputsCapExSalvageMonth,$BS$23)),O$3&gt;=INDEX(InputsCapexBuyMonth,$BS$23),O$3&lt;=INDEX(InputsCapexDepreciationMonths,$BS$23)+INDEX(InputsCapexBuyMonth,$BS$23)-1),INDEX(InputsCapexBuyAmount,$BS$23)/INDEX(InputsCapexDepreciationMonths,$BS$23),0)</f>
        <v>0</v>
      </c>
      <c r="P93" s="53" cm="1">
        <f t="array" ref="P93">IF(AND(OR(INDEX(InputsCapExSalvageMonth,$BS$23)=0,P$3&lt;INDEX(InputsCapExSalvageMonth,$BS$23)),P$3&gt;=INDEX(InputsCapexBuyMonth,$BS$23),P$3&lt;=INDEX(InputsCapexDepreciationMonths,$BS$23)+INDEX(InputsCapexBuyMonth,$BS$23)-1),INDEX(InputsCapexBuyAmount,$BS$23)/INDEX(InputsCapexDepreciationMonths,$BS$23),0)</f>
        <v>0</v>
      </c>
      <c r="Q93" s="53" cm="1">
        <f t="array" ref="Q93">IF(AND(OR(INDEX(InputsCapExSalvageMonth,$BS$23)=0,Q$3&lt;INDEX(InputsCapExSalvageMonth,$BS$23)),Q$3&gt;=INDEX(InputsCapexBuyMonth,$BS$23),Q$3&lt;=INDEX(InputsCapexDepreciationMonths,$BS$23)+INDEX(InputsCapexBuyMonth,$BS$23)-1),INDEX(InputsCapexBuyAmount,$BS$23)/INDEX(InputsCapexDepreciationMonths,$BS$23),0)</f>
        <v>0</v>
      </c>
      <c r="R93" s="53" cm="1">
        <f t="array" ref="R93">IF(AND(OR(INDEX(InputsCapExSalvageMonth,$BS$23)=0,R$3&lt;INDEX(InputsCapExSalvageMonth,$BS$23)),R$3&gt;=INDEX(InputsCapexBuyMonth,$BS$23),R$3&lt;=INDEX(InputsCapexDepreciationMonths,$BS$23)+INDEX(InputsCapexBuyMonth,$BS$23)-1),INDEX(InputsCapexBuyAmount,$BS$23)/INDEX(InputsCapexDepreciationMonths,$BS$23),0)</f>
        <v>0</v>
      </c>
      <c r="S93" s="59" cm="1">
        <f t="array" ref="S93">IF(AND(OR(INDEX(InputsCapExSalvageMonth,$BS$23)=0,S$3&lt;INDEX(InputsCapExSalvageMonth,$BS$23)),S$3&gt;=INDEX(InputsCapexBuyMonth,$BS$23),S$3&lt;=INDEX(InputsCapexDepreciationMonths,$BS$23)+INDEX(InputsCapexBuyMonth,$BS$23)-1),INDEX(InputsCapexBuyAmount,$BS$23)/INDEX(InputsCapexDepreciationMonths,$BS$23),0)</f>
        <v>0</v>
      </c>
      <c r="T93" s="59" cm="1">
        <f t="array" ref="T93">IF(AND(OR(INDEX(InputsCapExSalvageMonth,$BS$23)=0,T$3&lt;INDEX(InputsCapExSalvageMonth,$BS$23)),T$3&gt;=INDEX(InputsCapexBuyMonth,$BS$23),T$3&lt;=INDEX(InputsCapexDepreciationMonths,$BS$23)+INDEX(InputsCapexBuyMonth,$BS$23)-1),INDEX(InputsCapexBuyAmount,$BS$23)/INDEX(InputsCapexDepreciationMonths,$BS$23),0)</f>
        <v>0</v>
      </c>
      <c r="U93" s="59" cm="1">
        <f t="array" ref="U93">IF(AND(OR(INDEX(InputsCapExSalvageMonth,$BS$23)=0,U$3&lt;INDEX(InputsCapExSalvageMonth,$BS$23)),U$3&gt;=INDEX(InputsCapexBuyMonth,$BS$23),U$3&lt;=INDEX(InputsCapexDepreciationMonths,$BS$23)+INDEX(InputsCapexBuyMonth,$BS$23)-1),INDEX(InputsCapexBuyAmount,$BS$23)/INDEX(InputsCapexDepreciationMonths,$BS$23),0)</f>
        <v>0</v>
      </c>
      <c r="V93" s="60" cm="1">
        <f t="array" ref="V93">IF(AND(OR(INDEX(InputsCapExSalvageMonth,$BS$23)=0,V$3&lt;INDEX(InputsCapExSalvageMonth,$BS$23)),V$3&gt;=INDEX(InputsCapexBuyMonth,$BS$23),V$3&lt;=INDEX(InputsCapexDepreciationMonths,$BS$23)+INDEX(InputsCapexBuyMonth,$BS$23)-1),INDEX(InputsCapexBuyAmount,$BS$23)/INDEX(InputsCapexDepreciationMonths,$BS$23),0)</f>
        <v>0</v>
      </c>
      <c r="W93" s="53" cm="1">
        <f t="array" ref="W93">IF(AND(OR(INDEX(InputsCapExSalvageMonth,$BS$23)=0,W$3&lt;INDEX(InputsCapExSalvageMonth,$BS$23)),W$3&gt;=INDEX(InputsCapexBuyMonth,$BS$23),W$3&lt;=INDEX(InputsCapexDepreciationMonths,$BS$23)+INDEX(InputsCapexBuyMonth,$BS$23)-1),INDEX(InputsCapexBuyAmount,$BS$23)/INDEX(InputsCapexDepreciationMonths,$BS$23),0)</f>
        <v>0</v>
      </c>
      <c r="X93" s="59" cm="1">
        <f t="array" ref="X93">IF(AND(OR(INDEX(InputsCapExSalvageMonth,$BS$23)=0,X$3&lt;INDEX(InputsCapExSalvageMonth,$BS$23)),X$3&gt;=INDEX(InputsCapexBuyMonth,$BS$23),X$3&lt;=INDEX(InputsCapexDepreciationMonths,$BS$23)+INDEX(InputsCapexBuyMonth,$BS$23)-1),INDEX(InputsCapexBuyAmount,$BS$23)/INDEX(InputsCapexDepreciationMonths,$BS$23),0)</f>
        <v>0</v>
      </c>
      <c r="Y93" s="59" cm="1">
        <f t="array" ref="Y93">IF(AND(OR(INDEX(InputsCapExSalvageMonth,$BS$23)=0,Y$3&lt;INDEX(InputsCapExSalvageMonth,$BS$23)),Y$3&gt;=INDEX(InputsCapexBuyMonth,$BS$23),Y$3&lt;=INDEX(InputsCapexDepreciationMonths,$BS$23)+INDEX(InputsCapexBuyMonth,$BS$23)-1),INDEX(InputsCapexBuyAmount,$BS$23)/INDEX(InputsCapexDepreciationMonths,$BS$23),0)</f>
        <v>0</v>
      </c>
      <c r="Z93" s="59" cm="1">
        <f t="array" ref="Z93">IF(AND(OR(INDEX(InputsCapExSalvageMonth,$BS$23)=0,Z$3&lt;INDEX(InputsCapExSalvageMonth,$BS$23)),Z$3&gt;=INDEX(InputsCapexBuyMonth,$BS$23),Z$3&lt;=INDEX(InputsCapexDepreciationMonths,$BS$23)+INDEX(InputsCapexBuyMonth,$BS$23)-1),INDEX(InputsCapexBuyAmount,$BS$23)/INDEX(InputsCapexDepreciationMonths,$BS$23),0)</f>
        <v>0</v>
      </c>
      <c r="AA93" s="59" cm="1">
        <f t="array" ref="AA93">IF(AND(OR(INDEX(InputsCapExSalvageMonth,$BS$23)=0,AA$3&lt;INDEX(InputsCapExSalvageMonth,$BS$23)),AA$3&gt;=INDEX(InputsCapexBuyMonth,$BS$23),AA$3&lt;=INDEX(InputsCapexDepreciationMonths,$BS$23)+INDEX(InputsCapexBuyMonth,$BS$23)-1),INDEX(InputsCapexBuyAmount,$BS$23)/INDEX(InputsCapexDepreciationMonths,$BS$23),0)</f>
        <v>0</v>
      </c>
      <c r="AB93" s="59" cm="1">
        <f t="array" ref="AB93">IF(AND(OR(INDEX(InputsCapExSalvageMonth,$BS$23)=0,AB$3&lt;INDEX(InputsCapExSalvageMonth,$BS$23)),AB$3&gt;=INDEX(InputsCapexBuyMonth,$BS$23),AB$3&lt;=INDEX(InputsCapexDepreciationMonths,$BS$23)+INDEX(InputsCapexBuyMonth,$BS$23)-1),INDEX(InputsCapexBuyAmount,$BS$23)/INDEX(InputsCapexDepreciationMonths,$BS$23),0)</f>
        <v>0</v>
      </c>
      <c r="AC93" s="59" cm="1">
        <f t="array" ref="AC93">IF(AND(OR(INDEX(InputsCapExSalvageMonth,$BS$23)=0,AC$3&lt;INDEX(InputsCapExSalvageMonth,$BS$23)),AC$3&gt;=INDEX(InputsCapexBuyMonth,$BS$23),AC$3&lt;=INDEX(InputsCapexDepreciationMonths,$BS$23)+INDEX(InputsCapexBuyMonth,$BS$23)-1),INDEX(InputsCapexBuyAmount,$BS$23)/INDEX(InputsCapexDepreciationMonths,$BS$23),0)</f>
        <v>0</v>
      </c>
      <c r="AD93" s="59" cm="1">
        <f t="array" ref="AD93">IF(AND(OR(INDEX(InputsCapExSalvageMonth,$BS$23)=0,AD$3&lt;INDEX(InputsCapExSalvageMonth,$BS$23)),AD$3&gt;=INDEX(InputsCapexBuyMonth,$BS$23),AD$3&lt;=INDEX(InputsCapexDepreciationMonths,$BS$23)+INDEX(InputsCapexBuyMonth,$BS$23)-1),INDEX(InputsCapexBuyAmount,$BS$23)/INDEX(InputsCapexDepreciationMonths,$BS$23),0)</f>
        <v>0</v>
      </c>
      <c r="AE93" s="59" cm="1">
        <f t="array" ref="AE93">IF(AND(OR(INDEX(InputsCapExSalvageMonth,$BS$23)=0,AE$3&lt;INDEX(InputsCapExSalvageMonth,$BS$23)),AE$3&gt;=INDEX(InputsCapexBuyMonth,$BS$23),AE$3&lt;=INDEX(InputsCapexDepreciationMonths,$BS$23)+INDEX(InputsCapexBuyMonth,$BS$23)-1),INDEX(InputsCapexBuyAmount,$BS$23)/INDEX(InputsCapexDepreciationMonths,$BS$23),0)</f>
        <v>0</v>
      </c>
      <c r="AF93" s="59" cm="1">
        <f t="array" ref="AF93">IF(AND(OR(INDEX(InputsCapExSalvageMonth,$BS$23)=0,AF$3&lt;INDEX(InputsCapExSalvageMonth,$BS$23)),AF$3&gt;=INDEX(InputsCapexBuyMonth,$BS$23),AF$3&lt;=INDEX(InputsCapexDepreciationMonths,$BS$23)+INDEX(InputsCapexBuyMonth,$BS$23)-1),INDEX(InputsCapexBuyAmount,$BS$23)/INDEX(InputsCapexDepreciationMonths,$BS$23),0)</f>
        <v>0</v>
      </c>
      <c r="AG93" s="59" cm="1">
        <f t="array" ref="AG93">IF(AND(OR(INDEX(InputsCapExSalvageMonth,$BS$23)=0,AG$3&lt;INDEX(InputsCapExSalvageMonth,$BS$23)),AG$3&gt;=INDEX(InputsCapexBuyMonth,$BS$23),AG$3&lt;=INDEX(InputsCapexDepreciationMonths,$BS$23)+INDEX(InputsCapexBuyMonth,$BS$23)-1),INDEX(InputsCapexBuyAmount,$BS$23)/INDEX(InputsCapexDepreciationMonths,$BS$23),0)</f>
        <v>0</v>
      </c>
      <c r="AH93" s="60" cm="1">
        <f t="array" ref="AH93">IF(AND(OR(INDEX(InputsCapExSalvageMonth,$BS$23)=0,AH$3&lt;INDEX(InputsCapExSalvageMonth,$BS$23)),AH$3&gt;=INDEX(InputsCapexBuyMonth,$BS$23),AH$3&lt;=INDEX(InputsCapexDepreciationMonths,$BS$23)+INDEX(InputsCapexBuyMonth,$BS$23)-1),INDEX(InputsCapexBuyAmount,$BS$23)/INDEX(InputsCapexDepreciationMonths,$BS$23),0)</f>
        <v>0</v>
      </c>
      <c r="AI93" s="53" cm="1">
        <f t="array" ref="AI93">IF(AND(OR(INDEX(InputsCapExSalvageMonth,$BS$23)=0,AI$3&lt;INDEX(InputsCapExSalvageMonth,$BS$23)),AI$3&gt;=INDEX(InputsCapexBuyMonth,$BS$23),AI$3&lt;=INDEX(InputsCapexDepreciationMonths,$BS$23)+INDEX(InputsCapexBuyMonth,$BS$23)-1),INDEX(InputsCapexBuyAmount,$BS$23)/INDEX(InputsCapexDepreciationMonths,$BS$23),0)</f>
        <v>0</v>
      </c>
      <c r="AJ93" s="59" cm="1">
        <f t="array" ref="AJ93">IF(AND(OR(INDEX(InputsCapExSalvageMonth,$BS$23)=0,AJ$3&lt;INDEX(InputsCapExSalvageMonth,$BS$23)),AJ$3&gt;=INDEX(InputsCapexBuyMonth,$BS$23),AJ$3&lt;=INDEX(InputsCapexDepreciationMonths,$BS$23)+INDEX(InputsCapexBuyMonth,$BS$23)-1),INDEX(InputsCapexBuyAmount,$BS$23)/INDEX(InputsCapexDepreciationMonths,$BS$23),0)</f>
        <v>0</v>
      </c>
      <c r="AK93" s="59" cm="1">
        <f t="array" ref="AK93">IF(AND(OR(INDEX(InputsCapExSalvageMonth,$BS$23)=0,AK$3&lt;INDEX(InputsCapExSalvageMonth,$BS$23)),AK$3&gt;=INDEX(InputsCapexBuyMonth,$BS$23),AK$3&lt;=INDEX(InputsCapexDepreciationMonths,$BS$23)+INDEX(InputsCapexBuyMonth,$BS$23)-1),INDEX(InputsCapexBuyAmount,$BS$23)/INDEX(InputsCapexDepreciationMonths,$BS$23),0)</f>
        <v>0</v>
      </c>
      <c r="AL93" s="59" cm="1">
        <f t="array" ref="AL93">IF(AND(OR(INDEX(InputsCapExSalvageMonth,$BS$23)=0,AL$3&lt;INDEX(InputsCapExSalvageMonth,$BS$23)),AL$3&gt;=INDEX(InputsCapexBuyMonth,$BS$23),AL$3&lt;=INDEX(InputsCapexDepreciationMonths,$BS$23)+INDEX(InputsCapexBuyMonth,$BS$23)-1),INDEX(InputsCapexBuyAmount,$BS$23)/INDEX(InputsCapexDepreciationMonths,$BS$23),0)</f>
        <v>0</v>
      </c>
      <c r="AM93" s="59" cm="1">
        <f t="array" ref="AM93">IF(AND(OR(INDEX(InputsCapExSalvageMonth,$BS$23)=0,AM$3&lt;INDEX(InputsCapExSalvageMonth,$BS$23)),AM$3&gt;=INDEX(InputsCapexBuyMonth,$BS$23),AM$3&lt;=INDEX(InputsCapexDepreciationMonths,$BS$23)+INDEX(InputsCapexBuyMonth,$BS$23)-1),INDEX(InputsCapexBuyAmount,$BS$23)/INDEX(InputsCapexDepreciationMonths,$BS$23),0)</f>
        <v>0</v>
      </c>
      <c r="AN93" s="59" cm="1">
        <f t="array" ref="AN93">IF(AND(OR(INDEX(InputsCapExSalvageMonth,$BS$23)=0,AN$3&lt;INDEX(InputsCapExSalvageMonth,$BS$23)),AN$3&gt;=INDEX(InputsCapexBuyMonth,$BS$23),AN$3&lt;=INDEX(InputsCapexDepreciationMonths,$BS$23)+INDEX(InputsCapexBuyMonth,$BS$23)-1),INDEX(InputsCapexBuyAmount,$BS$23)/INDEX(InputsCapexDepreciationMonths,$BS$23),0)</f>
        <v>0</v>
      </c>
      <c r="AO93" s="59" cm="1">
        <f t="array" ref="AO93">IF(AND(OR(INDEX(InputsCapExSalvageMonth,$BS$23)=0,AO$3&lt;INDEX(InputsCapExSalvageMonth,$BS$23)),AO$3&gt;=INDEX(InputsCapexBuyMonth,$BS$23),AO$3&lt;=INDEX(InputsCapexDepreciationMonths,$BS$23)+INDEX(InputsCapexBuyMonth,$BS$23)-1),INDEX(InputsCapexBuyAmount,$BS$23)/INDEX(InputsCapexDepreciationMonths,$BS$23),0)</f>
        <v>0</v>
      </c>
      <c r="AP93" s="59" cm="1">
        <f t="array" ref="AP93">IF(AND(OR(INDEX(InputsCapExSalvageMonth,$BS$23)=0,AP$3&lt;INDEX(InputsCapExSalvageMonth,$BS$23)),AP$3&gt;=INDEX(InputsCapexBuyMonth,$BS$23),AP$3&lt;=INDEX(InputsCapexDepreciationMonths,$BS$23)+INDEX(InputsCapexBuyMonth,$BS$23)-1),INDEX(InputsCapexBuyAmount,$BS$23)/INDEX(InputsCapexDepreciationMonths,$BS$23),0)</f>
        <v>0</v>
      </c>
      <c r="AQ93" s="59" cm="1">
        <f t="array" ref="AQ93">IF(AND(OR(INDEX(InputsCapExSalvageMonth,$BS$23)=0,AQ$3&lt;INDEX(InputsCapExSalvageMonth,$BS$23)),AQ$3&gt;=INDEX(InputsCapexBuyMonth,$BS$23),AQ$3&lt;=INDEX(InputsCapexDepreciationMonths,$BS$23)+INDEX(InputsCapexBuyMonth,$BS$23)-1),INDEX(InputsCapexBuyAmount,$BS$23)/INDEX(InputsCapexDepreciationMonths,$BS$23),0)</f>
        <v>0</v>
      </c>
      <c r="AR93" s="59" cm="1">
        <f t="array" ref="AR93">IF(AND(OR(INDEX(InputsCapExSalvageMonth,$BS$23)=0,AR$3&lt;INDEX(InputsCapExSalvageMonth,$BS$23)),AR$3&gt;=INDEX(InputsCapexBuyMonth,$BS$23),AR$3&lt;=INDEX(InputsCapexDepreciationMonths,$BS$23)+INDEX(InputsCapexBuyMonth,$BS$23)-1),INDEX(InputsCapexBuyAmount,$BS$23)/INDEX(InputsCapexDepreciationMonths,$BS$23),0)</f>
        <v>0</v>
      </c>
      <c r="AS93" s="59" cm="1">
        <f t="array" ref="AS93">IF(AND(OR(INDEX(InputsCapExSalvageMonth,$BS$23)=0,AS$3&lt;INDEX(InputsCapExSalvageMonth,$BS$23)),AS$3&gt;=INDEX(InputsCapexBuyMonth,$BS$23),AS$3&lt;=INDEX(InputsCapexDepreciationMonths,$BS$23)+INDEX(InputsCapexBuyMonth,$BS$23)-1),INDEX(InputsCapexBuyAmount,$BS$23)/INDEX(InputsCapexDepreciationMonths,$BS$23),0)</f>
        <v>0</v>
      </c>
      <c r="AT93" s="60" cm="1">
        <f t="array" ref="AT93">IF(AND(OR(INDEX(InputsCapExSalvageMonth,$BS$23)=0,AT$3&lt;INDEX(InputsCapExSalvageMonth,$BS$23)),AT$3&gt;=INDEX(InputsCapexBuyMonth,$BS$23),AT$3&lt;=INDEX(InputsCapexDepreciationMonths,$BS$23)+INDEX(InputsCapexBuyMonth,$BS$23)-1),INDEX(InputsCapexBuyAmount,$BS$23)/INDEX(InputsCapexDepreciationMonths,$BS$23),0)</f>
        <v>0</v>
      </c>
      <c r="AU93" s="53" cm="1">
        <f t="array" ref="AU93">IF(AND(OR(INDEX(InputsCapExSalvageMonth,$BS$23)=0,AU$3&lt;INDEX(InputsCapExSalvageMonth,$BS$23)),AU$3&gt;=INDEX(InputsCapexBuyMonth,$BS$23),AU$3&lt;=INDEX(InputsCapexDepreciationMonths,$BS$23)+INDEX(InputsCapexBuyMonth,$BS$23)-1),INDEX(InputsCapexBuyAmount,$BS$23)/INDEX(InputsCapexDepreciationMonths,$BS$23),0)</f>
        <v>0</v>
      </c>
      <c r="AV93" s="59" cm="1">
        <f t="array" ref="AV93">IF(AND(OR(INDEX(InputsCapExSalvageMonth,$BS$23)=0,AV$3&lt;INDEX(InputsCapExSalvageMonth,$BS$23)),AV$3&gt;=INDEX(InputsCapexBuyMonth,$BS$23),AV$3&lt;=INDEX(InputsCapexDepreciationMonths,$BS$23)+INDEX(InputsCapexBuyMonth,$BS$23)-1),INDEX(InputsCapexBuyAmount,$BS$23)/INDEX(InputsCapexDepreciationMonths,$BS$23),0)</f>
        <v>0</v>
      </c>
      <c r="AW93" s="59" cm="1">
        <f t="array" ref="AW93">IF(AND(OR(INDEX(InputsCapExSalvageMonth,$BS$23)=0,AW$3&lt;INDEX(InputsCapExSalvageMonth,$BS$23)),AW$3&gt;=INDEX(InputsCapexBuyMonth,$BS$23),AW$3&lt;=INDEX(InputsCapexDepreciationMonths,$BS$23)+INDEX(InputsCapexBuyMonth,$BS$23)-1),INDEX(InputsCapexBuyAmount,$BS$23)/INDEX(InputsCapexDepreciationMonths,$BS$23),0)</f>
        <v>0</v>
      </c>
      <c r="AX93" s="59" cm="1">
        <f t="array" ref="AX93">IF(AND(OR(INDEX(InputsCapExSalvageMonth,$BS$23)=0,AX$3&lt;INDEX(InputsCapExSalvageMonth,$BS$23)),AX$3&gt;=INDEX(InputsCapexBuyMonth,$BS$23),AX$3&lt;=INDEX(InputsCapexDepreciationMonths,$BS$23)+INDEX(InputsCapexBuyMonth,$BS$23)-1),INDEX(InputsCapexBuyAmount,$BS$23)/INDEX(InputsCapexDepreciationMonths,$BS$23),0)</f>
        <v>0</v>
      </c>
      <c r="AY93" s="59" cm="1">
        <f t="array" ref="AY93">IF(AND(OR(INDEX(InputsCapExSalvageMonth,$BS$23)=0,AY$3&lt;INDEX(InputsCapExSalvageMonth,$BS$23)),AY$3&gt;=INDEX(InputsCapexBuyMonth,$BS$23),AY$3&lt;=INDEX(InputsCapexDepreciationMonths,$BS$23)+INDEX(InputsCapexBuyMonth,$BS$23)-1),INDEX(InputsCapexBuyAmount,$BS$23)/INDEX(InputsCapexDepreciationMonths,$BS$23),0)</f>
        <v>0</v>
      </c>
      <c r="AZ93" s="59" cm="1">
        <f t="array" ref="AZ93">IF(AND(OR(INDEX(InputsCapExSalvageMonth,$BS$23)=0,AZ$3&lt;INDEX(InputsCapExSalvageMonth,$BS$23)),AZ$3&gt;=INDEX(InputsCapexBuyMonth,$BS$23),AZ$3&lt;=INDEX(InputsCapexDepreciationMonths,$BS$23)+INDEX(InputsCapexBuyMonth,$BS$23)-1),INDEX(InputsCapexBuyAmount,$BS$23)/INDEX(InputsCapexDepreciationMonths,$BS$23),0)</f>
        <v>0</v>
      </c>
      <c r="BA93" s="59" cm="1">
        <f t="array" ref="BA93">IF(AND(OR(INDEX(InputsCapExSalvageMonth,$BS$23)=0,BA$3&lt;INDEX(InputsCapExSalvageMonth,$BS$23)),BA$3&gt;=INDEX(InputsCapexBuyMonth,$BS$23),BA$3&lt;=INDEX(InputsCapexDepreciationMonths,$BS$23)+INDEX(InputsCapexBuyMonth,$BS$23)-1),INDEX(InputsCapexBuyAmount,$BS$23)/INDEX(InputsCapexDepreciationMonths,$BS$23),0)</f>
        <v>0</v>
      </c>
      <c r="BB93" s="59" cm="1">
        <f t="array" ref="BB93">IF(AND(OR(INDEX(InputsCapExSalvageMonth,$BS$23)=0,BB$3&lt;INDEX(InputsCapExSalvageMonth,$BS$23)),BB$3&gt;=INDEX(InputsCapexBuyMonth,$BS$23),BB$3&lt;=INDEX(InputsCapexDepreciationMonths,$BS$23)+INDEX(InputsCapexBuyMonth,$BS$23)-1),INDEX(InputsCapexBuyAmount,$BS$23)/INDEX(InputsCapexDepreciationMonths,$BS$23),0)</f>
        <v>0</v>
      </c>
      <c r="BC93" s="59" cm="1">
        <f t="array" ref="BC93">IF(AND(OR(INDEX(InputsCapExSalvageMonth,$BS$23)=0,BC$3&lt;INDEX(InputsCapExSalvageMonth,$BS$23)),BC$3&gt;=INDEX(InputsCapexBuyMonth,$BS$23),BC$3&lt;=INDEX(InputsCapexDepreciationMonths,$BS$23)+INDEX(InputsCapexBuyMonth,$BS$23)-1),INDEX(InputsCapexBuyAmount,$BS$23)/INDEX(InputsCapexDepreciationMonths,$BS$23),0)</f>
        <v>0</v>
      </c>
      <c r="BD93" s="59" cm="1">
        <f t="array" ref="BD93">IF(AND(OR(INDEX(InputsCapExSalvageMonth,$BS$23)=0,BD$3&lt;INDEX(InputsCapExSalvageMonth,$BS$23)),BD$3&gt;=INDEX(InputsCapexBuyMonth,$BS$23),BD$3&lt;=INDEX(InputsCapexDepreciationMonths,$BS$23)+INDEX(InputsCapexBuyMonth,$BS$23)-1),INDEX(InputsCapexBuyAmount,$BS$23)/INDEX(InputsCapexDepreciationMonths,$BS$23),0)</f>
        <v>0</v>
      </c>
      <c r="BE93" s="59" cm="1">
        <f t="array" ref="BE93">IF(AND(OR(INDEX(InputsCapExSalvageMonth,$BS$23)=0,BE$3&lt;INDEX(InputsCapExSalvageMonth,$BS$23)),BE$3&gt;=INDEX(InputsCapexBuyMonth,$BS$23),BE$3&lt;=INDEX(InputsCapexDepreciationMonths,$BS$23)+INDEX(InputsCapexBuyMonth,$BS$23)-1),INDEX(InputsCapexBuyAmount,$BS$23)/INDEX(InputsCapexDepreciationMonths,$BS$23),0)</f>
        <v>0</v>
      </c>
      <c r="BF93" s="60" cm="1">
        <f t="array" ref="BF93">IF(AND(OR(INDEX(InputsCapExSalvageMonth,$BS$23)=0,BF$3&lt;INDEX(InputsCapExSalvageMonth,$BS$23)),BF$3&gt;=INDEX(InputsCapexBuyMonth,$BS$23),BF$3&lt;=INDEX(InputsCapexDepreciationMonths,$BS$23)+INDEX(InputsCapexBuyMonth,$BS$23)-1),INDEX(InputsCapexBuyAmount,$BS$23)/INDEX(InputsCapexDepreciationMonths,$BS$23),0)</f>
        <v>0</v>
      </c>
      <c r="BG93" s="53" cm="1">
        <f t="array" ref="BG93">IF(AND(OR(INDEX(InputsCapExSalvageMonth,$BS$23)=0,BG$3&lt;INDEX(InputsCapExSalvageMonth,$BS$23)),BG$3&gt;=INDEX(InputsCapexBuyMonth,$BS$23),BG$3&lt;=INDEX(InputsCapexDepreciationMonths,$BS$23)+INDEX(InputsCapexBuyMonth,$BS$23)-1),INDEX(InputsCapexBuyAmount,$BS$23)/INDEX(InputsCapexDepreciationMonths,$BS$23),0)</f>
        <v>0</v>
      </c>
      <c r="BH93" s="59" cm="1">
        <f t="array" ref="BH93">IF(AND(OR(INDEX(InputsCapExSalvageMonth,$BS$23)=0,BH$3&lt;INDEX(InputsCapExSalvageMonth,$BS$23)),BH$3&gt;=INDEX(InputsCapexBuyMonth,$BS$23),BH$3&lt;=INDEX(InputsCapexDepreciationMonths,$BS$23)+INDEX(InputsCapexBuyMonth,$BS$23)-1),INDEX(InputsCapexBuyAmount,$BS$23)/INDEX(InputsCapexDepreciationMonths,$BS$23),0)</f>
        <v>0</v>
      </c>
      <c r="BI93" s="59" cm="1">
        <f t="array" ref="BI93">IF(AND(OR(INDEX(InputsCapExSalvageMonth,$BS$23)=0,BI$3&lt;INDEX(InputsCapExSalvageMonth,$BS$23)),BI$3&gt;=INDEX(InputsCapexBuyMonth,$BS$23),BI$3&lt;=INDEX(InputsCapexDepreciationMonths,$BS$23)+INDEX(InputsCapexBuyMonth,$BS$23)-1),INDEX(InputsCapexBuyAmount,$BS$23)/INDEX(InputsCapexDepreciationMonths,$BS$23),0)</f>
        <v>0</v>
      </c>
      <c r="BJ93" s="59" cm="1">
        <f t="array" ref="BJ93">IF(AND(OR(INDEX(InputsCapExSalvageMonth,$BS$23)=0,BJ$3&lt;INDEX(InputsCapExSalvageMonth,$BS$23)),BJ$3&gt;=INDEX(InputsCapexBuyMonth,$BS$23),BJ$3&lt;=INDEX(InputsCapexDepreciationMonths,$BS$23)+INDEX(InputsCapexBuyMonth,$BS$23)-1),INDEX(InputsCapexBuyAmount,$BS$23)/INDEX(InputsCapexDepreciationMonths,$BS$23),0)</f>
        <v>0</v>
      </c>
      <c r="BK93" s="59" cm="1">
        <f t="array" ref="BK93">IF(AND(OR(INDEX(InputsCapExSalvageMonth,$BS$23)=0,BK$3&lt;INDEX(InputsCapExSalvageMonth,$BS$23)),BK$3&gt;=INDEX(InputsCapexBuyMonth,$BS$23),BK$3&lt;=INDEX(InputsCapexDepreciationMonths,$BS$23)+INDEX(InputsCapexBuyMonth,$BS$23)-1),INDEX(InputsCapexBuyAmount,$BS$23)/INDEX(InputsCapexDepreciationMonths,$BS$23),0)</f>
        <v>0</v>
      </c>
      <c r="BL93" s="59" cm="1">
        <f t="array" ref="BL93">IF(AND(OR(INDEX(InputsCapExSalvageMonth,$BS$23)=0,BL$3&lt;INDEX(InputsCapExSalvageMonth,$BS$23)),BL$3&gt;=INDEX(InputsCapexBuyMonth,$BS$23),BL$3&lt;=INDEX(InputsCapexDepreciationMonths,$BS$23)+INDEX(InputsCapexBuyMonth,$BS$23)-1),INDEX(InputsCapexBuyAmount,$BS$23)/INDEX(InputsCapexDepreciationMonths,$BS$23),0)</f>
        <v>0</v>
      </c>
      <c r="BM93" s="59" cm="1">
        <f t="array" ref="BM93">IF(AND(OR(INDEX(InputsCapExSalvageMonth,$BS$23)=0,BM$3&lt;INDEX(InputsCapExSalvageMonth,$BS$23)),BM$3&gt;=INDEX(InputsCapexBuyMonth,$BS$23),BM$3&lt;=INDEX(InputsCapexDepreciationMonths,$BS$23)+INDEX(InputsCapexBuyMonth,$BS$23)-1),INDEX(InputsCapexBuyAmount,$BS$23)/INDEX(InputsCapexDepreciationMonths,$BS$23),0)</f>
        <v>0</v>
      </c>
      <c r="BN93" s="59" cm="1">
        <f t="array" ref="BN93">IF(AND(OR(INDEX(InputsCapExSalvageMonth,$BS$23)=0,BN$3&lt;INDEX(InputsCapExSalvageMonth,$BS$23)),BN$3&gt;=INDEX(InputsCapexBuyMonth,$BS$23),BN$3&lt;=INDEX(InputsCapexDepreciationMonths,$BS$23)+INDEX(InputsCapexBuyMonth,$BS$23)-1),INDEX(InputsCapexBuyAmount,$BS$23)/INDEX(InputsCapexDepreciationMonths,$BS$23),0)</f>
        <v>0</v>
      </c>
      <c r="BO93" s="59" cm="1">
        <f t="array" ref="BO93">IF(AND(OR(INDEX(InputsCapExSalvageMonth,$BS$23)=0,BO$3&lt;INDEX(InputsCapExSalvageMonth,$BS$23)),BO$3&gt;=INDEX(InputsCapexBuyMonth,$BS$23),BO$3&lt;=INDEX(InputsCapexDepreciationMonths,$BS$23)+INDEX(InputsCapexBuyMonth,$BS$23)-1),INDEX(InputsCapexBuyAmount,$BS$23)/INDEX(InputsCapexDepreciationMonths,$BS$23),0)</f>
        <v>0</v>
      </c>
      <c r="BP93" s="59" cm="1">
        <f t="array" ref="BP93">IF(AND(OR(INDEX(InputsCapExSalvageMonth,$BS$23)=0,BP$3&lt;INDEX(InputsCapExSalvageMonth,$BS$23)),BP$3&gt;=INDEX(InputsCapexBuyMonth,$BS$23),BP$3&lt;=INDEX(InputsCapexDepreciationMonths,$BS$23)+INDEX(InputsCapexBuyMonth,$BS$23)-1),INDEX(InputsCapexBuyAmount,$BS$23)/INDEX(InputsCapexDepreciationMonths,$BS$23),0)</f>
        <v>0</v>
      </c>
      <c r="BQ93" s="59" cm="1">
        <f t="array" ref="BQ93">IF(AND(OR(INDEX(InputsCapExSalvageMonth,$BS$23)=0,BQ$3&lt;INDEX(InputsCapExSalvageMonth,$BS$23)),BQ$3&gt;=INDEX(InputsCapexBuyMonth,$BS$23),BQ$3&lt;=INDEX(InputsCapexDepreciationMonths,$BS$23)+INDEX(InputsCapexBuyMonth,$BS$23)-1),INDEX(InputsCapexBuyAmount,$BS$23)/INDEX(InputsCapexDepreciationMonths,$BS$23),0)</f>
        <v>0</v>
      </c>
      <c r="BR93" s="60" cm="1">
        <f t="array" ref="BR93">IF(AND(OR(INDEX(InputsCapExSalvageMonth,$BS$23)=0,BR$3&lt;INDEX(InputsCapExSalvageMonth,$BS$23)),BR$3&gt;=INDEX(InputsCapexBuyMonth,$BS$23),BR$3&lt;=INDEX(InputsCapexDepreciationMonths,$BS$23)+INDEX(InputsCapexBuyMonth,$BS$23)-1),INDEX(InputsCapexBuyAmount,$BS$23)/INDEX(InputsCapexDepreciationMonths,$BS$23),0)</f>
        <v>0</v>
      </c>
    </row>
    <row r="94" spans="1:70" hidden="1" x14ac:dyDescent="0.25">
      <c r="A94" s="47"/>
      <c r="B94" s="141"/>
      <c r="C94" s="128" cm="1">
        <f t="array" ref="C94">INDEX(InputsCapexItem,$BS$24)</f>
        <v>0</v>
      </c>
      <c r="E94" s="60">
        <f t="shared" ref="E94:E95" si="59">SUM(K94:V94)</f>
        <v>0</v>
      </c>
      <c r="F94" s="60">
        <f t="shared" ref="F94:F95" si="60">SUM(W94:AH94)</f>
        <v>0</v>
      </c>
      <c r="G94" s="60">
        <f t="shared" ref="G94:G95" si="61">SUM(AI94:AT94)</f>
        <v>0</v>
      </c>
      <c r="H94" s="60">
        <f t="shared" ref="H94:H95" si="62">SUM(AU94:BF94)</f>
        <v>0</v>
      </c>
      <c r="I94" s="60">
        <f t="shared" ref="I94:I95" si="63">SUM(BG94:BR94)</f>
        <v>0</v>
      </c>
      <c r="K94" s="53" cm="1">
        <f t="array" ref="K94">IF(AND(OR(INDEX(InputsCapExSalvageMonth,$BS$24)=0,K$3&lt;INDEX(InputsCapExSalvageMonth,$BS$24)),K$3&gt;=INDEX(InputsCapexBuyMonth,$BS$24),K$3&lt;=INDEX(InputsCapexDepreciationMonths,$BS$24)+INDEX(InputsCapexBuyMonth,$BS$24)-1),INDEX(InputsCapexBuyAmount,$BS$24)/INDEX(InputsCapexDepreciationMonths,$BS$24),0)</f>
        <v>0</v>
      </c>
      <c r="L94" s="53" cm="1">
        <f t="array" ref="L94">IF(AND(OR(INDEX(InputsCapExSalvageMonth,$BS$24)=0,L$3&lt;INDEX(InputsCapExSalvageMonth,$BS$24)),L$3&gt;=INDEX(InputsCapexBuyMonth,$BS$24),L$3&lt;=INDEX(InputsCapexDepreciationMonths,$BS$24)+INDEX(InputsCapexBuyMonth,$BS$24)-1),INDEX(InputsCapexBuyAmount,$BS$24)/INDEX(InputsCapexDepreciationMonths,$BS$24),0)</f>
        <v>0</v>
      </c>
      <c r="M94" s="53" cm="1">
        <f t="array" ref="M94">IF(AND(OR(INDEX(InputsCapExSalvageMonth,$BS$24)=0,M$3&lt;INDEX(InputsCapExSalvageMonth,$BS$24)),M$3&gt;=INDEX(InputsCapexBuyMonth,$BS$24),M$3&lt;=INDEX(InputsCapexDepreciationMonths,$BS$24)+INDEX(InputsCapexBuyMonth,$BS$24)-1),INDEX(InputsCapexBuyAmount,$BS$24)/INDEX(InputsCapexDepreciationMonths,$BS$24),0)</f>
        <v>0</v>
      </c>
      <c r="N94" s="53" cm="1">
        <f t="array" ref="N94">IF(AND(OR(INDEX(InputsCapExSalvageMonth,$BS$24)=0,N$3&lt;INDEX(InputsCapExSalvageMonth,$BS$24)),N$3&gt;=INDEX(InputsCapexBuyMonth,$BS$24),N$3&lt;=INDEX(InputsCapexDepreciationMonths,$BS$24)+INDEX(InputsCapexBuyMonth,$BS$24)-1),INDEX(InputsCapexBuyAmount,$BS$24)/INDEX(InputsCapexDepreciationMonths,$BS$24),0)</f>
        <v>0</v>
      </c>
      <c r="O94" s="53" cm="1">
        <f t="array" ref="O94">IF(AND(OR(INDEX(InputsCapExSalvageMonth,$BS$24)=0,O$3&lt;INDEX(InputsCapExSalvageMonth,$BS$24)),O$3&gt;=INDEX(InputsCapexBuyMonth,$BS$24),O$3&lt;=INDEX(InputsCapexDepreciationMonths,$BS$24)+INDEX(InputsCapexBuyMonth,$BS$24)-1),INDEX(InputsCapexBuyAmount,$BS$24)/INDEX(InputsCapexDepreciationMonths,$BS$24),0)</f>
        <v>0</v>
      </c>
      <c r="P94" s="53" cm="1">
        <f t="array" ref="P94">IF(AND(OR(INDEX(InputsCapExSalvageMonth,$BS$24)=0,P$3&lt;INDEX(InputsCapExSalvageMonth,$BS$24)),P$3&gt;=INDEX(InputsCapexBuyMonth,$BS$24),P$3&lt;=INDEX(InputsCapexDepreciationMonths,$BS$24)+INDEX(InputsCapexBuyMonth,$BS$24)-1),INDEX(InputsCapexBuyAmount,$BS$24)/INDEX(InputsCapexDepreciationMonths,$BS$24),0)</f>
        <v>0</v>
      </c>
      <c r="Q94" s="53" cm="1">
        <f t="array" ref="Q94">IF(AND(OR(INDEX(InputsCapExSalvageMonth,$BS$24)=0,Q$3&lt;INDEX(InputsCapExSalvageMonth,$BS$24)),Q$3&gt;=INDEX(InputsCapexBuyMonth,$BS$24),Q$3&lt;=INDEX(InputsCapexDepreciationMonths,$BS$24)+INDEX(InputsCapexBuyMonth,$BS$24)-1),INDEX(InputsCapexBuyAmount,$BS$24)/INDEX(InputsCapexDepreciationMonths,$BS$24),0)</f>
        <v>0</v>
      </c>
      <c r="R94" s="53" cm="1">
        <f t="array" ref="R94">IF(AND(OR(INDEX(InputsCapExSalvageMonth,$BS$24)=0,R$3&lt;INDEX(InputsCapExSalvageMonth,$BS$24)),R$3&gt;=INDEX(InputsCapexBuyMonth,$BS$24),R$3&lt;=INDEX(InputsCapexDepreciationMonths,$BS$24)+INDEX(InputsCapexBuyMonth,$BS$24)-1),INDEX(InputsCapexBuyAmount,$BS$24)/INDEX(InputsCapexDepreciationMonths,$BS$24),0)</f>
        <v>0</v>
      </c>
      <c r="S94" s="59" cm="1">
        <f t="array" ref="S94">IF(AND(OR(INDEX(InputsCapExSalvageMonth,$BS$24)=0,S$3&lt;INDEX(InputsCapExSalvageMonth,$BS$24)),S$3&gt;=INDEX(InputsCapexBuyMonth,$BS$24),S$3&lt;=INDEX(InputsCapexDepreciationMonths,$BS$24)+INDEX(InputsCapexBuyMonth,$BS$24)-1),INDEX(InputsCapexBuyAmount,$BS$24)/INDEX(InputsCapexDepreciationMonths,$BS$24),0)</f>
        <v>0</v>
      </c>
      <c r="T94" s="59" cm="1">
        <f t="array" ref="T94">IF(AND(OR(INDEX(InputsCapExSalvageMonth,$BS$24)=0,T$3&lt;INDEX(InputsCapExSalvageMonth,$BS$24)),T$3&gt;=INDEX(InputsCapexBuyMonth,$BS$24),T$3&lt;=INDEX(InputsCapexDepreciationMonths,$BS$24)+INDEX(InputsCapexBuyMonth,$BS$24)-1),INDEX(InputsCapexBuyAmount,$BS$24)/INDEX(InputsCapexDepreciationMonths,$BS$24),0)</f>
        <v>0</v>
      </c>
      <c r="U94" s="59" cm="1">
        <f t="array" ref="U94">IF(AND(OR(INDEX(InputsCapExSalvageMonth,$BS$24)=0,U$3&lt;INDEX(InputsCapExSalvageMonth,$BS$24)),U$3&gt;=INDEX(InputsCapexBuyMonth,$BS$24),U$3&lt;=INDEX(InputsCapexDepreciationMonths,$BS$24)+INDEX(InputsCapexBuyMonth,$BS$24)-1),INDEX(InputsCapexBuyAmount,$BS$24)/INDEX(InputsCapexDepreciationMonths,$BS$24),0)</f>
        <v>0</v>
      </c>
      <c r="V94" s="60" cm="1">
        <f t="array" ref="V94">IF(AND(OR(INDEX(InputsCapExSalvageMonth,$BS$24)=0,V$3&lt;INDEX(InputsCapExSalvageMonth,$BS$24)),V$3&gt;=INDEX(InputsCapexBuyMonth,$BS$24),V$3&lt;=INDEX(InputsCapexDepreciationMonths,$BS$24)+INDEX(InputsCapexBuyMonth,$BS$24)-1),INDEX(InputsCapexBuyAmount,$BS$24)/INDEX(InputsCapexDepreciationMonths,$BS$24),0)</f>
        <v>0</v>
      </c>
      <c r="W94" s="53" cm="1">
        <f t="array" ref="W94">IF(AND(OR(INDEX(InputsCapExSalvageMonth,$BS$24)=0,W$3&lt;INDEX(InputsCapExSalvageMonth,$BS$24)),W$3&gt;=INDEX(InputsCapexBuyMonth,$BS$24),W$3&lt;=INDEX(InputsCapexDepreciationMonths,$BS$24)+INDEX(InputsCapexBuyMonth,$BS$24)-1),INDEX(InputsCapexBuyAmount,$BS$24)/INDEX(InputsCapexDepreciationMonths,$BS$24),0)</f>
        <v>0</v>
      </c>
      <c r="X94" s="59" cm="1">
        <f t="array" ref="X94">IF(AND(OR(INDEX(InputsCapExSalvageMonth,$BS$24)=0,X$3&lt;INDEX(InputsCapExSalvageMonth,$BS$24)),X$3&gt;=INDEX(InputsCapexBuyMonth,$BS$24),X$3&lt;=INDEX(InputsCapexDepreciationMonths,$BS$24)+INDEX(InputsCapexBuyMonth,$BS$24)-1),INDEX(InputsCapexBuyAmount,$BS$24)/INDEX(InputsCapexDepreciationMonths,$BS$24),0)</f>
        <v>0</v>
      </c>
      <c r="Y94" s="59" cm="1">
        <f t="array" ref="Y94">IF(AND(OR(INDEX(InputsCapExSalvageMonth,$BS$24)=0,Y$3&lt;INDEX(InputsCapExSalvageMonth,$BS$24)),Y$3&gt;=INDEX(InputsCapexBuyMonth,$BS$24),Y$3&lt;=INDEX(InputsCapexDepreciationMonths,$BS$24)+INDEX(InputsCapexBuyMonth,$BS$24)-1),INDEX(InputsCapexBuyAmount,$BS$24)/INDEX(InputsCapexDepreciationMonths,$BS$24),0)</f>
        <v>0</v>
      </c>
      <c r="Z94" s="59" cm="1">
        <f t="array" ref="Z94">IF(AND(OR(INDEX(InputsCapExSalvageMonth,$BS$24)=0,Z$3&lt;INDEX(InputsCapExSalvageMonth,$BS$24)),Z$3&gt;=INDEX(InputsCapexBuyMonth,$BS$24),Z$3&lt;=INDEX(InputsCapexDepreciationMonths,$BS$24)+INDEX(InputsCapexBuyMonth,$BS$24)-1),INDEX(InputsCapexBuyAmount,$BS$24)/INDEX(InputsCapexDepreciationMonths,$BS$24),0)</f>
        <v>0</v>
      </c>
      <c r="AA94" s="59" cm="1">
        <f t="array" ref="AA94">IF(AND(OR(INDEX(InputsCapExSalvageMonth,$BS$24)=0,AA$3&lt;INDEX(InputsCapExSalvageMonth,$BS$24)),AA$3&gt;=INDEX(InputsCapexBuyMonth,$BS$24),AA$3&lt;=INDEX(InputsCapexDepreciationMonths,$BS$24)+INDEX(InputsCapexBuyMonth,$BS$24)-1),INDEX(InputsCapexBuyAmount,$BS$24)/INDEX(InputsCapexDepreciationMonths,$BS$24),0)</f>
        <v>0</v>
      </c>
      <c r="AB94" s="59" cm="1">
        <f t="array" ref="AB94">IF(AND(OR(INDEX(InputsCapExSalvageMonth,$BS$24)=0,AB$3&lt;INDEX(InputsCapExSalvageMonth,$BS$24)),AB$3&gt;=INDEX(InputsCapexBuyMonth,$BS$24),AB$3&lt;=INDEX(InputsCapexDepreciationMonths,$BS$24)+INDEX(InputsCapexBuyMonth,$BS$24)-1),INDEX(InputsCapexBuyAmount,$BS$24)/INDEX(InputsCapexDepreciationMonths,$BS$24),0)</f>
        <v>0</v>
      </c>
      <c r="AC94" s="59" cm="1">
        <f t="array" ref="AC94">IF(AND(OR(INDEX(InputsCapExSalvageMonth,$BS$24)=0,AC$3&lt;INDEX(InputsCapExSalvageMonth,$BS$24)),AC$3&gt;=INDEX(InputsCapexBuyMonth,$BS$24),AC$3&lt;=INDEX(InputsCapexDepreciationMonths,$BS$24)+INDEX(InputsCapexBuyMonth,$BS$24)-1),INDEX(InputsCapexBuyAmount,$BS$24)/INDEX(InputsCapexDepreciationMonths,$BS$24),0)</f>
        <v>0</v>
      </c>
      <c r="AD94" s="59" cm="1">
        <f t="array" ref="AD94">IF(AND(OR(INDEX(InputsCapExSalvageMonth,$BS$24)=0,AD$3&lt;INDEX(InputsCapExSalvageMonth,$BS$24)),AD$3&gt;=INDEX(InputsCapexBuyMonth,$BS$24),AD$3&lt;=INDEX(InputsCapexDepreciationMonths,$BS$24)+INDEX(InputsCapexBuyMonth,$BS$24)-1),INDEX(InputsCapexBuyAmount,$BS$24)/INDEX(InputsCapexDepreciationMonths,$BS$24),0)</f>
        <v>0</v>
      </c>
      <c r="AE94" s="59" cm="1">
        <f t="array" ref="AE94">IF(AND(OR(INDEX(InputsCapExSalvageMonth,$BS$24)=0,AE$3&lt;INDEX(InputsCapExSalvageMonth,$BS$24)),AE$3&gt;=INDEX(InputsCapexBuyMonth,$BS$24),AE$3&lt;=INDEX(InputsCapexDepreciationMonths,$BS$24)+INDEX(InputsCapexBuyMonth,$BS$24)-1),INDEX(InputsCapexBuyAmount,$BS$24)/INDEX(InputsCapexDepreciationMonths,$BS$24),0)</f>
        <v>0</v>
      </c>
      <c r="AF94" s="59" cm="1">
        <f t="array" ref="AF94">IF(AND(OR(INDEX(InputsCapExSalvageMonth,$BS$24)=0,AF$3&lt;INDEX(InputsCapExSalvageMonth,$BS$24)),AF$3&gt;=INDEX(InputsCapexBuyMonth,$BS$24),AF$3&lt;=INDEX(InputsCapexDepreciationMonths,$BS$24)+INDEX(InputsCapexBuyMonth,$BS$24)-1),INDEX(InputsCapexBuyAmount,$BS$24)/INDEX(InputsCapexDepreciationMonths,$BS$24),0)</f>
        <v>0</v>
      </c>
      <c r="AG94" s="59" cm="1">
        <f t="array" ref="AG94">IF(AND(OR(INDEX(InputsCapExSalvageMonth,$BS$24)=0,AG$3&lt;INDEX(InputsCapExSalvageMonth,$BS$24)),AG$3&gt;=INDEX(InputsCapexBuyMonth,$BS$24),AG$3&lt;=INDEX(InputsCapexDepreciationMonths,$BS$24)+INDEX(InputsCapexBuyMonth,$BS$24)-1),INDEX(InputsCapexBuyAmount,$BS$24)/INDEX(InputsCapexDepreciationMonths,$BS$24),0)</f>
        <v>0</v>
      </c>
      <c r="AH94" s="60" cm="1">
        <f t="array" ref="AH94">IF(AND(OR(INDEX(InputsCapExSalvageMonth,$BS$24)=0,AH$3&lt;INDEX(InputsCapExSalvageMonth,$BS$24)),AH$3&gt;=INDEX(InputsCapexBuyMonth,$BS$24),AH$3&lt;=INDEX(InputsCapexDepreciationMonths,$BS$24)+INDEX(InputsCapexBuyMonth,$BS$24)-1),INDEX(InputsCapexBuyAmount,$BS$24)/INDEX(InputsCapexDepreciationMonths,$BS$24),0)</f>
        <v>0</v>
      </c>
      <c r="AI94" s="53" cm="1">
        <f t="array" ref="AI94">IF(AND(OR(INDEX(InputsCapExSalvageMonth,$BS$24)=0,AI$3&lt;INDEX(InputsCapExSalvageMonth,$BS$24)),AI$3&gt;=INDEX(InputsCapexBuyMonth,$BS$24),AI$3&lt;=INDEX(InputsCapexDepreciationMonths,$BS$24)+INDEX(InputsCapexBuyMonth,$BS$24)-1),INDEX(InputsCapexBuyAmount,$BS$24)/INDEX(InputsCapexDepreciationMonths,$BS$24),0)</f>
        <v>0</v>
      </c>
      <c r="AJ94" s="59" cm="1">
        <f t="array" ref="AJ94">IF(AND(OR(INDEX(InputsCapExSalvageMonth,$BS$24)=0,AJ$3&lt;INDEX(InputsCapExSalvageMonth,$BS$24)),AJ$3&gt;=INDEX(InputsCapexBuyMonth,$BS$24),AJ$3&lt;=INDEX(InputsCapexDepreciationMonths,$BS$24)+INDEX(InputsCapexBuyMonth,$BS$24)-1),INDEX(InputsCapexBuyAmount,$BS$24)/INDEX(InputsCapexDepreciationMonths,$BS$24),0)</f>
        <v>0</v>
      </c>
      <c r="AK94" s="59" cm="1">
        <f t="array" ref="AK94">IF(AND(OR(INDEX(InputsCapExSalvageMonth,$BS$24)=0,AK$3&lt;INDEX(InputsCapExSalvageMonth,$BS$24)),AK$3&gt;=INDEX(InputsCapexBuyMonth,$BS$24),AK$3&lt;=INDEX(InputsCapexDepreciationMonths,$BS$24)+INDEX(InputsCapexBuyMonth,$BS$24)-1),INDEX(InputsCapexBuyAmount,$BS$24)/INDEX(InputsCapexDepreciationMonths,$BS$24),0)</f>
        <v>0</v>
      </c>
      <c r="AL94" s="59" cm="1">
        <f t="array" ref="AL94">IF(AND(OR(INDEX(InputsCapExSalvageMonth,$BS$24)=0,AL$3&lt;INDEX(InputsCapExSalvageMonth,$BS$24)),AL$3&gt;=INDEX(InputsCapexBuyMonth,$BS$24),AL$3&lt;=INDEX(InputsCapexDepreciationMonths,$BS$24)+INDEX(InputsCapexBuyMonth,$BS$24)-1),INDEX(InputsCapexBuyAmount,$BS$24)/INDEX(InputsCapexDepreciationMonths,$BS$24),0)</f>
        <v>0</v>
      </c>
      <c r="AM94" s="59" cm="1">
        <f t="array" ref="AM94">IF(AND(OR(INDEX(InputsCapExSalvageMonth,$BS$24)=0,AM$3&lt;INDEX(InputsCapExSalvageMonth,$BS$24)),AM$3&gt;=INDEX(InputsCapexBuyMonth,$BS$24),AM$3&lt;=INDEX(InputsCapexDepreciationMonths,$BS$24)+INDEX(InputsCapexBuyMonth,$BS$24)-1),INDEX(InputsCapexBuyAmount,$BS$24)/INDEX(InputsCapexDepreciationMonths,$BS$24),0)</f>
        <v>0</v>
      </c>
      <c r="AN94" s="59" cm="1">
        <f t="array" ref="AN94">IF(AND(OR(INDEX(InputsCapExSalvageMonth,$BS$24)=0,AN$3&lt;INDEX(InputsCapExSalvageMonth,$BS$24)),AN$3&gt;=INDEX(InputsCapexBuyMonth,$BS$24),AN$3&lt;=INDEX(InputsCapexDepreciationMonths,$BS$24)+INDEX(InputsCapexBuyMonth,$BS$24)-1),INDEX(InputsCapexBuyAmount,$BS$24)/INDEX(InputsCapexDepreciationMonths,$BS$24),0)</f>
        <v>0</v>
      </c>
      <c r="AO94" s="59" cm="1">
        <f t="array" ref="AO94">IF(AND(OR(INDEX(InputsCapExSalvageMonth,$BS$24)=0,AO$3&lt;INDEX(InputsCapExSalvageMonth,$BS$24)),AO$3&gt;=INDEX(InputsCapexBuyMonth,$BS$24),AO$3&lt;=INDEX(InputsCapexDepreciationMonths,$BS$24)+INDEX(InputsCapexBuyMonth,$BS$24)-1),INDEX(InputsCapexBuyAmount,$BS$24)/INDEX(InputsCapexDepreciationMonths,$BS$24),0)</f>
        <v>0</v>
      </c>
      <c r="AP94" s="59" cm="1">
        <f t="array" ref="AP94">IF(AND(OR(INDEX(InputsCapExSalvageMonth,$BS$24)=0,AP$3&lt;INDEX(InputsCapExSalvageMonth,$BS$24)),AP$3&gt;=INDEX(InputsCapexBuyMonth,$BS$24),AP$3&lt;=INDEX(InputsCapexDepreciationMonths,$BS$24)+INDEX(InputsCapexBuyMonth,$BS$24)-1),INDEX(InputsCapexBuyAmount,$BS$24)/INDEX(InputsCapexDepreciationMonths,$BS$24),0)</f>
        <v>0</v>
      </c>
      <c r="AQ94" s="59" cm="1">
        <f t="array" ref="AQ94">IF(AND(OR(INDEX(InputsCapExSalvageMonth,$BS$24)=0,AQ$3&lt;INDEX(InputsCapExSalvageMonth,$BS$24)),AQ$3&gt;=INDEX(InputsCapexBuyMonth,$BS$24),AQ$3&lt;=INDEX(InputsCapexDepreciationMonths,$BS$24)+INDEX(InputsCapexBuyMonth,$BS$24)-1),INDEX(InputsCapexBuyAmount,$BS$24)/INDEX(InputsCapexDepreciationMonths,$BS$24),0)</f>
        <v>0</v>
      </c>
      <c r="AR94" s="59" cm="1">
        <f t="array" ref="AR94">IF(AND(OR(INDEX(InputsCapExSalvageMonth,$BS$24)=0,AR$3&lt;INDEX(InputsCapExSalvageMonth,$BS$24)),AR$3&gt;=INDEX(InputsCapexBuyMonth,$BS$24),AR$3&lt;=INDEX(InputsCapexDepreciationMonths,$BS$24)+INDEX(InputsCapexBuyMonth,$BS$24)-1),INDEX(InputsCapexBuyAmount,$BS$24)/INDEX(InputsCapexDepreciationMonths,$BS$24),0)</f>
        <v>0</v>
      </c>
      <c r="AS94" s="59" cm="1">
        <f t="array" ref="AS94">IF(AND(OR(INDEX(InputsCapExSalvageMonth,$BS$24)=0,AS$3&lt;INDEX(InputsCapExSalvageMonth,$BS$24)),AS$3&gt;=INDEX(InputsCapexBuyMonth,$BS$24),AS$3&lt;=INDEX(InputsCapexDepreciationMonths,$BS$24)+INDEX(InputsCapexBuyMonth,$BS$24)-1),INDEX(InputsCapexBuyAmount,$BS$24)/INDEX(InputsCapexDepreciationMonths,$BS$24),0)</f>
        <v>0</v>
      </c>
      <c r="AT94" s="60" cm="1">
        <f t="array" ref="AT94">IF(AND(OR(INDEX(InputsCapExSalvageMonth,$BS$24)=0,AT$3&lt;INDEX(InputsCapExSalvageMonth,$BS$24)),AT$3&gt;=INDEX(InputsCapexBuyMonth,$BS$24),AT$3&lt;=INDEX(InputsCapexDepreciationMonths,$BS$24)+INDEX(InputsCapexBuyMonth,$BS$24)-1),INDEX(InputsCapexBuyAmount,$BS$24)/INDEX(InputsCapexDepreciationMonths,$BS$24),0)</f>
        <v>0</v>
      </c>
      <c r="AU94" s="53" cm="1">
        <f t="array" ref="AU94">IF(AND(OR(INDEX(InputsCapExSalvageMonth,$BS$24)=0,AU$3&lt;INDEX(InputsCapExSalvageMonth,$BS$24)),AU$3&gt;=INDEX(InputsCapexBuyMonth,$BS$24),AU$3&lt;=INDEX(InputsCapexDepreciationMonths,$BS$24)+INDEX(InputsCapexBuyMonth,$BS$24)-1),INDEX(InputsCapexBuyAmount,$BS$24)/INDEX(InputsCapexDepreciationMonths,$BS$24),0)</f>
        <v>0</v>
      </c>
      <c r="AV94" s="59" cm="1">
        <f t="array" ref="AV94">IF(AND(OR(INDEX(InputsCapExSalvageMonth,$BS$24)=0,AV$3&lt;INDEX(InputsCapExSalvageMonth,$BS$24)),AV$3&gt;=INDEX(InputsCapexBuyMonth,$BS$24),AV$3&lt;=INDEX(InputsCapexDepreciationMonths,$BS$24)+INDEX(InputsCapexBuyMonth,$BS$24)-1),INDEX(InputsCapexBuyAmount,$BS$24)/INDEX(InputsCapexDepreciationMonths,$BS$24),0)</f>
        <v>0</v>
      </c>
      <c r="AW94" s="59" cm="1">
        <f t="array" ref="AW94">IF(AND(OR(INDEX(InputsCapExSalvageMonth,$BS$24)=0,AW$3&lt;INDEX(InputsCapExSalvageMonth,$BS$24)),AW$3&gt;=INDEX(InputsCapexBuyMonth,$BS$24),AW$3&lt;=INDEX(InputsCapexDepreciationMonths,$BS$24)+INDEX(InputsCapexBuyMonth,$BS$24)-1),INDEX(InputsCapexBuyAmount,$BS$24)/INDEX(InputsCapexDepreciationMonths,$BS$24),0)</f>
        <v>0</v>
      </c>
      <c r="AX94" s="59" cm="1">
        <f t="array" ref="AX94">IF(AND(OR(INDEX(InputsCapExSalvageMonth,$BS$24)=0,AX$3&lt;INDEX(InputsCapExSalvageMonth,$BS$24)),AX$3&gt;=INDEX(InputsCapexBuyMonth,$BS$24),AX$3&lt;=INDEX(InputsCapexDepreciationMonths,$BS$24)+INDEX(InputsCapexBuyMonth,$BS$24)-1),INDEX(InputsCapexBuyAmount,$BS$24)/INDEX(InputsCapexDepreciationMonths,$BS$24),0)</f>
        <v>0</v>
      </c>
      <c r="AY94" s="59" cm="1">
        <f t="array" ref="AY94">IF(AND(OR(INDEX(InputsCapExSalvageMonth,$BS$24)=0,AY$3&lt;INDEX(InputsCapExSalvageMonth,$BS$24)),AY$3&gt;=INDEX(InputsCapexBuyMonth,$BS$24),AY$3&lt;=INDEX(InputsCapexDepreciationMonths,$BS$24)+INDEX(InputsCapexBuyMonth,$BS$24)-1),INDEX(InputsCapexBuyAmount,$BS$24)/INDEX(InputsCapexDepreciationMonths,$BS$24),0)</f>
        <v>0</v>
      </c>
      <c r="AZ94" s="59" cm="1">
        <f t="array" ref="AZ94">IF(AND(OR(INDEX(InputsCapExSalvageMonth,$BS$24)=0,AZ$3&lt;INDEX(InputsCapExSalvageMonth,$BS$24)),AZ$3&gt;=INDEX(InputsCapexBuyMonth,$BS$24),AZ$3&lt;=INDEX(InputsCapexDepreciationMonths,$BS$24)+INDEX(InputsCapexBuyMonth,$BS$24)-1),INDEX(InputsCapexBuyAmount,$BS$24)/INDEX(InputsCapexDepreciationMonths,$BS$24),0)</f>
        <v>0</v>
      </c>
      <c r="BA94" s="59" cm="1">
        <f t="array" ref="BA94">IF(AND(OR(INDEX(InputsCapExSalvageMonth,$BS$24)=0,BA$3&lt;INDEX(InputsCapExSalvageMonth,$BS$24)),BA$3&gt;=INDEX(InputsCapexBuyMonth,$BS$24),BA$3&lt;=INDEX(InputsCapexDepreciationMonths,$BS$24)+INDEX(InputsCapexBuyMonth,$BS$24)-1),INDEX(InputsCapexBuyAmount,$BS$24)/INDEX(InputsCapexDepreciationMonths,$BS$24),0)</f>
        <v>0</v>
      </c>
      <c r="BB94" s="59" cm="1">
        <f t="array" ref="BB94">IF(AND(OR(INDEX(InputsCapExSalvageMonth,$BS$24)=0,BB$3&lt;INDEX(InputsCapExSalvageMonth,$BS$24)),BB$3&gt;=INDEX(InputsCapexBuyMonth,$BS$24),BB$3&lt;=INDEX(InputsCapexDepreciationMonths,$BS$24)+INDEX(InputsCapexBuyMonth,$BS$24)-1),INDEX(InputsCapexBuyAmount,$BS$24)/INDEX(InputsCapexDepreciationMonths,$BS$24),0)</f>
        <v>0</v>
      </c>
      <c r="BC94" s="59" cm="1">
        <f t="array" ref="BC94">IF(AND(OR(INDEX(InputsCapExSalvageMonth,$BS$24)=0,BC$3&lt;INDEX(InputsCapExSalvageMonth,$BS$24)),BC$3&gt;=INDEX(InputsCapexBuyMonth,$BS$24),BC$3&lt;=INDEX(InputsCapexDepreciationMonths,$BS$24)+INDEX(InputsCapexBuyMonth,$BS$24)-1),INDEX(InputsCapexBuyAmount,$BS$24)/INDEX(InputsCapexDepreciationMonths,$BS$24),0)</f>
        <v>0</v>
      </c>
      <c r="BD94" s="59" cm="1">
        <f t="array" ref="BD94">IF(AND(OR(INDEX(InputsCapExSalvageMonth,$BS$24)=0,BD$3&lt;INDEX(InputsCapExSalvageMonth,$BS$24)),BD$3&gt;=INDEX(InputsCapexBuyMonth,$BS$24),BD$3&lt;=INDEX(InputsCapexDepreciationMonths,$BS$24)+INDEX(InputsCapexBuyMonth,$BS$24)-1),INDEX(InputsCapexBuyAmount,$BS$24)/INDEX(InputsCapexDepreciationMonths,$BS$24),0)</f>
        <v>0</v>
      </c>
      <c r="BE94" s="59" cm="1">
        <f t="array" ref="BE94">IF(AND(OR(INDEX(InputsCapExSalvageMonth,$BS$24)=0,BE$3&lt;INDEX(InputsCapExSalvageMonth,$BS$24)),BE$3&gt;=INDEX(InputsCapexBuyMonth,$BS$24),BE$3&lt;=INDEX(InputsCapexDepreciationMonths,$BS$24)+INDEX(InputsCapexBuyMonth,$BS$24)-1),INDEX(InputsCapexBuyAmount,$BS$24)/INDEX(InputsCapexDepreciationMonths,$BS$24),0)</f>
        <v>0</v>
      </c>
      <c r="BF94" s="60" cm="1">
        <f t="array" ref="BF94">IF(AND(OR(INDEX(InputsCapExSalvageMonth,$BS$24)=0,BF$3&lt;INDEX(InputsCapExSalvageMonth,$BS$24)),BF$3&gt;=INDEX(InputsCapexBuyMonth,$BS$24),BF$3&lt;=INDEX(InputsCapexDepreciationMonths,$BS$24)+INDEX(InputsCapexBuyMonth,$BS$24)-1),INDEX(InputsCapexBuyAmount,$BS$24)/INDEX(InputsCapexDepreciationMonths,$BS$24),0)</f>
        <v>0</v>
      </c>
      <c r="BG94" s="53" cm="1">
        <f t="array" ref="BG94">IF(AND(OR(INDEX(InputsCapExSalvageMonth,$BS$24)=0,BG$3&lt;INDEX(InputsCapExSalvageMonth,$BS$24)),BG$3&gt;=INDEX(InputsCapexBuyMonth,$BS$24),BG$3&lt;=INDEX(InputsCapexDepreciationMonths,$BS$24)+INDEX(InputsCapexBuyMonth,$BS$24)-1),INDEX(InputsCapexBuyAmount,$BS$24)/INDEX(InputsCapexDepreciationMonths,$BS$24),0)</f>
        <v>0</v>
      </c>
      <c r="BH94" s="59" cm="1">
        <f t="array" ref="BH94">IF(AND(OR(INDEX(InputsCapExSalvageMonth,$BS$24)=0,BH$3&lt;INDEX(InputsCapExSalvageMonth,$BS$24)),BH$3&gt;=INDEX(InputsCapexBuyMonth,$BS$24),BH$3&lt;=INDEX(InputsCapexDepreciationMonths,$BS$24)+INDEX(InputsCapexBuyMonth,$BS$24)-1),INDEX(InputsCapexBuyAmount,$BS$24)/INDEX(InputsCapexDepreciationMonths,$BS$24),0)</f>
        <v>0</v>
      </c>
      <c r="BI94" s="59" cm="1">
        <f t="array" ref="BI94">IF(AND(OR(INDEX(InputsCapExSalvageMonth,$BS$24)=0,BI$3&lt;INDEX(InputsCapExSalvageMonth,$BS$24)),BI$3&gt;=INDEX(InputsCapexBuyMonth,$BS$24),BI$3&lt;=INDEX(InputsCapexDepreciationMonths,$BS$24)+INDEX(InputsCapexBuyMonth,$BS$24)-1),INDEX(InputsCapexBuyAmount,$BS$24)/INDEX(InputsCapexDepreciationMonths,$BS$24),0)</f>
        <v>0</v>
      </c>
      <c r="BJ94" s="59" cm="1">
        <f t="array" ref="BJ94">IF(AND(OR(INDEX(InputsCapExSalvageMonth,$BS$24)=0,BJ$3&lt;INDEX(InputsCapExSalvageMonth,$BS$24)),BJ$3&gt;=INDEX(InputsCapexBuyMonth,$BS$24),BJ$3&lt;=INDEX(InputsCapexDepreciationMonths,$BS$24)+INDEX(InputsCapexBuyMonth,$BS$24)-1),INDEX(InputsCapexBuyAmount,$BS$24)/INDEX(InputsCapexDepreciationMonths,$BS$24),0)</f>
        <v>0</v>
      </c>
      <c r="BK94" s="59" cm="1">
        <f t="array" ref="BK94">IF(AND(OR(INDEX(InputsCapExSalvageMonth,$BS$24)=0,BK$3&lt;INDEX(InputsCapExSalvageMonth,$BS$24)),BK$3&gt;=INDEX(InputsCapexBuyMonth,$BS$24),BK$3&lt;=INDEX(InputsCapexDepreciationMonths,$BS$24)+INDEX(InputsCapexBuyMonth,$BS$24)-1),INDEX(InputsCapexBuyAmount,$BS$24)/INDEX(InputsCapexDepreciationMonths,$BS$24),0)</f>
        <v>0</v>
      </c>
      <c r="BL94" s="59" cm="1">
        <f t="array" ref="BL94">IF(AND(OR(INDEX(InputsCapExSalvageMonth,$BS$24)=0,BL$3&lt;INDEX(InputsCapExSalvageMonth,$BS$24)),BL$3&gt;=INDEX(InputsCapexBuyMonth,$BS$24),BL$3&lt;=INDEX(InputsCapexDepreciationMonths,$BS$24)+INDEX(InputsCapexBuyMonth,$BS$24)-1),INDEX(InputsCapexBuyAmount,$BS$24)/INDEX(InputsCapexDepreciationMonths,$BS$24),0)</f>
        <v>0</v>
      </c>
      <c r="BM94" s="59" cm="1">
        <f t="array" ref="BM94">IF(AND(OR(INDEX(InputsCapExSalvageMonth,$BS$24)=0,BM$3&lt;INDEX(InputsCapExSalvageMonth,$BS$24)),BM$3&gt;=INDEX(InputsCapexBuyMonth,$BS$24),BM$3&lt;=INDEX(InputsCapexDepreciationMonths,$BS$24)+INDEX(InputsCapexBuyMonth,$BS$24)-1),INDEX(InputsCapexBuyAmount,$BS$24)/INDEX(InputsCapexDepreciationMonths,$BS$24),0)</f>
        <v>0</v>
      </c>
      <c r="BN94" s="59" cm="1">
        <f t="array" ref="BN94">IF(AND(OR(INDEX(InputsCapExSalvageMonth,$BS$24)=0,BN$3&lt;INDEX(InputsCapExSalvageMonth,$BS$24)),BN$3&gt;=INDEX(InputsCapexBuyMonth,$BS$24),BN$3&lt;=INDEX(InputsCapexDepreciationMonths,$BS$24)+INDEX(InputsCapexBuyMonth,$BS$24)-1),INDEX(InputsCapexBuyAmount,$BS$24)/INDEX(InputsCapexDepreciationMonths,$BS$24),0)</f>
        <v>0</v>
      </c>
      <c r="BO94" s="59" cm="1">
        <f t="array" ref="BO94">IF(AND(OR(INDEX(InputsCapExSalvageMonth,$BS$24)=0,BO$3&lt;INDEX(InputsCapExSalvageMonth,$BS$24)),BO$3&gt;=INDEX(InputsCapexBuyMonth,$BS$24),BO$3&lt;=INDEX(InputsCapexDepreciationMonths,$BS$24)+INDEX(InputsCapexBuyMonth,$BS$24)-1),INDEX(InputsCapexBuyAmount,$BS$24)/INDEX(InputsCapexDepreciationMonths,$BS$24),0)</f>
        <v>0</v>
      </c>
      <c r="BP94" s="59" cm="1">
        <f t="array" ref="BP94">IF(AND(OR(INDEX(InputsCapExSalvageMonth,$BS$24)=0,BP$3&lt;INDEX(InputsCapExSalvageMonth,$BS$24)),BP$3&gt;=INDEX(InputsCapexBuyMonth,$BS$24),BP$3&lt;=INDEX(InputsCapexDepreciationMonths,$BS$24)+INDEX(InputsCapexBuyMonth,$BS$24)-1),INDEX(InputsCapexBuyAmount,$BS$24)/INDEX(InputsCapexDepreciationMonths,$BS$24),0)</f>
        <v>0</v>
      </c>
      <c r="BQ94" s="59" cm="1">
        <f t="array" ref="BQ94">IF(AND(OR(INDEX(InputsCapExSalvageMonth,$BS$24)=0,BQ$3&lt;INDEX(InputsCapExSalvageMonth,$BS$24)),BQ$3&gt;=INDEX(InputsCapexBuyMonth,$BS$24),BQ$3&lt;=INDEX(InputsCapexDepreciationMonths,$BS$24)+INDEX(InputsCapexBuyMonth,$BS$24)-1),INDEX(InputsCapexBuyAmount,$BS$24)/INDEX(InputsCapexDepreciationMonths,$BS$24),0)</f>
        <v>0</v>
      </c>
      <c r="BR94" s="60" cm="1">
        <f t="array" ref="BR94">IF(AND(OR(INDEX(InputsCapExSalvageMonth,$BS$24)=0,BR$3&lt;INDEX(InputsCapExSalvageMonth,$BS$24)),BR$3&gt;=INDEX(InputsCapexBuyMonth,$BS$24),BR$3&lt;=INDEX(InputsCapexDepreciationMonths,$BS$24)+INDEX(InputsCapexBuyMonth,$BS$24)-1),INDEX(InputsCapexBuyAmount,$BS$24)/INDEX(InputsCapexDepreciationMonths,$BS$24),0)</f>
        <v>0</v>
      </c>
    </row>
    <row r="95" spans="1:70" hidden="1" x14ac:dyDescent="0.25">
      <c r="A95" s="47"/>
      <c r="B95" s="141"/>
      <c r="C95" s="128" cm="1">
        <f t="array" ref="C95">INDEX(InputsCapexItem,$BS$25)</f>
        <v>0</v>
      </c>
      <c r="E95" s="60">
        <f t="shared" si="59"/>
        <v>0</v>
      </c>
      <c r="F95" s="60">
        <f t="shared" si="60"/>
        <v>0</v>
      </c>
      <c r="G95" s="60">
        <f t="shared" si="61"/>
        <v>0</v>
      </c>
      <c r="H95" s="60">
        <f t="shared" si="62"/>
        <v>0</v>
      </c>
      <c r="I95" s="60">
        <f t="shared" si="63"/>
        <v>0</v>
      </c>
      <c r="K95" s="53" cm="1">
        <f t="array" ref="K95">IF(AND(OR(INDEX(InputsCapExSalvageMonth,$BS$25)=0,K$3&lt;INDEX(InputsCapExSalvageMonth,$BS$25)),K$3&gt;=INDEX(InputsCapexBuyMonth,$BS$25),K$3&lt;=INDEX(InputsCapexDepreciationMonths,$BS$25)+INDEX(InputsCapexBuyMonth,$BS$25)-1),INDEX(InputsCapexBuyAmount,$BS$25)/INDEX(InputsCapexDepreciationMonths,$BS$25),0)</f>
        <v>0</v>
      </c>
      <c r="L95" s="53" cm="1">
        <f t="array" ref="L95">IF(AND(OR(INDEX(InputsCapExSalvageMonth,$BS$25)=0,L$3&lt;INDEX(InputsCapExSalvageMonth,$BS$25)),L$3&gt;=INDEX(InputsCapexBuyMonth,$BS$25),L$3&lt;=INDEX(InputsCapexDepreciationMonths,$BS$25)+INDEX(InputsCapexBuyMonth,$BS$25)-1),INDEX(InputsCapexBuyAmount,$BS$25)/INDEX(InputsCapexDepreciationMonths,$BS$25),0)</f>
        <v>0</v>
      </c>
      <c r="M95" s="53" cm="1">
        <f t="array" ref="M95">IF(AND(OR(INDEX(InputsCapExSalvageMonth,$BS$25)=0,M$3&lt;INDEX(InputsCapExSalvageMonth,$BS$25)),M$3&gt;=INDEX(InputsCapexBuyMonth,$BS$25),M$3&lt;=INDEX(InputsCapexDepreciationMonths,$BS$25)+INDEX(InputsCapexBuyMonth,$BS$25)-1),INDEX(InputsCapexBuyAmount,$BS$25)/INDEX(InputsCapexDepreciationMonths,$BS$25),0)</f>
        <v>0</v>
      </c>
      <c r="N95" s="53" cm="1">
        <f t="array" ref="N95">IF(AND(OR(INDEX(InputsCapExSalvageMonth,$BS$25)=0,N$3&lt;INDEX(InputsCapExSalvageMonth,$BS$25)),N$3&gt;=INDEX(InputsCapexBuyMonth,$BS$25),N$3&lt;=INDEX(InputsCapexDepreciationMonths,$BS$25)+INDEX(InputsCapexBuyMonth,$BS$25)-1),INDEX(InputsCapexBuyAmount,$BS$25)/INDEX(InputsCapexDepreciationMonths,$BS$25),0)</f>
        <v>0</v>
      </c>
      <c r="O95" s="53" cm="1">
        <f t="array" ref="O95">IF(AND(OR(INDEX(InputsCapExSalvageMonth,$BS$25)=0,O$3&lt;INDEX(InputsCapExSalvageMonth,$BS$25)),O$3&gt;=INDEX(InputsCapexBuyMonth,$BS$25),O$3&lt;=INDEX(InputsCapexDepreciationMonths,$BS$25)+INDEX(InputsCapexBuyMonth,$BS$25)-1),INDEX(InputsCapexBuyAmount,$BS$25)/INDEX(InputsCapexDepreciationMonths,$BS$25),0)</f>
        <v>0</v>
      </c>
      <c r="P95" s="53" cm="1">
        <f t="array" ref="P95">IF(AND(OR(INDEX(InputsCapExSalvageMonth,$BS$25)=0,P$3&lt;INDEX(InputsCapExSalvageMonth,$BS$25)),P$3&gt;=INDEX(InputsCapexBuyMonth,$BS$25),P$3&lt;=INDEX(InputsCapexDepreciationMonths,$BS$25)+INDEX(InputsCapexBuyMonth,$BS$25)-1),INDEX(InputsCapexBuyAmount,$BS$25)/INDEX(InputsCapexDepreciationMonths,$BS$25),0)</f>
        <v>0</v>
      </c>
      <c r="Q95" s="53" cm="1">
        <f t="array" ref="Q95">IF(AND(OR(INDEX(InputsCapExSalvageMonth,$BS$25)=0,Q$3&lt;INDEX(InputsCapExSalvageMonth,$BS$25)),Q$3&gt;=INDEX(InputsCapexBuyMonth,$BS$25),Q$3&lt;=INDEX(InputsCapexDepreciationMonths,$BS$25)+INDEX(InputsCapexBuyMonth,$BS$25)-1),INDEX(InputsCapexBuyAmount,$BS$25)/INDEX(InputsCapexDepreciationMonths,$BS$25),0)</f>
        <v>0</v>
      </c>
      <c r="R95" s="53" cm="1">
        <f t="array" ref="R95">IF(AND(OR(INDEX(InputsCapExSalvageMonth,$BS$25)=0,R$3&lt;INDEX(InputsCapExSalvageMonth,$BS$25)),R$3&gt;=INDEX(InputsCapexBuyMonth,$BS$25),R$3&lt;=INDEX(InputsCapexDepreciationMonths,$BS$25)+INDEX(InputsCapexBuyMonth,$BS$25)-1),INDEX(InputsCapexBuyAmount,$BS$25)/INDEX(InputsCapexDepreciationMonths,$BS$25),0)</f>
        <v>0</v>
      </c>
      <c r="S95" s="59" cm="1">
        <f t="array" ref="S95">IF(AND(OR(INDEX(InputsCapExSalvageMonth,$BS$25)=0,S$3&lt;INDEX(InputsCapExSalvageMonth,$BS$25)),S$3&gt;=INDEX(InputsCapexBuyMonth,$BS$25),S$3&lt;=INDEX(InputsCapexDepreciationMonths,$BS$25)+INDEX(InputsCapexBuyMonth,$BS$25)-1),INDEX(InputsCapexBuyAmount,$BS$25)/INDEX(InputsCapexDepreciationMonths,$BS$25),0)</f>
        <v>0</v>
      </c>
      <c r="T95" s="59" cm="1">
        <f t="array" ref="T95">IF(AND(OR(INDEX(InputsCapExSalvageMonth,$BS$25)=0,T$3&lt;INDEX(InputsCapExSalvageMonth,$BS$25)),T$3&gt;=INDEX(InputsCapexBuyMonth,$BS$25),T$3&lt;=INDEX(InputsCapexDepreciationMonths,$BS$25)+INDEX(InputsCapexBuyMonth,$BS$25)-1),INDEX(InputsCapexBuyAmount,$BS$25)/INDEX(InputsCapexDepreciationMonths,$BS$25),0)</f>
        <v>0</v>
      </c>
      <c r="U95" s="59" cm="1">
        <f t="array" ref="U95">IF(AND(OR(INDEX(InputsCapExSalvageMonth,$BS$25)=0,U$3&lt;INDEX(InputsCapExSalvageMonth,$BS$25)),U$3&gt;=INDEX(InputsCapexBuyMonth,$BS$25),U$3&lt;=INDEX(InputsCapexDepreciationMonths,$BS$25)+INDEX(InputsCapexBuyMonth,$BS$25)-1),INDEX(InputsCapexBuyAmount,$BS$25)/INDEX(InputsCapexDepreciationMonths,$BS$25),0)</f>
        <v>0</v>
      </c>
      <c r="V95" s="60" cm="1">
        <f t="array" ref="V95">IF(AND(OR(INDEX(InputsCapExSalvageMonth,$BS$25)=0,V$3&lt;INDEX(InputsCapExSalvageMonth,$BS$25)),V$3&gt;=INDEX(InputsCapexBuyMonth,$BS$25),V$3&lt;=INDEX(InputsCapexDepreciationMonths,$BS$25)+INDEX(InputsCapexBuyMonth,$BS$25)-1),INDEX(InputsCapexBuyAmount,$BS$25)/INDEX(InputsCapexDepreciationMonths,$BS$25),0)</f>
        <v>0</v>
      </c>
      <c r="W95" s="53" cm="1">
        <f t="array" ref="W95">IF(AND(OR(INDEX(InputsCapExSalvageMonth,$BS$25)=0,W$3&lt;INDEX(InputsCapExSalvageMonth,$BS$25)),W$3&gt;=INDEX(InputsCapexBuyMonth,$BS$25),W$3&lt;=INDEX(InputsCapexDepreciationMonths,$BS$25)+INDEX(InputsCapexBuyMonth,$BS$25)-1),INDEX(InputsCapexBuyAmount,$BS$25)/INDEX(InputsCapexDepreciationMonths,$BS$25),0)</f>
        <v>0</v>
      </c>
      <c r="X95" s="59" cm="1">
        <f t="array" ref="X95">IF(AND(OR(INDEX(InputsCapExSalvageMonth,$BS$25)=0,X$3&lt;INDEX(InputsCapExSalvageMonth,$BS$25)),X$3&gt;=INDEX(InputsCapexBuyMonth,$BS$25),X$3&lt;=INDEX(InputsCapexDepreciationMonths,$BS$25)+INDEX(InputsCapexBuyMonth,$BS$25)-1),INDEX(InputsCapexBuyAmount,$BS$25)/INDEX(InputsCapexDepreciationMonths,$BS$25),0)</f>
        <v>0</v>
      </c>
      <c r="Y95" s="59" cm="1">
        <f t="array" ref="Y95">IF(AND(OR(INDEX(InputsCapExSalvageMonth,$BS$25)=0,Y$3&lt;INDEX(InputsCapExSalvageMonth,$BS$25)),Y$3&gt;=INDEX(InputsCapexBuyMonth,$BS$25),Y$3&lt;=INDEX(InputsCapexDepreciationMonths,$BS$25)+INDEX(InputsCapexBuyMonth,$BS$25)-1),INDEX(InputsCapexBuyAmount,$BS$25)/INDEX(InputsCapexDepreciationMonths,$BS$25),0)</f>
        <v>0</v>
      </c>
      <c r="Z95" s="59" cm="1">
        <f t="array" ref="Z95">IF(AND(OR(INDEX(InputsCapExSalvageMonth,$BS$25)=0,Z$3&lt;INDEX(InputsCapExSalvageMonth,$BS$25)),Z$3&gt;=INDEX(InputsCapexBuyMonth,$BS$25),Z$3&lt;=INDEX(InputsCapexDepreciationMonths,$BS$25)+INDEX(InputsCapexBuyMonth,$BS$25)-1),INDEX(InputsCapexBuyAmount,$BS$25)/INDEX(InputsCapexDepreciationMonths,$BS$25),0)</f>
        <v>0</v>
      </c>
      <c r="AA95" s="59" cm="1">
        <f t="array" ref="AA95">IF(AND(OR(INDEX(InputsCapExSalvageMonth,$BS$25)=0,AA$3&lt;INDEX(InputsCapExSalvageMonth,$BS$25)),AA$3&gt;=INDEX(InputsCapexBuyMonth,$BS$25),AA$3&lt;=INDEX(InputsCapexDepreciationMonths,$BS$25)+INDEX(InputsCapexBuyMonth,$BS$25)-1),INDEX(InputsCapexBuyAmount,$BS$25)/INDEX(InputsCapexDepreciationMonths,$BS$25),0)</f>
        <v>0</v>
      </c>
      <c r="AB95" s="59" cm="1">
        <f t="array" ref="AB95">IF(AND(OR(INDEX(InputsCapExSalvageMonth,$BS$25)=0,AB$3&lt;INDEX(InputsCapExSalvageMonth,$BS$25)),AB$3&gt;=INDEX(InputsCapexBuyMonth,$BS$25),AB$3&lt;=INDEX(InputsCapexDepreciationMonths,$BS$25)+INDEX(InputsCapexBuyMonth,$BS$25)-1),INDEX(InputsCapexBuyAmount,$BS$25)/INDEX(InputsCapexDepreciationMonths,$BS$25),0)</f>
        <v>0</v>
      </c>
      <c r="AC95" s="59" cm="1">
        <f t="array" ref="AC95">IF(AND(OR(INDEX(InputsCapExSalvageMonth,$BS$25)=0,AC$3&lt;INDEX(InputsCapExSalvageMonth,$BS$25)),AC$3&gt;=INDEX(InputsCapexBuyMonth,$BS$25),AC$3&lt;=INDEX(InputsCapexDepreciationMonths,$BS$25)+INDEX(InputsCapexBuyMonth,$BS$25)-1),INDEX(InputsCapexBuyAmount,$BS$25)/INDEX(InputsCapexDepreciationMonths,$BS$25),0)</f>
        <v>0</v>
      </c>
      <c r="AD95" s="59" cm="1">
        <f t="array" ref="AD95">IF(AND(OR(INDEX(InputsCapExSalvageMonth,$BS$25)=0,AD$3&lt;INDEX(InputsCapExSalvageMonth,$BS$25)),AD$3&gt;=INDEX(InputsCapexBuyMonth,$BS$25),AD$3&lt;=INDEX(InputsCapexDepreciationMonths,$BS$25)+INDEX(InputsCapexBuyMonth,$BS$25)-1),INDEX(InputsCapexBuyAmount,$BS$25)/INDEX(InputsCapexDepreciationMonths,$BS$25),0)</f>
        <v>0</v>
      </c>
      <c r="AE95" s="59" cm="1">
        <f t="array" ref="AE95">IF(AND(OR(INDEX(InputsCapExSalvageMonth,$BS$25)=0,AE$3&lt;INDEX(InputsCapExSalvageMonth,$BS$25)),AE$3&gt;=INDEX(InputsCapexBuyMonth,$BS$25),AE$3&lt;=INDEX(InputsCapexDepreciationMonths,$BS$25)+INDEX(InputsCapexBuyMonth,$BS$25)-1),INDEX(InputsCapexBuyAmount,$BS$25)/INDEX(InputsCapexDepreciationMonths,$BS$25),0)</f>
        <v>0</v>
      </c>
      <c r="AF95" s="59" cm="1">
        <f t="array" ref="AF95">IF(AND(OR(INDEX(InputsCapExSalvageMonth,$BS$25)=0,AF$3&lt;INDEX(InputsCapExSalvageMonth,$BS$25)),AF$3&gt;=INDEX(InputsCapexBuyMonth,$BS$25),AF$3&lt;=INDEX(InputsCapexDepreciationMonths,$BS$25)+INDEX(InputsCapexBuyMonth,$BS$25)-1),INDEX(InputsCapexBuyAmount,$BS$25)/INDEX(InputsCapexDepreciationMonths,$BS$25),0)</f>
        <v>0</v>
      </c>
      <c r="AG95" s="59" cm="1">
        <f t="array" ref="AG95">IF(AND(OR(INDEX(InputsCapExSalvageMonth,$BS$25)=0,AG$3&lt;INDEX(InputsCapExSalvageMonth,$BS$25)),AG$3&gt;=INDEX(InputsCapexBuyMonth,$BS$25),AG$3&lt;=INDEX(InputsCapexDepreciationMonths,$BS$25)+INDEX(InputsCapexBuyMonth,$BS$25)-1),INDEX(InputsCapexBuyAmount,$BS$25)/INDEX(InputsCapexDepreciationMonths,$BS$25),0)</f>
        <v>0</v>
      </c>
      <c r="AH95" s="60" cm="1">
        <f t="array" ref="AH95">IF(AND(OR(INDEX(InputsCapExSalvageMonth,$BS$25)=0,AH$3&lt;INDEX(InputsCapExSalvageMonth,$BS$25)),AH$3&gt;=INDEX(InputsCapexBuyMonth,$BS$25),AH$3&lt;=INDEX(InputsCapexDepreciationMonths,$BS$25)+INDEX(InputsCapexBuyMonth,$BS$25)-1),INDEX(InputsCapexBuyAmount,$BS$25)/INDEX(InputsCapexDepreciationMonths,$BS$25),0)</f>
        <v>0</v>
      </c>
      <c r="AI95" s="53" cm="1">
        <f t="array" ref="AI95">IF(AND(OR(INDEX(InputsCapExSalvageMonth,$BS$25)=0,AI$3&lt;INDEX(InputsCapExSalvageMonth,$BS$25)),AI$3&gt;=INDEX(InputsCapexBuyMonth,$BS$25),AI$3&lt;=INDEX(InputsCapexDepreciationMonths,$BS$25)+INDEX(InputsCapexBuyMonth,$BS$25)-1),INDEX(InputsCapexBuyAmount,$BS$25)/INDEX(InputsCapexDepreciationMonths,$BS$25),0)</f>
        <v>0</v>
      </c>
      <c r="AJ95" s="59" cm="1">
        <f t="array" ref="AJ95">IF(AND(OR(INDEX(InputsCapExSalvageMonth,$BS$25)=0,AJ$3&lt;INDEX(InputsCapExSalvageMonth,$BS$25)),AJ$3&gt;=INDEX(InputsCapexBuyMonth,$BS$25),AJ$3&lt;=INDEX(InputsCapexDepreciationMonths,$BS$25)+INDEX(InputsCapexBuyMonth,$BS$25)-1),INDEX(InputsCapexBuyAmount,$BS$25)/INDEX(InputsCapexDepreciationMonths,$BS$25),0)</f>
        <v>0</v>
      </c>
      <c r="AK95" s="59" cm="1">
        <f t="array" ref="AK95">IF(AND(OR(INDEX(InputsCapExSalvageMonth,$BS$25)=0,AK$3&lt;INDEX(InputsCapExSalvageMonth,$BS$25)),AK$3&gt;=INDEX(InputsCapexBuyMonth,$BS$25),AK$3&lt;=INDEX(InputsCapexDepreciationMonths,$BS$25)+INDEX(InputsCapexBuyMonth,$BS$25)-1),INDEX(InputsCapexBuyAmount,$BS$25)/INDEX(InputsCapexDepreciationMonths,$BS$25),0)</f>
        <v>0</v>
      </c>
      <c r="AL95" s="59" cm="1">
        <f t="array" ref="AL95">IF(AND(OR(INDEX(InputsCapExSalvageMonth,$BS$25)=0,AL$3&lt;INDEX(InputsCapExSalvageMonth,$BS$25)),AL$3&gt;=INDEX(InputsCapexBuyMonth,$BS$25),AL$3&lt;=INDEX(InputsCapexDepreciationMonths,$BS$25)+INDEX(InputsCapexBuyMonth,$BS$25)-1),INDEX(InputsCapexBuyAmount,$BS$25)/INDEX(InputsCapexDepreciationMonths,$BS$25),0)</f>
        <v>0</v>
      </c>
      <c r="AM95" s="59" cm="1">
        <f t="array" ref="AM95">IF(AND(OR(INDEX(InputsCapExSalvageMonth,$BS$25)=0,AM$3&lt;INDEX(InputsCapExSalvageMonth,$BS$25)),AM$3&gt;=INDEX(InputsCapexBuyMonth,$BS$25),AM$3&lt;=INDEX(InputsCapexDepreciationMonths,$BS$25)+INDEX(InputsCapexBuyMonth,$BS$25)-1),INDEX(InputsCapexBuyAmount,$BS$25)/INDEX(InputsCapexDepreciationMonths,$BS$25),0)</f>
        <v>0</v>
      </c>
      <c r="AN95" s="59" cm="1">
        <f t="array" ref="AN95">IF(AND(OR(INDEX(InputsCapExSalvageMonth,$BS$25)=0,AN$3&lt;INDEX(InputsCapExSalvageMonth,$BS$25)),AN$3&gt;=INDEX(InputsCapexBuyMonth,$BS$25),AN$3&lt;=INDEX(InputsCapexDepreciationMonths,$BS$25)+INDEX(InputsCapexBuyMonth,$BS$25)-1),INDEX(InputsCapexBuyAmount,$BS$25)/INDEX(InputsCapexDepreciationMonths,$BS$25),0)</f>
        <v>0</v>
      </c>
      <c r="AO95" s="59" cm="1">
        <f t="array" ref="AO95">IF(AND(OR(INDEX(InputsCapExSalvageMonth,$BS$25)=0,AO$3&lt;INDEX(InputsCapExSalvageMonth,$BS$25)),AO$3&gt;=INDEX(InputsCapexBuyMonth,$BS$25),AO$3&lt;=INDEX(InputsCapexDepreciationMonths,$BS$25)+INDEX(InputsCapexBuyMonth,$BS$25)-1),INDEX(InputsCapexBuyAmount,$BS$25)/INDEX(InputsCapexDepreciationMonths,$BS$25),0)</f>
        <v>0</v>
      </c>
      <c r="AP95" s="59" cm="1">
        <f t="array" ref="AP95">IF(AND(OR(INDEX(InputsCapExSalvageMonth,$BS$25)=0,AP$3&lt;INDEX(InputsCapExSalvageMonth,$BS$25)),AP$3&gt;=INDEX(InputsCapexBuyMonth,$BS$25),AP$3&lt;=INDEX(InputsCapexDepreciationMonths,$BS$25)+INDEX(InputsCapexBuyMonth,$BS$25)-1),INDEX(InputsCapexBuyAmount,$BS$25)/INDEX(InputsCapexDepreciationMonths,$BS$25),0)</f>
        <v>0</v>
      </c>
      <c r="AQ95" s="59" cm="1">
        <f t="array" ref="AQ95">IF(AND(OR(INDEX(InputsCapExSalvageMonth,$BS$25)=0,AQ$3&lt;INDEX(InputsCapExSalvageMonth,$BS$25)),AQ$3&gt;=INDEX(InputsCapexBuyMonth,$BS$25),AQ$3&lt;=INDEX(InputsCapexDepreciationMonths,$BS$25)+INDEX(InputsCapexBuyMonth,$BS$25)-1),INDEX(InputsCapexBuyAmount,$BS$25)/INDEX(InputsCapexDepreciationMonths,$BS$25),0)</f>
        <v>0</v>
      </c>
      <c r="AR95" s="59" cm="1">
        <f t="array" ref="AR95">IF(AND(OR(INDEX(InputsCapExSalvageMonth,$BS$25)=0,AR$3&lt;INDEX(InputsCapExSalvageMonth,$BS$25)),AR$3&gt;=INDEX(InputsCapexBuyMonth,$BS$25),AR$3&lt;=INDEX(InputsCapexDepreciationMonths,$BS$25)+INDEX(InputsCapexBuyMonth,$BS$25)-1),INDEX(InputsCapexBuyAmount,$BS$25)/INDEX(InputsCapexDepreciationMonths,$BS$25),0)</f>
        <v>0</v>
      </c>
      <c r="AS95" s="59" cm="1">
        <f t="array" ref="AS95">IF(AND(OR(INDEX(InputsCapExSalvageMonth,$BS$25)=0,AS$3&lt;INDEX(InputsCapExSalvageMonth,$BS$25)),AS$3&gt;=INDEX(InputsCapexBuyMonth,$BS$25),AS$3&lt;=INDEX(InputsCapexDepreciationMonths,$BS$25)+INDEX(InputsCapexBuyMonth,$BS$25)-1),INDEX(InputsCapexBuyAmount,$BS$25)/INDEX(InputsCapexDepreciationMonths,$BS$25),0)</f>
        <v>0</v>
      </c>
      <c r="AT95" s="60" cm="1">
        <f t="array" ref="AT95">IF(AND(OR(INDEX(InputsCapExSalvageMonth,$BS$25)=0,AT$3&lt;INDEX(InputsCapExSalvageMonth,$BS$25)),AT$3&gt;=INDEX(InputsCapexBuyMonth,$BS$25),AT$3&lt;=INDEX(InputsCapexDepreciationMonths,$BS$25)+INDEX(InputsCapexBuyMonth,$BS$25)-1),INDEX(InputsCapexBuyAmount,$BS$25)/INDEX(InputsCapexDepreciationMonths,$BS$25),0)</f>
        <v>0</v>
      </c>
      <c r="AU95" s="53" cm="1">
        <f t="array" ref="AU95">IF(AND(OR(INDEX(InputsCapExSalvageMonth,$BS$25)=0,AU$3&lt;INDEX(InputsCapExSalvageMonth,$BS$25)),AU$3&gt;=INDEX(InputsCapexBuyMonth,$BS$25),AU$3&lt;=INDEX(InputsCapexDepreciationMonths,$BS$25)+INDEX(InputsCapexBuyMonth,$BS$25)-1),INDEX(InputsCapexBuyAmount,$BS$25)/INDEX(InputsCapexDepreciationMonths,$BS$25),0)</f>
        <v>0</v>
      </c>
      <c r="AV95" s="59" cm="1">
        <f t="array" ref="AV95">IF(AND(OR(INDEX(InputsCapExSalvageMonth,$BS$25)=0,AV$3&lt;INDEX(InputsCapExSalvageMonth,$BS$25)),AV$3&gt;=INDEX(InputsCapexBuyMonth,$BS$25),AV$3&lt;=INDEX(InputsCapexDepreciationMonths,$BS$25)+INDEX(InputsCapexBuyMonth,$BS$25)-1),INDEX(InputsCapexBuyAmount,$BS$25)/INDEX(InputsCapexDepreciationMonths,$BS$25),0)</f>
        <v>0</v>
      </c>
      <c r="AW95" s="59" cm="1">
        <f t="array" ref="AW95">IF(AND(OR(INDEX(InputsCapExSalvageMonth,$BS$25)=0,AW$3&lt;INDEX(InputsCapExSalvageMonth,$BS$25)),AW$3&gt;=INDEX(InputsCapexBuyMonth,$BS$25),AW$3&lt;=INDEX(InputsCapexDepreciationMonths,$BS$25)+INDEX(InputsCapexBuyMonth,$BS$25)-1),INDEX(InputsCapexBuyAmount,$BS$25)/INDEX(InputsCapexDepreciationMonths,$BS$25),0)</f>
        <v>0</v>
      </c>
      <c r="AX95" s="59" cm="1">
        <f t="array" ref="AX95">IF(AND(OR(INDEX(InputsCapExSalvageMonth,$BS$25)=0,AX$3&lt;INDEX(InputsCapExSalvageMonth,$BS$25)),AX$3&gt;=INDEX(InputsCapexBuyMonth,$BS$25),AX$3&lt;=INDEX(InputsCapexDepreciationMonths,$BS$25)+INDEX(InputsCapexBuyMonth,$BS$25)-1),INDEX(InputsCapexBuyAmount,$BS$25)/INDEX(InputsCapexDepreciationMonths,$BS$25),0)</f>
        <v>0</v>
      </c>
      <c r="AY95" s="59" cm="1">
        <f t="array" ref="AY95">IF(AND(OR(INDEX(InputsCapExSalvageMonth,$BS$25)=0,AY$3&lt;INDEX(InputsCapExSalvageMonth,$BS$25)),AY$3&gt;=INDEX(InputsCapexBuyMonth,$BS$25),AY$3&lt;=INDEX(InputsCapexDepreciationMonths,$BS$25)+INDEX(InputsCapexBuyMonth,$BS$25)-1),INDEX(InputsCapexBuyAmount,$BS$25)/INDEX(InputsCapexDepreciationMonths,$BS$25),0)</f>
        <v>0</v>
      </c>
      <c r="AZ95" s="59" cm="1">
        <f t="array" ref="AZ95">IF(AND(OR(INDEX(InputsCapExSalvageMonth,$BS$25)=0,AZ$3&lt;INDEX(InputsCapExSalvageMonth,$BS$25)),AZ$3&gt;=INDEX(InputsCapexBuyMonth,$BS$25),AZ$3&lt;=INDEX(InputsCapexDepreciationMonths,$BS$25)+INDEX(InputsCapexBuyMonth,$BS$25)-1),INDEX(InputsCapexBuyAmount,$BS$25)/INDEX(InputsCapexDepreciationMonths,$BS$25),0)</f>
        <v>0</v>
      </c>
      <c r="BA95" s="59" cm="1">
        <f t="array" ref="BA95">IF(AND(OR(INDEX(InputsCapExSalvageMonth,$BS$25)=0,BA$3&lt;INDEX(InputsCapExSalvageMonth,$BS$25)),BA$3&gt;=INDEX(InputsCapexBuyMonth,$BS$25),BA$3&lt;=INDEX(InputsCapexDepreciationMonths,$BS$25)+INDEX(InputsCapexBuyMonth,$BS$25)-1),INDEX(InputsCapexBuyAmount,$BS$25)/INDEX(InputsCapexDepreciationMonths,$BS$25),0)</f>
        <v>0</v>
      </c>
      <c r="BB95" s="59" cm="1">
        <f t="array" ref="BB95">IF(AND(OR(INDEX(InputsCapExSalvageMonth,$BS$25)=0,BB$3&lt;INDEX(InputsCapExSalvageMonth,$BS$25)),BB$3&gt;=INDEX(InputsCapexBuyMonth,$BS$25),BB$3&lt;=INDEX(InputsCapexDepreciationMonths,$BS$25)+INDEX(InputsCapexBuyMonth,$BS$25)-1),INDEX(InputsCapexBuyAmount,$BS$25)/INDEX(InputsCapexDepreciationMonths,$BS$25),0)</f>
        <v>0</v>
      </c>
      <c r="BC95" s="59" cm="1">
        <f t="array" ref="BC95">IF(AND(OR(INDEX(InputsCapExSalvageMonth,$BS$25)=0,BC$3&lt;INDEX(InputsCapExSalvageMonth,$BS$25)),BC$3&gt;=INDEX(InputsCapexBuyMonth,$BS$25),BC$3&lt;=INDEX(InputsCapexDepreciationMonths,$BS$25)+INDEX(InputsCapexBuyMonth,$BS$25)-1),INDEX(InputsCapexBuyAmount,$BS$25)/INDEX(InputsCapexDepreciationMonths,$BS$25),0)</f>
        <v>0</v>
      </c>
      <c r="BD95" s="59" cm="1">
        <f t="array" ref="BD95">IF(AND(OR(INDEX(InputsCapExSalvageMonth,$BS$25)=0,BD$3&lt;INDEX(InputsCapExSalvageMonth,$BS$25)),BD$3&gt;=INDEX(InputsCapexBuyMonth,$BS$25),BD$3&lt;=INDEX(InputsCapexDepreciationMonths,$BS$25)+INDEX(InputsCapexBuyMonth,$BS$25)-1),INDEX(InputsCapexBuyAmount,$BS$25)/INDEX(InputsCapexDepreciationMonths,$BS$25),0)</f>
        <v>0</v>
      </c>
      <c r="BE95" s="59" cm="1">
        <f t="array" ref="BE95">IF(AND(OR(INDEX(InputsCapExSalvageMonth,$BS$25)=0,BE$3&lt;INDEX(InputsCapExSalvageMonth,$BS$25)),BE$3&gt;=INDEX(InputsCapexBuyMonth,$BS$25),BE$3&lt;=INDEX(InputsCapexDepreciationMonths,$BS$25)+INDEX(InputsCapexBuyMonth,$BS$25)-1),INDEX(InputsCapexBuyAmount,$BS$25)/INDEX(InputsCapexDepreciationMonths,$BS$25),0)</f>
        <v>0</v>
      </c>
      <c r="BF95" s="60" cm="1">
        <f t="array" ref="BF95">IF(AND(OR(INDEX(InputsCapExSalvageMonth,$BS$25)=0,BF$3&lt;INDEX(InputsCapExSalvageMonth,$BS$25)),BF$3&gt;=INDEX(InputsCapexBuyMonth,$BS$25),BF$3&lt;=INDEX(InputsCapexDepreciationMonths,$BS$25)+INDEX(InputsCapexBuyMonth,$BS$25)-1),INDEX(InputsCapexBuyAmount,$BS$25)/INDEX(InputsCapexDepreciationMonths,$BS$25),0)</f>
        <v>0</v>
      </c>
      <c r="BG95" s="53" cm="1">
        <f t="array" ref="BG95">IF(AND(OR(INDEX(InputsCapExSalvageMonth,$BS$25)=0,BG$3&lt;INDEX(InputsCapExSalvageMonth,$BS$25)),BG$3&gt;=INDEX(InputsCapexBuyMonth,$BS$25),BG$3&lt;=INDEX(InputsCapexDepreciationMonths,$BS$25)+INDEX(InputsCapexBuyMonth,$BS$25)-1),INDEX(InputsCapexBuyAmount,$BS$25)/INDEX(InputsCapexDepreciationMonths,$BS$25),0)</f>
        <v>0</v>
      </c>
      <c r="BH95" s="59" cm="1">
        <f t="array" ref="BH95">IF(AND(OR(INDEX(InputsCapExSalvageMonth,$BS$25)=0,BH$3&lt;INDEX(InputsCapExSalvageMonth,$BS$25)),BH$3&gt;=INDEX(InputsCapexBuyMonth,$BS$25),BH$3&lt;=INDEX(InputsCapexDepreciationMonths,$BS$25)+INDEX(InputsCapexBuyMonth,$BS$25)-1),INDEX(InputsCapexBuyAmount,$BS$25)/INDEX(InputsCapexDepreciationMonths,$BS$25),0)</f>
        <v>0</v>
      </c>
      <c r="BI95" s="59" cm="1">
        <f t="array" ref="BI95">IF(AND(OR(INDEX(InputsCapExSalvageMonth,$BS$25)=0,BI$3&lt;INDEX(InputsCapExSalvageMonth,$BS$25)),BI$3&gt;=INDEX(InputsCapexBuyMonth,$BS$25),BI$3&lt;=INDEX(InputsCapexDepreciationMonths,$BS$25)+INDEX(InputsCapexBuyMonth,$BS$25)-1),INDEX(InputsCapexBuyAmount,$BS$25)/INDEX(InputsCapexDepreciationMonths,$BS$25),0)</f>
        <v>0</v>
      </c>
      <c r="BJ95" s="59" cm="1">
        <f t="array" ref="BJ95">IF(AND(OR(INDEX(InputsCapExSalvageMonth,$BS$25)=0,BJ$3&lt;INDEX(InputsCapExSalvageMonth,$BS$25)),BJ$3&gt;=INDEX(InputsCapexBuyMonth,$BS$25),BJ$3&lt;=INDEX(InputsCapexDepreciationMonths,$BS$25)+INDEX(InputsCapexBuyMonth,$BS$25)-1),INDEX(InputsCapexBuyAmount,$BS$25)/INDEX(InputsCapexDepreciationMonths,$BS$25),0)</f>
        <v>0</v>
      </c>
      <c r="BK95" s="59" cm="1">
        <f t="array" ref="BK95">IF(AND(OR(INDEX(InputsCapExSalvageMonth,$BS$25)=0,BK$3&lt;INDEX(InputsCapExSalvageMonth,$BS$25)),BK$3&gt;=INDEX(InputsCapexBuyMonth,$BS$25),BK$3&lt;=INDEX(InputsCapexDepreciationMonths,$BS$25)+INDEX(InputsCapexBuyMonth,$BS$25)-1),INDEX(InputsCapexBuyAmount,$BS$25)/INDEX(InputsCapexDepreciationMonths,$BS$25),0)</f>
        <v>0</v>
      </c>
      <c r="BL95" s="59" cm="1">
        <f t="array" ref="BL95">IF(AND(OR(INDEX(InputsCapExSalvageMonth,$BS$25)=0,BL$3&lt;INDEX(InputsCapExSalvageMonth,$BS$25)),BL$3&gt;=INDEX(InputsCapexBuyMonth,$BS$25),BL$3&lt;=INDEX(InputsCapexDepreciationMonths,$BS$25)+INDEX(InputsCapexBuyMonth,$BS$25)-1),INDEX(InputsCapexBuyAmount,$BS$25)/INDEX(InputsCapexDepreciationMonths,$BS$25),0)</f>
        <v>0</v>
      </c>
      <c r="BM95" s="59" cm="1">
        <f t="array" ref="BM95">IF(AND(OR(INDEX(InputsCapExSalvageMonth,$BS$25)=0,BM$3&lt;INDEX(InputsCapExSalvageMonth,$BS$25)),BM$3&gt;=INDEX(InputsCapexBuyMonth,$BS$25),BM$3&lt;=INDEX(InputsCapexDepreciationMonths,$BS$25)+INDEX(InputsCapexBuyMonth,$BS$25)-1),INDEX(InputsCapexBuyAmount,$BS$25)/INDEX(InputsCapexDepreciationMonths,$BS$25),0)</f>
        <v>0</v>
      </c>
      <c r="BN95" s="59" cm="1">
        <f t="array" ref="BN95">IF(AND(OR(INDEX(InputsCapExSalvageMonth,$BS$25)=0,BN$3&lt;INDEX(InputsCapExSalvageMonth,$BS$25)),BN$3&gt;=INDEX(InputsCapexBuyMonth,$BS$25),BN$3&lt;=INDEX(InputsCapexDepreciationMonths,$BS$25)+INDEX(InputsCapexBuyMonth,$BS$25)-1),INDEX(InputsCapexBuyAmount,$BS$25)/INDEX(InputsCapexDepreciationMonths,$BS$25),0)</f>
        <v>0</v>
      </c>
      <c r="BO95" s="59" cm="1">
        <f t="array" ref="BO95">IF(AND(OR(INDEX(InputsCapExSalvageMonth,$BS$25)=0,BO$3&lt;INDEX(InputsCapExSalvageMonth,$BS$25)),BO$3&gt;=INDEX(InputsCapexBuyMonth,$BS$25),BO$3&lt;=INDEX(InputsCapexDepreciationMonths,$BS$25)+INDEX(InputsCapexBuyMonth,$BS$25)-1),INDEX(InputsCapexBuyAmount,$BS$25)/INDEX(InputsCapexDepreciationMonths,$BS$25),0)</f>
        <v>0</v>
      </c>
      <c r="BP95" s="59" cm="1">
        <f t="array" ref="BP95">IF(AND(OR(INDEX(InputsCapExSalvageMonth,$BS$25)=0,BP$3&lt;INDEX(InputsCapExSalvageMonth,$BS$25)),BP$3&gt;=INDEX(InputsCapexBuyMonth,$BS$25),BP$3&lt;=INDEX(InputsCapexDepreciationMonths,$BS$25)+INDEX(InputsCapexBuyMonth,$BS$25)-1),INDEX(InputsCapexBuyAmount,$BS$25)/INDEX(InputsCapexDepreciationMonths,$BS$25),0)</f>
        <v>0</v>
      </c>
      <c r="BQ95" s="59" cm="1">
        <f t="array" ref="BQ95">IF(AND(OR(INDEX(InputsCapExSalvageMonth,$BS$25)=0,BQ$3&lt;INDEX(InputsCapExSalvageMonth,$BS$25)),BQ$3&gt;=INDEX(InputsCapexBuyMonth,$BS$25),BQ$3&lt;=INDEX(InputsCapexDepreciationMonths,$BS$25)+INDEX(InputsCapexBuyMonth,$BS$25)-1),INDEX(InputsCapexBuyAmount,$BS$25)/INDEX(InputsCapexDepreciationMonths,$BS$25),0)</f>
        <v>0</v>
      </c>
      <c r="BR95" s="60" cm="1">
        <f t="array" ref="BR95">IF(AND(OR(INDEX(InputsCapExSalvageMonth,$BS$25)=0,BR$3&lt;INDEX(InputsCapExSalvageMonth,$BS$25)),BR$3&gt;=INDEX(InputsCapexBuyMonth,$BS$25),BR$3&lt;=INDEX(InputsCapexDepreciationMonths,$BS$25)+INDEX(InputsCapexBuyMonth,$BS$25)-1),INDEX(InputsCapexBuyAmount,$BS$25)/INDEX(InputsCapexDepreciationMonths,$BS$25),0)</f>
        <v>0</v>
      </c>
    </row>
    <row r="96" spans="1:70" hidden="1" x14ac:dyDescent="0.25">
      <c r="A96" s="47"/>
      <c r="B96" s="141"/>
      <c r="C96" s="128" cm="1">
        <f t="array" ref="C96">INDEX(InputsCapexItem,$BS$26)</f>
        <v>0</v>
      </c>
      <c r="E96" s="60">
        <f t="shared" si="54"/>
        <v>0</v>
      </c>
      <c r="F96" s="60">
        <f t="shared" si="55"/>
        <v>0</v>
      </c>
      <c r="G96" s="60">
        <f t="shared" si="56"/>
        <v>0</v>
      </c>
      <c r="H96" s="60">
        <f t="shared" si="57"/>
        <v>0</v>
      </c>
      <c r="I96" s="60">
        <f t="shared" si="58"/>
        <v>0</v>
      </c>
      <c r="K96" s="53" cm="1">
        <f t="array" ref="K96">IF(AND(OR(INDEX(InputsCapExSalvageMonth,$BS$26)=0,K$3&lt;INDEX(InputsCapExSalvageMonth,$BS$26)),K$3&gt;=INDEX(InputsCapexBuyMonth,$BS$26),K$3&lt;=INDEX(InputsCapexDepreciationMonths,$BS$26)+INDEX(InputsCapexBuyMonth,$BS$26)-1),INDEX(InputsCapexBuyAmount,$BS$26)/INDEX(InputsCapexDepreciationMonths,$BS$26),0)</f>
        <v>0</v>
      </c>
      <c r="L96" s="53" cm="1">
        <f t="array" ref="L96">IF(AND(OR(INDEX(InputsCapExSalvageMonth,$BS$26)=0,L$3&lt;INDEX(InputsCapExSalvageMonth,$BS$26)),L$3&gt;=INDEX(InputsCapexBuyMonth,$BS$26),L$3&lt;=INDEX(InputsCapexDepreciationMonths,$BS$26)+INDEX(InputsCapexBuyMonth,$BS$26)-1),INDEX(InputsCapexBuyAmount,$BS$26)/INDEX(InputsCapexDepreciationMonths,$BS$26),0)</f>
        <v>0</v>
      </c>
      <c r="M96" s="53" cm="1">
        <f t="array" ref="M96">IF(AND(OR(INDEX(InputsCapExSalvageMonth,$BS$26)=0,M$3&lt;INDEX(InputsCapExSalvageMonth,$BS$26)),M$3&gt;=INDEX(InputsCapexBuyMonth,$BS$26),M$3&lt;=INDEX(InputsCapexDepreciationMonths,$BS$26)+INDEX(InputsCapexBuyMonth,$BS$26)-1),INDEX(InputsCapexBuyAmount,$BS$26)/INDEX(InputsCapexDepreciationMonths,$BS$26),0)</f>
        <v>0</v>
      </c>
      <c r="N96" s="53" cm="1">
        <f t="array" ref="N96">IF(AND(OR(INDEX(InputsCapExSalvageMonth,$BS$26)=0,N$3&lt;INDEX(InputsCapExSalvageMonth,$BS$26)),N$3&gt;=INDEX(InputsCapexBuyMonth,$BS$26),N$3&lt;=INDEX(InputsCapexDepreciationMonths,$BS$26)+INDEX(InputsCapexBuyMonth,$BS$26)-1),INDEX(InputsCapexBuyAmount,$BS$26)/INDEX(InputsCapexDepreciationMonths,$BS$26),0)</f>
        <v>0</v>
      </c>
      <c r="O96" s="53" cm="1">
        <f t="array" ref="O96">IF(AND(OR(INDEX(InputsCapExSalvageMonth,$BS$26)=0,O$3&lt;INDEX(InputsCapExSalvageMonth,$BS$26)),O$3&gt;=INDEX(InputsCapexBuyMonth,$BS$26),O$3&lt;=INDEX(InputsCapexDepreciationMonths,$BS$26)+INDEX(InputsCapexBuyMonth,$BS$26)-1),INDEX(InputsCapexBuyAmount,$BS$26)/INDEX(InputsCapexDepreciationMonths,$BS$26),0)</f>
        <v>0</v>
      </c>
      <c r="P96" s="53" cm="1">
        <f t="array" ref="P96">IF(AND(OR(INDEX(InputsCapExSalvageMonth,$BS$26)=0,P$3&lt;INDEX(InputsCapExSalvageMonth,$BS$26)),P$3&gt;=INDEX(InputsCapexBuyMonth,$BS$26),P$3&lt;=INDEX(InputsCapexDepreciationMonths,$BS$26)+INDEX(InputsCapexBuyMonth,$BS$26)-1),INDEX(InputsCapexBuyAmount,$BS$26)/INDEX(InputsCapexDepreciationMonths,$BS$26),0)</f>
        <v>0</v>
      </c>
      <c r="Q96" s="53" cm="1">
        <f t="array" ref="Q96">IF(AND(OR(INDEX(InputsCapExSalvageMonth,$BS$26)=0,Q$3&lt;INDEX(InputsCapExSalvageMonth,$BS$26)),Q$3&gt;=INDEX(InputsCapexBuyMonth,$BS$26),Q$3&lt;=INDEX(InputsCapexDepreciationMonths,$BS$26)+INDEX(InputsCapexBuyMonth,$BS$26)-1),INDEX(InputsCapexBuyAmount,$BS$26)/INDEX(InputsCapexDepreciationMonths,$BS$26),0)</f>
        <v>0</v>
      </c>
      <c r="R96" s="53" cm="1">
        <f t="array" ref="R96">IF(AND(OR(INDEX(InputsCapExSalvageMonth,$BS$26)=0,R$3&lt;INDEX(InputsCapExSalvageMonth,$BS$26)),R$3&gt;=INDEX(InputsCapexBuyMonth,$BS$26),R$3&lt;=INDEX(InputsCapexDepreciationMonths,$BS$26)+INDEX(InputsCapexBuyMonth,$BS$26)-1),INDEX(InputsCapexBuyAmount,$BS$26)/INDEX(InputsCapexDepreciationMonths,$BS$26),0)</f>
        <v>0</v>
      </c>
      <c r="S96" s="59" cm="1">
        <f t="array" ref="S96">IF(AND(OR(INDEX(InputsCapExSalvageMonth,$BS$26)=0,S$3&lt;INDEX(InputsCapExSalvageMonth,$BS$26)),S$3&gt;=INDEX(InputsCapexBuyMonth,$BS$26),S$3&lt;=INDEX(InputsCapexDepreciationMonths,$BS$26)+INDEX(InputsCapexBuyMonth,$BS$26)-1),INDEX(InputsCapexBuyAmount,$BS$26)/INDEX(InputsCapexDepreciationMonths,$BS$26),0)</f>
        <v>0</v>
      </c>
      <c r="T96" s="59" cm="1">
        <f t="array" ref="T96">IF(AND(OR(INDEX(InputsCapExSalvageMonth,$BS$26)=0,T$3&lt;INDEX(InputsCapExSalvageMonth,$BS$26)),T$3&gt;=INDEX(InputsCapexBuyMonth,$BS$26),T$3&lt;=INDEX(InputsCapexDepreciationMonths,$BS$26)+INDEX(InputsCapexBuyMonth,$BS$26)-1),INDEX(InputsCapexBuyAmount,$BS$26)/INDEX(InputsCapexDepreciationMonths,$BS$26),0)</f>
        <v>0</v>
      </c>
      <c r="U96" s="59" cm="1">
        <f t="array" ref="U96">IF(AND(OR(INDEX(InputsCapExSalvageMonth,$BS$26)=0,U$3&lt;INDEX(InputsCapExSalvageMonth,$BS$26)),U$3&gt;=INDEX(InputsCapexBuyMonth,$BS$26),U$3&lt;=INDEX(InputsCapexDepreciationMonths,$BS$26)+INDEX(InputsCapexBuyMonth,$BS$26)-1),INDEX(InputsCapexBuyAmount,$BS$26)/INDEX(InputsCapexDepreciationMonths,$BS$26),0)</f>
        <v>0</v>
      </c>
      <c r="V96" s="60" cm="1">
        <f t="array" ref="V96">IF(AND(OR(INDEX(InputsCapExSalvageMonth,$BS$26)=0,V$3&lt;INDEX(InputsCapExSalvageMonth,$BS$26)),V$3&gt;=INDEX(InputsCapexBuyMonth,$BS$26),V$3&lt;=INDEX(InputsCapexDepreciationMonths,$BS$26)+INDEX(InputsCapexBuyMonth,$BS$26)-1),INDEX(InputsCapexBuyAmount,$BS$26)/INDEX(InputsCapexDepreciationMonths,$BS$26),0)</f>
        <v>0</v>
      </c>
      <c r="W96" s="53" cm="1">
        <f t="array" ref="W96">IF(AND(OR(INDEX(InputsCapExSalvageMonth,$BS$26)=0,W$3&lt;INDEX(InputsCapExSalvageMonth,$BS$26)),W$3&gt;=INDEX(InputsCapexBuyMonth,$BS$26),W$3&lt;=INDEX(InputsCapexDepreciationMonths,$BS$26)+INDEX(InputsCapexBuyMonth,$BS$26)-1),INDEX(InputsCapexBuyAmount,$BS$26)/INDEX(InputsCapexDepreciationMonths,$BS$26),0)</f>
        <v>0</v>
      </c>
      <c r="X96" s="59" cm="1">
        <f t="array" ref="X96">IF(AND(OR(INDEX(InputsCapExSalvageMonth,$BS$26)=0,X$3&lt;INDEX(InputsCapExSalvageMonth,$BS$26)),X$3&gt;=INDEX(InputsCapexBuyMonth,$BS$26),X$3&lt;=INDEX(InputsCapexDepreciationMonths,$BS$26)+INDEX(InputsCapexBuyMonth,$BS$26)-1),INDEX(InputsCapexBuyAmount,$BS$26)/INDEX(InputsCapexDepreciationMonths,$BS$26),0)</f>
        <v>0</v>
      </c>
      <c r="Y96" s="59" cm="1">
        <f t="array" ref="Y96">IF(AND(OR(INDEX(InputsCapExSalvageMonth,$BS$26)=0,Y$3&lt;INDEX(InputsCapExSalvageMonth,$BS$26)),Y$3&gt;=INDEX(InputsCapexBuyMonth,$BS$26),Y$3&lt;=INDEX(InputsCapexDepreciationMonths,$BS$26)+INDEX(InputsCapexBuyMonth,$BS$26)-1),INDEX(InputsCapexBuyAmount,$BS$26)/INDEX(InputsCapexDepreciationMonths,$BS$26),0)</f>
        <v>0</v>
      </c>
      <c r="Z96" s="59" cm="1">
        <f t="array" ref="Z96">IF(AND(OR(INDEX(InputsCapExSalvageMonth,$BS$26)=0,Z$3&lt;INDEX(InputsCapExSalvageMonth,$BS$26)),Z$3&gt;=INDEX(InputsCapexBuyMonth,$BS$26),Z$3&lt;=INDEX(InputsCapexDepreciationMonths,$BS$26)+INDEX(InputsCapexBuyMonth,$BS$26)-1),INDEX(InputsCapexBuyAmount,$BS$26)/INDEX(InputsCapexDepreciationMonths,$BS$26),0)</f>
        <v>0</v>
      </c>
      <c r="AA96" s="59" cm="1">
        <f t="array" ref="AA96">IF(AND(OR(INDEX(InputsCapExSalvageMonth,$BS$26)=0,AA$3&lt;INDEX(InputsCapExSalvageMonth,$BS$26)),AA$3&gt;=INDEX(InputsCapexBuyMonth,$BS$26),AA$3&lt;=INDEX(InputsCapexDepreciationMonths,$BS$26)+INDEX(InputsCapexBuyMonth,$BS$26)-1),INDEX(InputsCapexBuyAmount,$BS$26)/INDEX(InputsCapexDepreciationMonths,$BS$26),0)</f>
        <v>0</v>
      </c>
      <c r="AB96" s="59" cm="1">
        <f t="array" ref="AB96">IF(AND(OR(INDEX(InputsCapExSalvageMonth,$BS$26)=0,AB$3&lt;INDEX(InputsCapExSalvageMonth,$BS$26)),AB$3&gt;=INDEX(InputsCapexBuyMonth,$BS$26),AB$3&lt;=INDEX(InputsCapexDepreciationMonths,$BS$26)+INDEX(InputsCapexBuyMonth,$BS$26)-1),INDEX(InputsCapexBuyAmount,$BS$26)/INDEX(InputsCapexDepreciationMonths,$BS$26),0)</f>
        <v>0</v>
      </c>
      <c r="AC96" s="59" cm="1">
        <f t="array" ref="AC96">IF(AND(OR(INDEX(InputsCapExSalvageMonth,$BS$26)=0,AC$3&lt;INDEX(InputsCapExSalvageMonth,$BS$26)),AC$3&gt;=INDEX(InputsCapexBuyMonth,$BS$26),AC$3&lt;=INDEX(InputsCapexDepreciationMonths,$BS$26)+INDEX(InputsCapexBuyMonth,$BS$26)-1),INDEX(InputsCapexBuyAmount,$BS$26)/INDEX(InputsCapexDepreciationMonths,$BS$26),0)</f>
        <v>0</v>
      </c>
      <c r="AD96" s="59" cm="1">
        <f t="array" ref="AD96">IF(AND(OR(INDEX(InputsCapExSalvageMonth,$BS$26)=0,AD$3&lt;INDEX(InputsCapExSalvageMonth,$BS$26)),AD$3&gt;=INDEX(InputsCapexBuyMonth,$BS$26),AD$3&lt;=INDEX(InputsCapexDepreciationMonths,$BS$26)+INDEX(InputsCapexBuyMonth,$BS$26)-1),INDEX(InputsCapexBuyAmount,$BS$26)/INDEX(InputsCapexDepreciationMonths,$BS$26),0)</f>
        <v>0</v>
      </c>
      <c r="AE96" s="59" cm="1">
        <f t="array" ref="AE96">IF(AND(OR(INDEX(InputsCapExSalvageMonth,$BS$26)=0,AE$3&lt;INDEX(InputsCapExSalvageMonth,$BS$26)),AE$3&gt;=INDEX(InputsCapexBuyMonth,$BS$26),AE$3&lt;=INDEX(InputsCapexDepreciationMonths,$BS$26)+INDEX(InputsCapexBuyMonth,$BS$26)-1),INDEX(InputsCapexBuyAmount,$BS$26)/INDEX(InputsCapexDepreciationMonths,$BS$26),0)</f>
        <v>0</v>
      </c>
      <c r="AF96" s="59" cm="1">
        <f t="array" ref="AF96">IF(AND(OR(INDEX(InputsCapExSalvageMonth,$BS$26)=0,AF$3&lt;INDEX(InputsCapExSalvageMonth,$BS$26)),AF$3&gt;=INDEX(InputsCapexBuyMonth,$BS$26),AF$3&lt;=INDEX(InputsCapexDepreciationMonths,$BS$26)+INDEX(InputsCapexBuyMonth,$BS$26)-1),INDEX(InputsCapexBuyAmount,$BS$26)/INDEX(InputsCapexDepreciationMonths,$BS$26),0)</f>
        <v>0</v>
      </c>
      <c r="AG96" s="59" cm="1">
        <f t="array" ref="AG96">IF(AND(OR(INDEX(InputsCapExSalvageMonth,$BS$26)=0,AG$3&lt;INDEX(InputsCapExSalvageMonth,$BS$26)),AG$3&gt;=INDEX(InputsCapexBuyMonth,$BS$26),AG$3&lt;=INDEX(InputsCapexDepreciationMonths,$BS$26)+INDEX(InputsCapexBuyMonth,$BS$26)-1),INDEX(InputsCapexBuyAmount,$BS$26)/INDEX(InputsCapexDepreciationMonths,$BS$26),0)</f>
        <v>0</v>
      </c>
      <c r="AH96" s="60" cm="1">
        <f t="array" ref="AH96">IF(AND(OR(INDEX(InputsCapExSalvageMonth,$BS$26)=0,AH$3&lt;INDEX(InputsCapExSalvageMonth,$BS$26)),AH$3&gt;=INDEX(InputsCapexBuyMonth,$BS$26),AH$3&lt;=INDEX(InputsCapexDepreciationMonths,$BS$26)+INDEX(InputsCapexBuyMonth,$BS$26)-1),INDEX(InputsCapexBuyAmount,$BS$26)/INDEX(InputsCapexDepreciationMonths,$BS$26),0)</f>
        <v>0</v>
      </c>
      <c r="AI96" s="53" cm="1">
        <f t="array" ref="AI96">IF(AND(OR(INDEX(InputsCapExSalvageMonth,$BS$26)=0,AI$3&lt;INDEX(InputsCapExSalvageMonth,$BS$26)),AI$3&gt;=INDEX(InputsCapexBuyMonth,$BS$26),AI$3&lt;=INDEX(InputsCapexDepreciationMonths,$BS$26)+INDEX(InputsCapexBuyMonth,$BS$26)-1),INDEX(InputsCapexBuyAmount,$BS$26)/INDEX(InputsCapexDepreciationMonths,$BS$26),0)</f>
        <v>0</v>
      </c>
      <c r="AJ96" s="59" cm="1">
        <f t="array" ref="AJ96">IF(AND(OR(INDEX(InputsCapExSalvageMonth,$BS$26)=0,AJ$3&lt;INDEX(InputsCapExSalvageMonth,$BS$26)),AJ$3&gt;=INDEX(InputsCapexBuyMonth,$BS$26),AJ$3&lt;=INDEX(InputsCapexDepreciationMonths,$BS$26)+INDEX(InputsCapexBuyMonth,$BS$26)-1),INDEX(InputsCapexBuyAmount,$BS$26)/INDEX(InputsCapexDepreciationMonths,$BS$26),0)</f>
        <v>0</v>
      </c>
      <c r="AK96" s="59" cm="1">
        <f t="array" ref="AK96">IF(AND(OR(INDEX(InputsCapExSalvageMonth,$BS$26)=0,AK$3&lt;INDEX(InputsCapExSalvageMonth,$BS$26)),AK$3&gt;=INDEX(InputsCapexBuyMonth,$BS$26),AK$3&lt;=INDEX(InputsCapexDepreciationMonths,$BS$26)+INDEX(InputsCapexBuyMonth,$BS$26)-1),INDEX(InputsCapexBuyAmount,$BS$26)/INDEX(InputsCapexDepreciationMonths,$BS$26),0)</f>
        <v>0</v>
      </c>
      <c r="AL96" s="59" cm="1">
        <f t="array" ref="AL96">IF(AND(OR(INDEX(InputsCapExSalvageMonth,$BS$26)=0,AL$3&lt;INDEX(InputsCapExSalvageMonth,$BS$26)),AL$3&gt;=INDEX(InputsCapexBuyMonth,$BS$26),AL$3&lt;=INDEX(InputsCapexDepreciationMonths,$BS$26)+INDEX(InputsCapexBuyMonth,$BS$26)-1),INDEX(InputsCapexBuyAmount,$BS$26)/INDEX(InputsCapexDepreciationMonths,$BS$26),0)</f>
        <v>0</v>
      </c>
      <c r="AM96" s="59" cm="1">
        <f t="array" ref="AM96">IF(AND(OR(INDEX(InputsCapExSalvageMonth,$BS$26)=0,AM$3&lt;INDEX(InputsCapExSalvageMonth,$BS$26)),AM$3&gt;=INDEX(InputsCapexBuyMonth,$BS$26),AM$3&lt;=INDEX(InputsCapexDepreciationMonths,$BS$26)+INDEX(InputsCapexBuyMonth,$BS$26)-1),INDEX(InputsCapexBuyAmount,$BS$26)/INDEX(InputsCapexDepreciationMonths,$BS$26),0)</f>
        <v>0</v>
      </c>
      <c r="AN96" s="59" cm="1">
        <f t="array" ref="AN96">IF(AND(OR(INDEX(InputsCapExSalvageMonth,$BS$26)=0,AN$3&lt;INDEX(InputsCapExSalvageMonth,$BS$26)),AN$3&gt;=INDEX(InputsCapexBuyMonth,$BS$26),AN$3&lt;=INDEX(InputsCapexDepreciationMonths,$BS$26)+INDEX(InputsCapexBuyMonth,$BS$26)-1),INDEX(InputsCapexBuyAmount,$BS$26)/INDEX(InputsCapexDepreciationMonths,$BS$26),0)</f>
        <v>0</v>
      </c>
      <c r="AO96" s="59" cm="1">
        <f t="array" ref="AO96">IF(AND(OR(INDEX(InputsCapExSalvageMonth,$BS$26)=0,AO$3&lt;INDEX(InputsCapExSalvageMonth,$BS$26)),AO$3&gt;=INDEX(InputsCapexBuyMonth,$BS$26),AO$3&lt;=INDEX(InputsCapexDepreciationMonths,$BS$26)+INDEX(InputsCapexBuyMonth,$BS$26)-1),INDEX(InputsCapexBuyAmount,$BS$26)/INDEX(InputsCapexDepreciationMonths,$BS$26),0)</f>
        <v>0</v>
      </c>
      <c r="AP96" s="59" cm="1">
        <f t="array" ref="AP96">IF(AND(OR(INDEX(InputsCapExSalvageMonth,$BS$26)=0,AP$3&lt;INDEX(InputsCapExSalvageMonth,$BS$26)),AP$3&gt;=INDEX(InputsCapexBuyMonth,$BS$26),AP$3&lt;=INDEX(InputsCapexDepreciationMonths,$BS$26)+INDEX(InputsCapexBuyMonth,$BS$26)-1),INDEX(InputsCapexBuyAmount,$BS$26)/INDEX(InputsCapexDepreciationMonths,$BS$26),0)</f>
        <v>0</v>
      </c>
      <c r="AQ96" s="59" cm="1">
        <f t="array" ref="AQ96">IF(AND(OR(INDEX(InputsCapExSalvageMonth,$BS$26)=0,AQ$3&lt;INDEX(InputsCapExSalvageMonth,$BS$26)),AQ$3&gt;=INDEX(InputsCapexBuyMonth,$BS$26),AQ$3&lt;=INDEX(InputsCapexDepreciationMonths,$BS$26)+INDEX(InputsCapexBuyMonth,$BS$26)-1),INDEX(InputsCapexBuyAmount,$BS$26)/INDEX(InputsCapexDepreciationMonths,$BS$26),0)</f>
        <v>0</v>
      </c>
      <c r="AR96" s="59" cm="1">
        <f t="array" ref="AR96">IF(AND(OR(INDEX(InputsCapExSalvageMonth,$BS$26)=0,AR$3&lt;INDEX(InputsCapExSalvageMonth,$BS$26)),AR$3&gt;=INDEX(InputsCapexBuyMonth,$BS$26),AR$3&lt;=INDEX(InputsCapexDepreciationMonths,$BS$26)+INDEX(InputsCapexBuyMonth,$BS$26)-1),INDEX(InputsCapexBuyAmount,$BS$26)/INDEX(InputsCapexDepreciationMonths,$BS$26),0)</f>
        <v>0</v>
      </c>
      <c r="AS96" s="59" cm="1">
        <f t="array" ref="AS96">IF(AND(OR(INDEX(InputsCapExSalvageMonth,$BS$26)=0,AS$3&lt;INDEX(InputsCapExSalvageMonth,$BS$26)),AS$3&gt;=INDEX(InputsCapexBuyMonth,$BS$26),AS$3&lt;=INDEX(InputsCapexDepreciationMonths,$BS$26)+INDEX(InputsCapexBuyMonth,$BS$26)-1),INDEX(InputsCapexBuyAmount,$BS$26)/INDEX(InputsCapexDepreciationMonths,$BS$26),0)</f>
        <v>0</v>
      </c>
      <c r="AT96" s="60" cm="1">
        <f t="array" ref="AT96">IF(AND(OR(INDEX(InputsCapExSalvageMonth,$BS$26)=0,AT$3&lt;INDEX(InputsCapExSalvageMonth,$BS$26)),AT$3&gt;=INDEX(InputsCapexBuyMonth,$BS$26),AT$3&lt;=INDEX(InputsCapexDepreciationMonths,$BS$26)+INDEX(InputsCapexBuyMonth,$BS$26)-1),INDEX(InputsCapexBuyAmount,$BS$26)/INDEX(InputsCapexDepreciationMonths,$BS$26),0)</f>
        <v>0</v>
      </c>
      <c r="AU96" s="53" cm="1">
        <f t="array" ref="AU96">IF(AND(OR(INDEX(InputsCapExSalvageMonth,$BS$26)=0,AU$3&lt;INDEX(InputsCapExSalvageMonth,$BS$26)),AU$3&gt;=INDEX(InputsCapexBuyMonth,$BS$26),AU$3&lt;=INDEX(InputsCapexDepreciationMonths,$BS$26)+INDEX(InputsCapexBuyMonth,$BS$26)-1),INDEX(InputsCapexBuyAmount,$BS$26)/INDEX(InputsCapexDepreciationMonths,$BS$26),0)</f>
        <v>0</v>
      </c>
      <c r="AV96" s="59" cm="1">
        <f t="array" ref="AV96">IF(AND(OR(INDEX(InputsCapExSalvageMonth,$BS$26)=0,AV$3&lt;INDEX(InputsCapExSalvageMonth,$BS$26)),AV$3&gt;=INDEX(InputsCapexBuyMonth,$BS$26),AV$3&lt;=INDEX(InputsCapexDepreciationMonths,$BS$26)+INDEX(InputsCapexBuyMonth,$BS$26)-1),INDEX(InputsCapexBuyAmount,$BS$26)/INDEX(InputsCapexDepreciationMonths,$BS$26),0)</f>
        <v>0</v>
      </c>
      <c r="AW96" s="59" cm="1">
        <f t="array" ref="AW96">IF(AND(OR(INDEX(InputsCapExSalvageMonth,$BS$26)=0,AW$3&lt;INDEX(InputsCapExSalvageMonth,$BS$26)),AW$3&gt;=INDEX(InputsCapexBuyMonth,$BS$26),AW$3&lt;=INDEX(InputsCapexDepreciationMonths,$BS$26)+INDEX(InputsCapexBuyMonth,$BS$26)-1),INDEX(InputsCapexBuyAmount,$BS$26)/INDEX(InputsCapexDepreciationMonths,$BS$26),0)</f>
        <v>0</v>
      </c>
      <c r="AX96" s="59" cm="1">
        <f t="array" ref="AX96">IF(AND(OR(INDEX(InputsCapExSalvageMonth,$BS$26)=0,AX$3&lt;INDEX(InputsCapExSalvageMonth,$BS$26)),AX$3&gt;=INDEX(InputsCapexBuyMonth,$BS$26),AX$3&lt;=INDEX(InputsCapexDepreciationMonths,$BS$26)+INDEX(InputsCapexBuyMonth,$BS$26)-1),INDEX(InputsCapexBuyAmount,$BS$26)/INDEX(InputsCapexDepreciationMonths,$BS$26),0)</f>
        <v>0</v>
      </c>
      <c r="AY96" s="59" cm="1">
        <f t="array" ref="AY96">IF(AND(OR(INDEX(InputsCapExSalvageMonth,$BS$26)=0,AY$3&lt;INDEX(InputsCapExSalvageMonth,$BS$26)),AY$3&gt;=INDEX(InputsCapexBuyMonth,$BS$26),AY$3&lt;=INDEX(InputsCapexDepreciationMonths,$BS$26)+INDEX(InputsCapexBuyMonth,$BS$26)-1),INDEX(InputsCapexBuyAmount,$BS$26)/INDEX(InputsCapexDepreciationMonths,$BS$26),0)</f>
        <v>0</v>
      </c>
      <c r="AZ96" s="59" cm="1">
        <f t="array" ref="AZ96">IF(AND(OR(INDEX(InputsCapExSalvageMonth,$BS$26)=0,AZ$3&lt;INDEX(InputsCapExSalvageMonth,$BS$26)),AZ$3&gt;=INDEX(InputsCapexBuyMonth,$BS$26),AZ$3&lt;=INDEX(InputsCapexDepreciationMonths,$BS$26)+INDEX(InputsCapexBuyMonth,$BS$26)-1),INDEX(InputsCapexBuyAmount,$BS$26)/INDEX(InputsCapexDepreciationMonths,$BS$26),0)</f>
        <v>0</v>
      </c>
      <c r="BA96" s="59" cm="1">
        <f t="array" ref="BA96">IF(AND(OR(INDEX(InputsCapExSalvageMonth,$BS$26)=0,BA$3&lt;INDEX(InputsCapExSalvageMonth,$BS$26)),BA$3&gt;=INDEX(InputsCapexBuyMonth,$BS$26),BA$3&lt;=INDEX(InputsCapexDepreciationMonths,$BS$26)+INDEX(InputsCapexBuyMonth,$BS$26)-1),INDEX(InputsCapexBuyAmount,$BS$26)/INDEX(InputsCapexDepreciationMonths,$BS$26),0)</f>
        <v>0</v>
      </c>
      <c r="BB96" s="59" cm="1">
        <f t="array" ref="BB96">IF(AND(OR(INDEX(InputsCapExSalvageMonth,$BS$26)=0,BB$3&lt;INDEX(InputsCapExSalvageMonth,$BS$26)),BB$3&gt;=INDEX(InputsCapexBuyMonth,$BS$26),BB$3&lt;=INDEX(InputsCapexDepreciationMonths,$BS$26)+INDEX(InputsCapexBuyMonth,$BS$26)-1),INDEX(InputsCapexBuyAmount,$BS$26)/INDEX(InputsCapexDepreciationMonths,$BS$26),0)</f>
        <v>0</v>
      </c>
      <c r="BC96" s="59" cm="1">
        <f t="array" ref="BC96">IF(AND(OR(INDEX(InputsCapExSalvageMonth,$BS$26)=0,BC$3&lt;INDEX(InputsCapExSalvageMonth,$BS$26)),BC$3&gt;=INDEX(InputsCapexBuyMonth,$BS$26),BC$3&lt;=INDEX(InputsCapexDepreciationMonths,$BS$26)+INDEX(InputsCapexBuyMonth,$BS$26)-1),INDEX(InputsCapexBuyAmount,$BS$26)/INDEX(InputsCapexDepreciationMonths,$BS$26),0)</f>
        <v>0</v>
      </c>
      <c r="BD96" s="59" cm="1">
        <f t="array" ref="BD96">IF(AND(OR(INDEX(InputsCapExSalvageMonth,$BS$26)=0,BD$3&lt;INDEX(InputsCapExSalvageMonth,$BS$26)),BD$3&gt;=INDEX(InputsCapexBuyMonth,$BS$26),BD$3&lt;=INDEX(InputsCapexDepreciationMonths,$BS$26)+INDEX(InputsCapexBuyMonth,$BS$26)-1),INDEX(InputsCapexBuyAmount,$BS$26)/INDEX(InputsCapexDepreciationMonths,$BS$26),0)</f>
        <v>0</v>
      </c>
      <c r="BE96" s="59" cm="1">
        <f t="array" ref="BE96">IF(AND(OR(INDEX(InputsCapExSalvageMonth,$BS$26)=0,BE$3&lt;INDEX(InputsCapExSalvageMonth,$BS$26)),BE$3&gt;=INDEX(InputsCapexBuyMonth,$BS$26),BE$3&lt;=INDEX(InputsCapexDepreciationMonths,$BS$26)+INDEX(InputsCapexBuyMonth,$BS$26)-1),INDEX(InputsCapexBuyAmount,$BS$26)/INDEX(InputsCapexDepreciationMonths,$BS$26),0)</f>
        <v>0</v>
      </c>
      <c r="BF96" s="60" cm="1">
        <f t="array" ref="BF96">IF(AND(OR(INDEX(InputsCapExSalvageMonth,$BS$26)=0,BF$3&lt;INDEX(InputsCapExSalvageMonth,$BS$26)),BF$3&gt;=INDEX(InputsCapexBuyMonth,$BS$26),BF$3&lt;=INDEX(InputsCapexDepreciationMonths,$BS$26)+INDEX(InputsCapexBuyMonth,$BS$26)-1),INDEX(InputsCapexBuyAmount,$BS$26)/INDEX(InputsCapexDepreciationMonths,$BS$26),0)</f>
        <v>0</v>
      </c>
      <c r="BG96" s="53" cm="1">
        <f t="array" ref="BG96">IF(AND(OR(INDEX(InputsCapExSalvageMonth,$BS$26)=0,BG$3&lt;INDEX(InputsCapExSalvageMonth,$BS$26)),BG$3&gt;=INDEX(InputsCapexBuyMonth,$BS$26),BG$3&lt;=INDEX(InputsCapexDepreciationMonths,$BS$26)+INDEX(InputsCapexBuyMonth,$BS$26)-1),INDEX(InputsCapexBuyAmount,$BS$26)/INDEX(InputsCapexDepreciationMonths,$BS$26),0)</f>
        <v>0</v>
      </c>
      <c r="BH96" s="59" cm="1">
        <f t="array" ref="BH96">IF(AND(OR(INDEX(InputsCapExSalvageMonth,$BS$26)=0,BH$3&lt;INDEX(InputsCapExSalvageMonth,$BS$26)),BH$3&gt;=INDEX(InputsCapexBuyMonth,$BS$26),BH$3&lt;=INDEX(InputsCapexDepreciationMonths,$BS$26)+INDEX(InputsCapexBuyMonth,$BS$26)-1),INDEX(InputsCapexBuyAmount,$BS$26)/INDEX(InputsCapexDepreciationMonths,$BS$26),0)</f>
        <v>0</v>
      </c>
      <c r="BI96" s="59" cm="1">
        <f t="array" ref="BI96">IF(AND(OR(INDEX(InputsCapExSalvageMonth,$BS$26)=0,BI$3&lt;INDEX(InputsCapExSalvageMonth,$BS$26)),BI$3&gt;=INDEX(InputsCapexBuyMonth,$BS$26),BI$3&lt;=INDEX(InputsCapexDepreciationMonths,$BS$26)+INDEX(InputsCapexBuyMonth,$BS$26)-1),INDEX(InputsCapexBuyAmount,$BS$26)/INDEX(InputsCapexDepreciationMonths,$BS$26),0)</f>
        <v>0</v>
      </c>
      <c r="BJ96" s="59" cm="1">
        <f t="array" ref="BJ96">IF(AND(OR(INDEX(InputsCapExSalvageMonth,$BS$26)=0,BJ$3&lt;INDEX(InputsCapExSalvageMonth,$BS$26)),BJ$3&gt;=INDEX(InputsCapexBuyMonth,$BS$26),BJ$3&lt;=INDEX(InputsCapexDepreciationMonths,$BS$26)+INDEX(InputsCapexBuyMonth,$BS$26)-1),INDEX(InputsCapexBuyAmount,$BS$26)/INDEX(InputsCapexDepreciationMonths,$BS$26),0)</f>
        <v>0</v>
      </c>
      <c r="BK96" s="59" cm="1">
        <f t="array" ref="BK96">IF(AND(OR(INDEX(InputsCapExSalvageMonth,$BS$26)=0,BK$3&lt;INDEX(InputsCapExSalvageMonth,$BS$26)),BK$3&gt;=INDEX(InputsCapexBuyMonth,$BS$26),BK$3&lt;=INDEX(InputsCapexDepreciationMonths,$BS$26)+INDEX(InputsCapexBuyMonth,$BS$26)-1),INDEX(InputsCapexBuyAmount,$BS$26)/INDEX(InputsCapexDepreciationMonths,$BS$26),0)</f>
        <v>0</v>
      </c>
      <c r="BL96" s="59" cm="1">
        <f t="array" ref="BL96">IF(AND(OR(INDEX(InputsCapExSalvageMonth,$BS$26)=0,BL$3&lt;INDEX(InputsCapExSalvageMonth,$BS$26)),BL$3&gt;=INDEX(InputsCapexBuyMonth,$BS$26),BL$3&lt;=INDEX(InputsCapexDepreciationMonths,$BS$26)+INDEX(InputsCapexBuyMonth,$BS$26)-1),INDEX(InputsCapexBuyAmount,$BS$26)/INDEX(InputsCapexDepreciationMonths,$BS$26),0)</f>
        <v>0</v>
      </c>
      <c r="BM96" s="59" cm="1">
        <f t="array" ref="BM96">IF(AND(OR(INDEX(InputsCapExSalvageMonth,$BS$26)=0,BM$3&lt;INDEX(InputsCapExSalvageMonth,$BS$26)),BM$3&gt;=INDEX(InputsCapexBuyMonth,$BS$26),BM$3&lt;=INDEX(InputsCapexDepreciationMonths,$BS$26)+INDEX(InputsCapexBuyMonth,$BS$26)-1),INDEX(InputsCapexBuyAmount,$BS$26)/INDEX(InputsCapexDepreciationMonths,$BS$26),0)</f>
        <v>0</v>
      </c>
      <c r="BN96" s="59" cm="1">
        <f t="array" ref="BN96">IF(AND(OR(INDEX(InputsCapExSalvageMonth,$BS$26)=0,BN$3&lt;INDEX(InputsCapExSalvageMonth,$BS$26)),BN$3&gt;=INDEX(InputsCapexBuyMonth,$BS$26),BN$3&lt;=INDEX(InputsCapexDepreciationMonths,$BS$26)+INDEX(InputsCapexBuyMonth,$BS$26)-1),INDEX(InputsCapexBuyAmount,$BS$26)/INDEX(InputsCapexDepreciationMonths,$BS$26),0)</f>
        <v>0</v>
      </c>
      <c r="BO96" s="59" cm="1">
        <f t="array" ref="BO96">IF(AND(OR(INDEX(InputsCapExSalvageMonth,$BS$26)=0,BO$3&lt;INDEX(InputsCapExSalvageMonth,$BS$26)),BO$3&gt;=INDEX(InputsCapexBuyMonth,$BS$26),BO$3&lt;=INDEX(InputsCapexDepreciationMonths,$BS$26)+INDEX(InputsCapexBuyMonth,$BS$26)-1),INDEX(InputsCapexBuyAmount,$BS$26)/INDEX(InputsCapexDepreciationMonths,$BS$26),0)</f>
        <v>0</v>
      </c>
      <c r="BP96" s="59" cm="1">
        <f t="array" ref="BP96">IF(AND(OR(INDEX(InputsCapExSalvageMonth,$BS$26)=0,BP$3&lt;INDEX(InputsCapExSalvageMonth,$BS$26)),BP$3&gt;=INDEX(InputsCapexBuyMonth,$BS$26),BP$3&lt;=INDEX(InputsCapexDepreciationMonths,$BS$26)+INDEX(InputsCapexBuyMonth,$BS$26)-1),INDEX(InputsCapexBuyAmount,$BS$26)/INDEX(InputsCapexDepreciationMonths,$BS$26),0)</f>
        <v>0</v>
      </c>
      <c r="BQ96" s="59" cm="1">
        <f t="array" ref="BQ96">IF(AND(OR(INDEX(InputsCapExSalvageMonth,$BS$26)=0,BQ$3&lt;INDEX(InputsCapExSalvageMonth,$BS$26)),BQ$3&gt;=INDEX(InputsCapexBuyMonth,$BS$26),BQ$3&lt;=INDEX(InputsCapexDepreciationMonths,$BS$26)+INDEX(InputsCapexBuyMonth,$BS$26)-1),INDEX(InputsCapexBuyAmount,$BS$26)/INDEX(InputsCapexDepreciationMonths,$BS$26),0)</f>
        <v>0</v>
      </c>
      <c r="BR96" s="60" cm="1">
        <f t="array" ref="BR96">IF(AND(OR(INDEX(InputsCapExSalvageMonth,$BS$26)=0,BR$3&lt;INDEX(InputsCapExSalvageMonth,$BS$26)),BR$3&gt;=INDEX(InputsCapexBuyMonth,$BS$26),BR$3&lt;=INDEX(InputsCapexDepreciationMonths,$BS$26)+INDEX(InputsCapexBuyMonth,$BS$26)-1),INDEX(InputsCapexBuyAmount,$BS$26)/INDEX(InputsCapexDepreciationMonths,$BS$26),0)</f>
        <v>0</v>
      </c>
    </row>
    <row r="97" spans="1:73" hidden="1" x14ac:dyDescent="0.25">
      <c r="A97" s="47"/>
      <c r="B97" s="141"/>
      <c r="C97" s="128" cm="1">
        <f t="array" ref="C97">INDEX(InputsCapexItem,$BS$27)</f>
        <v>0</v>
      </c>
      <c r="E97" s="60">
        <f t="shared" si="54"/>
        <v>0</v>
      </c>
      <c r="F97" s="60">
        <f t="shared" si="55"/>
        <v>0</v>
      </c>
      <c r="G97" s="60">
        <f t="shared" si="56"/>
        <v>0</v>
      </c>
      <c r="H97" s="60">
        <f t="shared" si="57"/>
        <v>0</v>
      </c>
      <c r="I97" s="60">
        <f t="shared" si="58"/>
        <v>0</v>
      </c>
      <c r="K97" s="53" cm="1">
        <f t="array" ref="K97">IF(AND(OR(INDEX(InputsCapExSalvageMonth,$BS$27)=0,K$3&lt;INDEX(InputsCapExSalvageMonth,$BS$27)),K$3&gt;=INDEX(InputsCapexBuyMonth,$BS$27),K$3&lt;=INDEX(InputsCapexDepreciationMonths,$BS$27)+INDEX(InputsCapexBuyMonth,$BS$27)-1),INDEX(InputsCapexBuyAmount,$BS$27)/INDEX(InputsCapexDepreciationMonths,$BS$27),0)</f>
        <v>0</v>
      </c>
      <c r="L97" s="53" cm="1">
        <f t="array" ref="L97">IF(AND(OR(INDEX(InputsCapExSalvageMonth,$BS$27)=0,L$3&lt;INDEX(InputsCapExSalvageMonth,$BS$27)),L$3&gt;=INDEX(InputsCapexBuyMonth,$BS$27),L$3&lt;=INDEX(InputsCapexDepreciationMonths,$BS$27)+INDEX(InputsCapexBuyMonth,$BS$27)-1),INDEX(InputsCapexBuyAmount,$BS$27)/INDEX(InputsCapexDepreciationMonths,$BS$27),0)</f>
        <v>0</v>
      </c>
      <c r="M97" s="53" cm="1">
        <f t="array" ref="M97">IF(AND(OR(INDEX(InputsCapExSalvageMonth,$BS$27)=0,M$3&lt;INDEX(InputsCapExSalvageMonth,$BS$27)),M$3&gt;=INDEX(InputsCapexBuyMonth,$BS$27),M$3&lt;=INDEX(InputsCapexDepreciationMonths,$BS$27)+INDEX(InputsCapexBuyMonth,$BS$27)-1),INDEX(InputsCapexBuyAmount,$BS$27)/INDEX(InputsCapexDepreciationMonths,$BS$27),0)</f>
        <v>0</v>
      </c>
      <c r="N97" s="53" cm="1">
        <f t="array" ref="N97">IF(AND(OR(INDEX(InputsCapExSalvageMonth,$BS$27)=0,N$3&lt;INDEX(InputsCapExSalvageMonth,$BS$27)),N$3&gt;=INDEX(InputsCapexBuyMonth,$BS$27),N$3&lt;=INDEX(InputsCapexDepreciationMonths,$BS$27)+INDEX(InputsCapexBuyMonth,$BS$27)-1),INDEX(InputsCapexBuyAmount,$BS$27)/INDEX(InputsCapexDepreciationMonths,$BS$27),0)</f>
        <v>0</v>
      </c>
      <c r="O97" s="53" cm="1">
        <f t="array" ref="O97">IF(AND(OR(INDEX(InputsCapExSalvageMonth,$BS$27)=0,O$3&lt;INDEX(InputsCapExSalvageMonth,$BS$27)),O$3&gt;=INDEX(InputsCapexBuyMonth,$BS$27),O$3&lt;=INDEX(InputsCapexDepreciationMonths,$BS$27)+INDEX(InputsCapexBuyMonth,$BS$27)-1),INDEX(InputsCapexBuyAmount,$BS$27)/INDEX(InputsCapexDepreciationMonths,$BS$27),0)</f>
        <v>0</v>
      </c>
      <c r="P97" s="53" cm="1">
        <f t="array" ref="P97">IF(AND(OR(INDEX(InputsCapExSalvageMonth,$BS$27)=0,P$3&lt;INDEX(InputsCapExSalvageMonth,$BS$27)),P$3&gt;=INDEX(InputsCapexBuyMonth,$BS$27),P$3&lt;=INDEX(InputsCapexDepreciationMonths,$BS$27)+INDEX(InputsCapexBuyMonth,$BS$27)-1),INDEX(InputsCapexBuyAmount,$BS$27)/INDEX(InputsCapexDepreciationMonths,$BS$27),0)</f>
        <v>0</v>
      </c>
      <c r="Q97" s="53" cm="1">
        <f t="array" ref="Q97">IF(AND(OR(INDEX(InputsCapExSalvageMonth,$BS$27)=0,Q$3&lt;INDEX(InputsCapExSalvageMonth,$BS$27)),Q$3&gt;=INDEX(InputsCapexBuyMonth,$BS$27),Q$3&lt;=INDEX(InputsCapexDepreciationMonths,$BS$27)+INDEX(InputsCapexBuyMonth,$BS$27)-1),INDEX(InputsCapexBuyAmount,$BS$27)/INDEX(InputsCapexDepreciationMonths,$BS$27),0)</f>
        <v>0</v>
      </c>
      <c r="R97" s="53" cm="1">
        <f t="array" ref="R97">IF(AND(OR(INDEX(InputsCapExSalvageMonth,$BS$27)=0,R$3&lt;INDEX(InputsCapExSalvageMonth,$BS$27)),R$3&gt;=INDEX(InputsCapexBuyMonth,$BS$27),R$3&lt;=INDEX(InputsCapexDepreciationMonths,$BS$27)+INDEX(InputsCapexBuyMonth,$BS$27)-1),INDEX(InputsCapexBuyAmount,$BS$27)/INDEX(InputsCapexDepreciationMonths,$BS$27),0)</f>
        <v>0</v>
      </c>
      <c r="S97" s="59" cm="1">
        <f t="array" ref="S97">IF(AND(OR(INDEX(InputsCapExSalvageMonth,$BS$27)=0,S$3&lt;INDEX(InputsCapExSalvageMonth,$BS$27)),S$3&gt;=INDEX(InputsCapexBuyMonth,$BS$27),S$3&lt;=INDEX(InputsCapexDepreciationMonths,$BS$27)+INDEX(InputsCapexBuyMonth,$BS$27)-1),INDEX(InputsCapexBuyAmount,$BS$27)/INDEX(InputsCapexDepreciationMonths,$BS$27),0)</f>
        <v>0</v>
      </c>
      <c r="T97" s="59" cm="1">
        <f t="array" ref="T97">IF(AND(OR(INDEX(InputsCapExSalvageMonth,$BS$27)=0,T$3&lt;INDEX(InputsCapExSalvageMonth,$BS$27)),T$3&gt;=INDEX(InputsCapexBuyMonth,$BS$27),T$3&lt;=INDEX(InputsCapexDepreciationMonths,$BS$27)+INDEX(InputsCapexBuyMonth,$BS$27)-1),INDEX(InputsCapexBuyAmount,$BS$27)/INDEX(InputsCapexDepreciationMonths,$BS$27),0)</f>
        <v>0</v>
      </c>
      <c r="U97" s="59" cm="1">
        <f t="array" ref="U97">IF(AND(OR(INDEX(InputsCapExSalvageMonth,$BS$27)=0,U$3&lt;INDEX(InputsCapExSalvageMonth,$BS$27)),U$3&gt;=INDEX(InputsCapexBuyMonth,$BS$27),U$3&lt;=INDEX(InputsCapexDepreciationMonths,$BS$27)+INDEX(InputsCapexBuyMonth,$BS$27)-1),INDEX(InputsCapexBuyAmount,$BS$27)/INDEX(InputsCapexDepreciationMonths,$BS$27),0)</f>
        <v>0</v>
      </c>
      <c r="V97" s="60" cm="1">
        <f t="array" ref="V97">IF(AND(OR(INDEX(InputsCapExSalvageMonth,$BS$27)=0,V$3&lt;INDEX(InputsCapExSalvageMonth,$BS$27)),V$3&gt;=INDEX(InputsCapexBuyMonth,$BS$27),V$3&lt;=INDEX(InputsCapexDepreciationMonths,$BS$27)+INDEX(InputsCapexBuyMonth,$BS$27)-1),INDEX(InputsCapexBuyAmount,$BS$27)/INDEX(InputsCapexDepreciationMonths,$BS$27),0)</f>
        <v>0</v>
      </c>
      <c r="W97" s="53" cm="1">
        <f t="array" ref="W97">IF(AND(OR(INDEX(InputsCapExSalvageMonth,$BS$27)=0,W$3&lt;INDEX(InputsCapExSalvageMonth,$BS$27)),W$3&gt;=INDEX(InputsCapexBuyMonth,$BS$27),W$3&lt;=INDEX(InputsCapexDepreciationMonths,$BS$27)+INDEX(InputsCapexBuyMonth,$BS$27)-1),INDEX(InputsCapexBuyAmount,$BS$27)/INDEX(InputsCapexDepreciationMonths,$BS$27),0)</f>
        <v>0</v>
      </c>
      <c r="X97" s="59" cm="1">
        <f t="array" ref="X97">IF(AND(OR(INDEX(InputsCapExSalvageMonth,$BS$27)=0,X$3&lt;INDEX(InputsCapExSalvageMonth,$BS$27)),X$3&gt;=INDEX(InputsCapexBuyMonth,$BS$27),X$3&lt;=INDEX(InputsCapexDepreciationMonths,$BS$27)+INDEX(InputsCapexBuyMonth,$BS$27)-1),INDEX(InputsCapexBuyAmount,$BS$27)/INDEX(InputsCapexDepreciationMonths,$BS$27),0)</f>
        <v>0</v>
      </c>
      <c r="Y97" s="59" cm="1">
        <f t="array" ref="Y97">IF(AND(OR(INDEX(InputsCapExSalvageMonth,$BS$27)=0,Y$3&lt;INDEX(InputsCapExSalvageMonth,$BS$27)),Y$3&gt;=INDEX(InputsCapexBuyMonth,$BS$27),Y$3&lt;=INDEX(InputsCapexDepreciationMonths,$BS$27)+INDEX(InputsCapexBuyMonth,$BS$27)-1),INDEX(InputsCapexBuyAmount,$BS$27)/INDEX(InputsCapexDepreciationMonths,$BS$27),0)</f>
        <v>0</v>
      </c>
      <c r="Z97" s="59" cm="1">
        <f t="array" ref="Z97">IF(AND(OR(INDEX(InputsCapExSalvageMonth,$BS$27)=0,Z$3&lt;INDEX(InputsCapExSalvageMonth,$BS$27)),Z$3&gt;=INDEX(InputsCapexBuyMonth,$BS$27),Z$3&lt;=INDEX(InputsCapexDepreciationMonths,$BS$27)+INDEX(InputsCapexBuyMonth,$BS$27)-1),INDEX(InputsCapexBuyAmount,$BS$27)/INDEX(InputsCapexDepreciationMonths,$BS$27),0)</f>
        <v>0</v>
      </c>
      <c r="AA97" s="59" cm="1">
        <f t="array" ref="AA97">IF(AND(OR(INDEX(InputsCapExSalvageMonth,$BS$27)=0,AA$3&lt;INDEX(InputsCapExSalvageMonth,$BS$27)),AA$3&gt;=INDEX(InputsCapexBuyMonth,$BS$27),AA$3&lt;=INDEX(InputsCapexDepreciationMonths,$BS$27)+INDEX(InputsCapexBuyMonth,$BS$27)-1),INDEX(InputsCapexBuyAmount,$BS$27)/INDEX(InputsCapexDepreciationMonths,$BS$27),0)</f>
        <v>0</v>
      </c>
      <c r="AB97" s="59" cm="1">
        <f t="array" ref="AB97">IF(AND(OR(INDEX(InputsCapExSalvageMonth,$BS$27)=0,AB$3&lt;INDEX(InputsCapExSalvageMonth,$BS$27)),AB$3&gt;=INDEX(InputsCapexBuyMonth,$BS$27),AB$3&lt;=INDEX(InputsCapexDepreciationMonths,$BS$27)+INDEX(InputsCapexBuyMonth,$BS$27)-1),INDEX(InputsCapexBuyAmount,$BS$27)/INDEX(InputsCapexDepreciationMonths,$BS$27),0)</f>
        <v>0</v>
      </c>
      <c r="AC97" s="59" cm="1">
        <f t="array" ref="AC97">IF(AND(OR(INDEX(InputsCapExSalvageMonth,$BS$27)=0,AC$3&lt;INDEX(InputsCapExSalvageMonth,$BS$27)),AC$3&gt;=INDEX(InputsCapexBuyMonth,$BS$27),AC$3&lt;=INDEX(InputsCapexDepreciationMonths,$BS$27)+INDEX(InputsCapexBuyMonth,$BS$27)-1),INDEX(InputsCapexBuyAmount,$BS$27)/INDEX(InputsCapexDepreciationMonths,$BS$27),0)</f>
        <v>0</v>
      </c>
      <c r="AD97" s="59" cm="1">
        <f t="array" ref="AD97">IF(AND(OR(INDEX(InputsCapExSalvageMonth,$BS$27)=0,AD$3&lt;INDEX(InputsCapExSalvageMonth,$BS$27)),AD$3&gt;=INDEX(InputsCapexBuyMonth,$BS$27),AD$3&lt;=INDEX(InputsCapexDepreciationMonths,$BS$27)+INDEX(InputsCapexBuyMonth,$BS$27)-1),INDEX(InputsCapexBuyAmount,$BS$27)/INDEX(InputsCapexDepreciationMonths,$BS$27),0)</f>
        <v>0</v>
      </c>
      <c r="AE97" s="59" cm="1">
        <f t="array" ref="AE97">IF(AND(OR(INDEX(InputsCapExSalvageMonth,$BS$27)=0,AE$3&lt;INDEX(InputsCapExSalvageMonth,$BS$27)),AE$3&gt;=INDEX(InputsCapexBuyMonth,$BS$27),AE$3&lt;=INDEX(InputsCapexDepreciationMonths,$BS$27)+INDEX(InputsCapexBuyMonth,$BS$27)-1),INDEX(InputsCapexBuyAmount,$BS$27)/INDEX(InputsCapexDepreciationMonths,$BS$27),0)</f>
        <v>0</v>
      </c>
      <c r="AF97" s="59" cm="1">
        <f t="array" ref="AF97">IF(AND(OR(INDEX(InputsCapExSalvageMonth,$BS$27)=0,AF$3&lt;INDEX(InputsCapExSalvageMonth,$BS$27)),AF$3&gt;=INDEX(InputsCapexBuyMonth,$BS$27),AF$3&lt;=INDEX(InputsCapexDepreciationMonths,$BS$27)+INDEX(InputsCapexBuyMonth,$BS$27)-1),INDEX(InputsCapexBuyAmount,$BS$27)/INDEX(InputsCapexDepreciationMonths,$BS$27),0)</f>
        <v>0</v>
      </c>
      <c r="AG97" s="59" cm="1">
        <f t="array" ref="AG97">IF(AND(OR(INDEX(InputsCapExSalvageMonth,$BS$27)=0,AG$3&lt;INDEX(InputsCapExSalvageMonth,$BS$27)),AG$3&gt;=INDEX(InputsCapexBuyMonth,$BS$27),AG$3&lt;=INDEX(InputsCapexDepreciationMonths,$BS$27)+INDEX(InputsCapexBuyMonth,$BS$27)-1),INDEX(InputsCapexBuyAmount,$BS$27)/INDEX(InputsCapexDepreciationMonths,$BS$27),0)</f>
        <v>0</v>
      </c>
      <c r="AH97" s="60" cm="1">
        <f t="array" ref="AH97">IF(AND(OR(INDEX(InputsCapExSalvageMonth,$BS$27)=0,AH$3&lt;INDEX(InputsCapExSalvageMonth,$BS$27)),AH$3&gt;=INDEX(InputsCapexBuyMonth,$BS$27),AH$3&lt;=INDEX(InputsCapexDepreciationMonths,$BS$27)+INDEX(InputsCapexBuyMonth,$BS$27)-1),INDEX(InputsCapexBuyAmount,$BS$27)/INDEX(InputsCapexDepreciationMonths,$BS$27),0)</f>
        <v>0</v>
      </c>
      <c r="AI97" s="53" cm="1">
        <f t="array" ref="AI97">IF(AND(OR(INDEX(InputsCapExSalvageMonth,$BS$27)=0,AI$3&lt;INDEX(InputsCapExSalvageMonth,$BS$27)),AI$3&gt;=INDEX(InputsCapexBuyMonth,$BS$27),AI$3&lt;=INDEX(InputsCapexDepreciationMonths,$BS$27)+INDEX(InputsCapexBuyMonth,$BS$27)-1),INDEX(InputsCapexBuyAmount,$BS$27)/INDEX(InputsCapexDepreciationMonths,$BS$27),0)</f>
        <v>0</v>
      </c>
      <c r="AJ97" s="59" cm="1">
        <f t="array" ref="AJ97">IF(AND(OR(INDEX(InputsCapExSalvageMonth,$BS$27)=0,AJ$3&lt;INDEX(InputsCapExSalvageMonth,$BS$27)),AJ$3&gt;=INDEX(InputsCapexBuyMonth,$BS$27),AJ$3&lt;=INDEX(InputsCapexDepreciationMonths,$BS$27)+INDEX(InputsCapexBuyMonth,$BS$27)-1),INDEX(InputsCapexBuyAmount,$BS$27)/INDEX(InputsCapexDepreciationMonths,$BS$27),0)</f>
        <v>0</v>
      </c>
      <c r="AK97" s="59" cm="1">
        <f t="array" ref="AK97">IF(AND(OR(INDEX(InputsCapExSalvageMonth,$BS$27)=0,AK$3&lt;INDEX(InputsCapExSalvageMonth,$BS$27)),AK$3&gt;=INDEX(InputsCapexBuyMonth,$BS$27),AK$3&lt;=INDEX(InputsCapexDepreciationMonths,$BS$27)+INDEX(InputsCapexBuyMonth,$BS$27)-1),INDEX(InputsCapexBuyAmount,$BS$27)/INDEX(InputsCapexDepreciationMonths,$BS$27),0)</f>
        <v>0</v>
      </c>
      <c r="AL97" s="59" cm="1">
        <f t="array" ref="AL97">IF(AND(OR(INDEX(InputsCapExSalvageMonth,$BS$27)=0,AL$3&lt;INDEX(InputsCapExSalvageMonth,$BS$27)),AL$3&gt;=INDEX(InputsCapexBuyMonth,$BS$27),AL$3&lt;=INDEX(InputsCapexDepreciationMonths,$BS$27)+INDEX(InputsCapexBuyMonth,$BS$27)-1),INDEX(InputsCapexBuyAmount,$BS$27)/INDEX(InputsCapexDepreciationMonths,$BS$27),0)</f>
        <v>0</v>
      </c>
      <c r="AM97" s="59" cm="1">
        <f t="array" ref="AM97">IF(AND(OR(INDEX(InputsCapExSalvageMonth,$BS$27)=0,AM$3&lt;INDEX(InputsCapExSalvageMonth,$BS$27)),AM$3&gt;=INDEX(InputsCapexBuyMonth,$BS$27),AM$3&lt;=INDEX(InputsCapexDepreciationMonths,$BS$27)+INDEX(InputsCapexBuyMonth,$BS$27)-1),INDEX(InputsCapexBuyAmount,$BS$27)/INDEX(InputsCapexDepreciationMonths,$BS$27),0)</f>
        <v>0</v>
      </c>
      <c r="AN97" s="59" cm="1">
        <f t="array" ref="AN97">IF(AND(OR(INDEX(InputsCapExSalvageMonth,$BS$27)=0,AN$3&lt;INDEX(InputsCapExSalvageMonth,$BS$27)),AN$3&gt;=INDEX(InputsCapexBuyMonth,$BS$27),AN$3&lt;=INDEX(InputsCapexDepreciationMonths,$BS$27)+INDEX(InputsCapexBuyMonth,$BS$27)-1),INDEX(InputsCapexBuyAmount,$BS$27)/INDEX(InputsCapexDepreciationMonths,$BS$27),0)</f>
        <v>0</v>
      </c>
      <c r="AO97" s="59" cm="1">
        <f t="array" ref="AO97">IF(AND(OR(INDEX(InputsCapExSalvageMonth,$BS$27)=0,AO$3&lt;INDEX(InputsCapExSalvageMonth,$BS$27)),AO$3&gt;=INDEX(InputsCapexBuyMonth,$BS$27),AO$3&lt;=INDEX(InputsCapexDepreciationMonths,$BS$27)+INDEX(InputsCapexBuyMonth,$BS$27)-1),INDEX(InputsCapexBuyAmount,$BS$27)/INDEX(InputsCapexDepreciationMonths,$BS$27),0)</f>
        <v>0</v>
      </c>
      <c r="AP97" s="59" cm="1">
        <f t="array" ref="AP97">IF(AND(OR(INDEX(InputsCapExSalvageMonth,$BS$27)=0,AP$3&lt;INDEX(InputsCapExSalvageMonth,$BS$27)),AP$3&gt;=INDEX(InputsCapexBuyMonth,$BS$27),AP$3&lt;=INDEX(InputsCapexDepreciationMonths,$BS$27)+INDEX(InputsCapexBuyMonth,$BS$27)-1),INDEX(InputsCapexBuyAmount,$BS$27)/INDEX(InputsCapexDepreciationMonths,$BS$27),0)</f>
        <v>0</v>
      </c>
      <c r="AQ97" s="59" cm="1">
        <f t="array" ref="AQ97">IF(AND(OR(INDEX(InputsCapExSalvageMonth,$BS$27)=0,AQ$3&lt;INDEX(InputsCapExSalvageMonth,$BS$27)),AQ$3&gt;=INDEX(InputsCapexBuyMonth,$BS$27),AQ$3&lt;=INDEX(InputsCapexDepreciationMonths,$BS$27)+INDEX(InputsCapexBuyMonth,$BS$27)-1),INDEX(InputsCapexBuyAmount,$BS$27)/INDEX(InputsCapexDepreciationMonths,$BS$27),0)</f>
        <v>0</v>
      </c>
      <c r="AR97" s="59" cm="1">
        <f t="array" ref="AR97">IF(AND(OR(INDEX(InputsCapExSalvageMonth,$BS$27)=0,AR$3&lt;INDEX(InputsCapExSalvageMonth,$BS$27)),AR$3&gt;=INDEX(InputsCapexBuyMonth,$BS$27),AR$3&lt;=INDEX(InputsCapexDepreciationMonths,$BS$27)+INDEX(InputsCapexBuyMonth,$BS$27)-1),INDEX(InputsCapexBuyAmount,$BS$27)/INDEX(InputsCapexDepreciationMonths,$BS$27),0)</f>
        <v>0</v>
      </c>
      <c r="AS97" s="59" cm="1">
        <f t="array" ref="AS97">IF(AND(OR(INDEX(InputsCapExSalvageMonth,$BS$27)=0,AS$3&lt;INDEX(InputsCapExSalvageMonth,$BS$27)),AS$3&gt;=INDEX(InputsCapexBuyMonth,$BS$27),AS$3&lt;=INDEX(InputsCapexDepreciationMonths,$BS$27)+INDEX(InputsCapexBuyMonth,$BS$27)-1),INDEX(InputsCapexBuyAmount,$BS$27)/INDEX(InputsCapexDepreciationMonths,$BS$27),0)</f>
        <v>0</v>
      </c>
      <c r="AT97" s="60" cm="1">
        <f t="array" ref="AT97">IF(AND(OR(INDEX(InputsCapExSalvageMonth,$BS$27)=0,AT$3&lt;INDEX(InputsCapExSalvageMonth,$BS$27)),AT$3&gt;=INDEX(InputsCapexBuyMonth,$BS$27),AT$3&lt;=INDEX(InputsCapexDepreciationMonths,$BS$27)+INDEX(InputsCapexBuyMonth,$BS$27)-1),INDEX(InputsCapexBuyAmount,$BS$27)/INDEX(InputsCapexDepreciationMonths,$BS$27),0)</f>
        <v>0</v>
      </c>
      <c r="AU97" s="53" cm="1">
        <f t="array" ref="AU97">IF(AND(OR(INDEX(InputsCapExSalvageMonth,$BS$27)=0,AU$3&lt;INDEX(InputsCapExSalvageMonth,$BS$27)),AU$3&gt;=INDEX(InputsCapexBuyMonth,$BS$27),AU$3&lt;=INDEX(InputsCapexDepreciationMonths,$BS$27)+INDEX(InputsCapexBuyMonth,$BS$27)-1),INDEX(InputsCapexBuyAmount,$BS$27)/INDEX(InputsCapexDepreciationMonths,$BS$27),0)</f>
        <v>0</v>
      </c>
      <c r="AV97" s="59" cm="1">
        <f t="array" ref="AV97">IF(AND(OR(INDEX(InputsCapExSalvageMonth,$BS$27)=0,AV$3&lt;INDEX(InputsCapExSalvageMonth,$BS$27)),AV$3&gt;=INDEX(InputsCapexBuyMonth,$BS$27),AV$3&lt;=INDEX(InputsCapexDepreciationMonths,$BS$27)+INDEX(InputsCapexBuyMonth,$BS$27)-1),INDEX(InputsCapexBuyAmount,$BS$27)/INDEX(InputsCapexDepreciationMonths,$BS$27),0)</f>
        <v>0</v>
      </c>
      <c r="AW97" s="59" cm="1">
        <f t="array" ref="AW97">IF(AND(OR(INDEX(InputsCapExSalvageMonth,$BS$27)=0,AW$3&lt;INDEX(InputsCapExSalvageMonth,$BS$27)),AW$3&gt;=INDEX(InputsCapexBuyMonth,$BS$27),AW$3&lt;=INDEX(InputsCapexDepreciationMonths,$BS$27)+INDEX(InputsCapexBuyMonth,$BS$27)-1),INDEX(InputsCapexBuyAmount,$BS$27)/INDEX(InputsCapexDepreciationMonths,$BS$27),0)</f>
        <v>0</v>
      </c>
      <c r="AX97" s="59" cm="1">
        <f t="array" ref="AX97">IF(AND(OR(INDEX(InputsCapExSalvageMonth,$BS$27)=0,AX$3&lt;INDEX(InputsCapExSalvageMonth,$BS$27)),AX$3&gt;=INDEX(InputsCapexBuyMonth,$BS$27),AX$3&lt;=INDEX(InputsCapexDepreciationMonths,$BS$27)+INDEX(InputsCapexBuyMonth,$BS$27)-1),INDEX(InputsCapexBuyAmount,$BS$27)/INDEX(InputsCapexDepreciationMonths,$BS$27),0)</f>
        <v>0</v>
      </c>
      <c r="AY97" s="59" cm="1">
        <f t="array" ref="AY97">IF(AND(OR(INDEX(InputsCapExSalvageMonth,$BS$27)=0,AY$3&lt;INDEX(InputsCapExSalvageMonth,$BS$27)),AY$3&gt;=INDEX(InputsCapexBuyMonth,$BS$27),AY$3&lt;=INDEX(InputsCapexDepreciationMonths,$BS$27)+INDEX(InputsCapexBuyMonth,$BS$27)-1),INDEX(InputsCapexBuyAmount,$BS$27)/INDEX(InputsCapexDepreciationMonths,$BS$27),0)</f>
        <v>0</v>
      </c>
      <c r="AZ97" s="59" cm="1">
        <f t="array" ref="AZ97">IF(AND(OR(INDEX(InputsCapExSalvageMonth,$BS$27)=0,AZ$3&lt;INDEX(InputsCapExSalvageMonth,$BS$27)),AZ$3&gt;=INDEX(InputsCapexBuyMonth,$BS$27),AZ$3&lt;=INDEX(InputsCapexDepreciationMonths,$BS$27)+INDEX(InputsCapexBuyMonth,$BS$27)-1),INDEX(InputsCapexBuyAmount,$BS$27)/INDEX(InputsCapexDepreciationMonths,$BS$27),0)</f>
        <v>0</v>
      </c>
      <c r="BA97" s="59" cm="1">
        <f t="array" ref="BA97">IF(AND(OR(INDEX(InputsCapExSalvageMonth,$BS$27)=0,BA$3&lt;INDEX(InputsCapExSalvageMonth,$BS$27)),BA$3&gt;=INDEX(InputsCapexBuyMonth,$BS$27),BA$3&lt;=INDEX(InputsCapexDepreciationMonths,$BS$27)+INDEX(InputsCapexBuyMonth,$BS$27)-1),INDEX(InputsCapexBuyAmount,$BS$27)/INDEX(InputsCapexDepreciationMonths,$BS$27),0)</f>
        <v>0</v>
      </c>
      <c r="BB97" s="59" cm="1">
        <f t="array" ref="BB97">IF(AND(OR(INDEX(InputsCapExSalvageMonth,$BS$27)=0,BB$3&lt;INDEX(InputsCapExSalvageMonth,$BS$27)),BB$3&gt;=INDEX(InputsCapexBuyMonth,$BS$27),BB$3&lt;=INDEX(InputsCapexDepreciationMonths,$BS$27)+INDEX(InputsCapexBuyMonth,$BS$27)-1),INDEX(InputsCapexBuyAmount,$BS$27)/INDEX(InputsCapexDepreciationMonths,$BS$27),0)</f>
        <v>0</v>
      </c>
      <c r="BC97" s="59" cm="1">
        <f t="array" ref="BC97">IF(AND(OR(INDEX(InputsCapExSalvageMonth,$BS$27)=0,BC$3&lt;INDEX(InputsCapExSalvageMonth,$BS$27)),BC$3&gt;=INDEX(InputsCapexBuyMonth,$BS$27),BC$3&lt;=INDEX(InputsCapexDepreciationMonths,$BS$27)+INDEX(InputsCapexBuyMonth,$BS$27)-1),INDEX(InputsCapexBuyAmount,$BS$27)/INDEX(InputsCapexDepreciationMonths,$BS$27),0)</f>
        <v>0</v>
      </c>
      <c r="BD97" s="59" cm="1">
        <f t="array" ref="BD97">IF(AND(OR(INDEX(InputsCapExSalvageMonth,$BS$27)=0,BD$3&lt;INDEX(InputsCapExSalvageMonth,$BS$27)),BD$3&gt;=INDEX(InputsCapexBuyMonth,$BS$27),BD$3&lt;=INDEX(InputsCapexDepreciationMonths,$BS$27)+INDEX(InputsCapexBuyMonth,$BS$27)-1),INDEX(InputsCapexBuyAmount,$BS$27)/INDEX(InputsCapexDepreciationMonths,$BS$27),0)</f>
        <v>0</v>
      </c>
      <c r="BE97" s="59" cm="1">
        <f t="array" ref="BE97">IF(AND(OR(INDEX(InputsCapExSalvageMonth,$BS$27)=0,BE$3&lt;INDEX(InputsCapExSalvageMonth,$BS$27)),BE$3&gt;=INDEX(InputsCapexBuyMonth,$BS$27),BE$3&lt;=INDEX(InputsCapexDepreciationMonths,$BS$27)+INDEX(InputsCapexBuyMonth,$BS$27)-1),INDEX(InputsCapexBuyAmount,$BS$27)/INDEX(InputsCapexDepreciationMonths,$BS$27),0)</f>
        <v>0</v>
      </c>
      <c r="BF97" s="60" cm="1">
        <f t="array" ref="BF97">IF(AND(OR(INDEX(InputsCapExSalvageMonth,$BS$27)=0,BF$3&lt;INDEX(InputsCapExSalvageMonth,$BS$27)),BF$3&gt;=INDEX(InputsCapexBuyMonth,$BS$27),BF$3&lt;=INDEX(InputsCapexDepreciationMonths,$BS$27)+INDEX(InputsCapexBuyMonth,$BS$27)-1),INDEX(InputsCapexBuyAmount,$BS$27)/INDEX(InputsCapexDepreciationMonths,$BS$27),0)</f>
        <v>0</v>
      </c>
      <c r="BG97" s="53" cm="1">
        <f t="array" ref="BG97">IF(AND(OR(INDEX(InputsCapExSalvageMonth,$BS$27)=0,BG$3&lt;INDEX(InputsCapExSalvageMonth,$BS$27)),BG$3&gt;=INDEX(InputsCapexBuyMonth,$BS$27),BG$3&lt;=INDEX(InputsCapexDepreciationMonths,$BS$27)+INDEX(InputsCapexBuyMonth,$BS$27)-1),INDEX(InputsCapexBuyAmount,$BS$27)/INDEX(InputsCapexDepreciationMonths,$BS$27),0)</f>
        <v>0</v>
      </c>
      <c r="BH97" s="59" cm="1">
        <f t="array" ref="BH97">IF(AND(OR(INDEX(InputsCapExSalvageMonth,$BS$27)=0,BH$3&lt;INDEX(InputsCapExSalvageMonth,$BS$27)),BH$3&gt;=INDEX(InputsCapexBuyMonth,$BS$27),BH$3&lt;=INDEX(InputsCapexDepreciationMonths,$BS$27)+INDEX(InputsCapexBuyMonth,$BS$27)-1),INDEX(InputsCapexBuyAmount,$BS$27)/INDEX(InputsCapexDepreciationMonths,$BS$27),0)</f>
        <v>0</v>
      </c>
      <c r="BI97" s="59" cm="1">
        <f t="array" ref="BI97">IF(AND(OR(INDEX(InputsCapExSalvageMonth,$BS$27)=0,BI$3&lt;INDEX(InputsCapExSalvageMonth,$BS$27)),BI$3&gt;=INDEX(InputsCapexBuyMonth,$BS$27),BI$3&lt;=INDEX(InputsCapexDepreciationMonths,$BS$27)+INDEX(InputsCapexBuyMonth,$BS$27)-1),INDEX(InputsCapexBuyAmount,$BS$27)/INDEX(InputsCapexDepreciationMonths,$BS$27),0)</f>
        <v>0</v>
      </c>
      <c r="BJ97" s="59" cm="1">
        <f t="array" ref="BJ97">IF(AND(OR(INDEX(InputsCapExSalvageMonth,$BS$27)=0,BJ$3&lt;INDEX(InputsCapExSalvageMonth,$BS$27)),BJ$3&gt;=INDEX(InputsCapexBuyMonth,$BS$27),BJ$3&lt;=INDEX(InputsCapexDepreciationMonths,$BS$27)+INDEX(InputsCapexBuyMonth,$BS$27)-1),INDEX(InputsCapexBuyAmount,$BS$27)/INDEX(InputsCapexDepreciationMonths,$BS$27),0)</f>
        <v>0</v>
      </c>
      <c r="BK97" s="59" cm="1">
        <f t="array" ref="BK97">IF(AND(OR(INDEX(InputsCapExSalvageMonth,$BS$27)=0,BK$3&lt;INDEX(InputsCapExSalvageMonth,$BS$27)),BK$3&gt;=INDEX(InputsCapexBuyMonth,$BS$27),BK$3&lt;=INDEX(InputsCapexDepreciationMonths,$BS$27)+INDEX(InputsCapexBuyMonth,$BS$27)-1),INDEX(InputsCapexBuyAmount,$BS$27)/INDEX(InputsCapexDepreciationMonths,$BS$27),0)</f>
        <v>0</v>
      </c>
      <c r="BL97" s="59" cm="1">
        <f t="array" ref="BL97">IF(AND(OR(INDEX(InputsCapExSalvageMonth,$BS$27)=0,BL$3&lt;INDEX(InputsCapExSalvageMonth,$BS$27)),BL$3&gt;=INDEX(InputsCapexBuyMonth,$BS$27),BL$3&lt;=INDEX(InputsCapexDepreciationMonths,$BS$27)+INDEX(InputsCapexBuyMonth,$BS$27)-1),INDEX(InputsCapexBuyAmount,$BS$27)/INDEX(InputsCapexDepreciationMonths,$BS$27),0)</f>
        <v>0</v>
      </c>
      <c r="BM97" s="59" cm="1">
        <f t="array" ref="BM97">IF(AND(OR(INDEX(InputsCapExSalvageMonth,$BS$27)=0,BM$3&lt;INDEX(InputsCapExSalvageMonth,$BS$27)),BM$3&gt;=INDEX(InputsCapexBuyMonth,$BS$27),BM$3&lt;=INDEX(InputsCapexDepreciationMonths,$BS$27)+INDEX(InputsCapexBuyMonth,$BS$27)-1),INDEX(InputsCapexBuyAmount,$BS$27)/INDEX(InputsCapexDepreciationMonths,$BS$27),0)</f>
        <v>0</v>
      </c>
      <c r="BN97" s="59" cm="1">
        <f t="array" ref="BN97">IF(AND(OR(INDEX(InputsCapExSalvageMonth,$BS$27)=0,BN$3&lt;INDEX(InputsCapExSalvageMonth,$BS$27)),BN$3&gt;=INDEX(InputsCapexBuyMonth,$BS$27),BN$3&lt;=INDEX(InputsCapexDepreciationMonths,$BS$27)+INDEX(InputsCapexBuyMonth,$BS$27)-1),INDEX(InputsCapexBuyAmount,$BS$27)/INDEX(InputsCapexDepreciationMonths,$BS$27),0)</f>
        <v>0</v>
      </c>
      <c r="BO97" s="59" cm="1">
        <f t="array" ref="BO97">IF(AND(OR(INDEX(InputsCapExSalvageMonth,$BS$27)=0,BO$3&lt;INDEX(InputsCapExSalvageMonth,$BS$27)),BO$3&gt;=INDEX(InputsCapexBuyMonth,$BS$27),BO$3&lt;=INDEX(InputsCapexDepreciationMonths,$BS$27)+INDEX(InputsCapexBuyMonth,$BS$27)-1),INDEX(InputsCapexBuyAmount,$BS$27)/INDEX(InputsCapexDepreciationMonths,$BS$27),0)</f>
        <v>0</v>
      </c>
      <c r="BP97" s="59" cm="1">
        <f t="array" ref="BP97">IF(AND(OR(INDEX(InputsCapExSalvageMonth,$BS$27)=0,BP$3&lt;INDEX(InputsCapExSalvageMonth,$BS$27)),BP$3&gt;=INDEX(InputsCapexBuyMonth,$BS$27),BP$3&lt;=INDEX(InputsCapexDepreciationMonths,$BS$27)+INDEX(InputsCapexBuyMonth,$BS$27)-1),INDEX(InputsCapexBuyAmount,$BS$27)/INDEX(InputsCapexDepreciationMonths,$BS$27),0)</f>
        <v>0</v>
      </c>
      <c r="BQ97" s="59" cm="1">
        <f t="array" ref="BQ97">IF(AND(OR(INDEX(InputsCapExSalvageMonth,$BS$27)=0,BQ$3&lt;INDEX(InputsCapExSalvageMonth,$BS$27)),BQ$3&gt;=INDEX(InputsCapexBuyMonth,$BS$27),BQ$3&lt;=INDEX(InputsCapexDepreciationMonths,$BS$27)+INDEX(InputsCapexBuyMonth,$BS$27)-1),INDEX(InputsCapexBuyAmount,$BS$27)/INDEX(InputsCapexDepreciationMonths,$BS$27),0)</f>
        <v>0</v>
      </c>
      <c r="BR97" s="60" cm="1">
        <f t="array" ref="BR97">IF(AND(OR(INDEX(InputsCapExSalvageMonth,$BS$27)=0,BR$3&lt;INDEX(InputsCapExSalvageMonth,$BS$27)),BR$3&gt;=INDEX(InputsCapexBuyMonth,$BS$27),BR$3&lt;=INDEX(InputsCapexDepreciationMonths,$BS$27)+INDEX(InputsCapexBuyMonth,$BS$27)-1),INDEX(InputsCapexBuyAmount,$BS$27)/INDEX(InputsCapexDepreciationMonths,$BS$27),0)</f>
        <v>0</v>
      </c>
    </row>
    <row r="98" spans="1:73" hidden="1" x14ac:dyDescent="0.25">
      <c r="A98" s="47"/>
      <c r="B98" s="141"/>
      <c r="C98" s="128" cm="1">
        <f t="array" ref="C98">INDEX(InputsCapexItem,$BS$28)</f>
        <v>0</v>
      </c>
      <c r="E98" s="60">
        <f t="shared" ref="E98" si="64">SUM(K98:V98)</f>
        <v>0</v>
      </c>
      <c r="F98" s="60">
        <f t="shared" ref="F98" si="65">SUM(W98:AH98)</f>
        <v>0</v>
      </c>
      <c r="G98" s="60">
        <f t="shared" ref="G98" si="66">SUM(AI98:AT98)</f>
        <v>0</v>
      </c>
      <c r="H98" s="60">
        <f t="shared" ref="H98" si="67">SUM(AU98:BF98)</f>
        <v>0</v>
      </c>
      <c r="I98" s="60">
        <f t="shared" ref="I98" si="68">SUM(BG98:BR98)</f>
        <v>0</v>
      </c>
      <c r="K98" s="53" cm="1">
        <f t="array" ref="K98">IF(AND(OR(INDEX(InputsCapExSalvageMonth,$BS$28)=0,K$3&lt;INDEX(InputsCapExSalvageMonth,$BS$28)),K$3&gt;=INDEX(InputsCapexBuyMonth,$BS$28),K$3&lt;=INDEX(InputsCapexDepreciationMonths,$BS$28)+INDEX(InputsCapexBuyMonth,$BS$28)-1),INDEX(InputsCapexBuyAmount,$BS$28)/INDEX(InputsCapexDepreciationMonths,$BS$28),0)</f>
        <v>0</v>
      </c>
      <c r="L98" s="53" cm="1">
        <f t="array" ref="L98">IF(AND(OR(INDEX(InputsCapExSalvageMonth,$BS$28)=0,L$3&lt;INDEX(InputsCapExSalvageMonth,$BS$28)),L$3&gt;=INDEX(InputsCapexBuyMonth,$BS$28),L$3&lt;=INDEX(InputsCapexDepreciationMonths,$BS$28)+INDEX(InputsCapexBuyMonth,$BS$28)-1),INDEX(InputsCapexBuyAmount,$BS$28)/INDEX(InputsCapexDepreciationMonths,$BS$28),0)</f>
        <v>0</v>
      </c>
      <c r="M98" s="59" cm="1">
        <f t="array" ref="M98">IF(AND(OR(INDEX(InputsCapExSalvageMonth,$BS$28)=0,M$3&lt;INDEX(InputsCapExSalvageMonth,$BS$28)),M$3&gt;=INDEX(InputsCapexBuyMonth,$BS$28),M$3&lt;=INDEX(InputsCapexDepreciationMonths,$BS$28)+INDEX(InputsCapexBuyMonth,$BS$28)-1),INDEX(InputsCapexBuyAmount,$BS$28)/INDEX(InputsCapexDepreciationMonths,$BS$28),0)</f>
        <v>0</v>
      </c>
      <c r="N98" s="59" cm="1">
        <f t="array" ref="N98">IF(AND(OR(INDEX(InputsCapExSalvageMonth,$BS$28)=0,N$3&lt;INDEX(InputsCapExSalvageMonth,$BS$28)),N$3&gt;=INDEX(InputsCapexBuyMonth,$BS$28),N$3&lt;=INDEX(InputsCapexDepreciationMonths,$BS$28)+INDEX(InputsCapexBuyMonth,$BS$28)-1),INDEX(InputsCapexBuyAmount,$BS$28)/INDEX(InputsCapexDepreciationMonths,$BS$28),0)</f>
        <v>0</v>
      </c>
      <c r="O98" s="59" cm="1">
        <f t="array" ref="O98">IF(AND(OR(INDEX(InputsCapExSalvageMonth,$BS$28)=0,O$3&lt;INDEX(InputsCapExSalvageMonth,$BS$28)),O$3&gt;=INDEX(InputsCapexBuyMonth,$BS$28),O$3&lt;=INDEX(InputsCapexDepreciationMonths,$BS$28)+INDEX(InputsCapexBuyMonth,$BS$28)-1),INDEX(InputsCapexBuyAmount,$BS$28)/INDEX(InputsCapexDepreciationMonths,$BS$28),0)</f>
        <v>0</v>
      </c>
      <c r="P98" s="59" cm="1">
        <f t="array" ref="P98">IF(AND(OR(INDEX(InputsCapExSalvageMonth,$BS$28)=0,P$3&lt;INDEX(InputsCapExSalvageMonth,$BS$28)),P$3&gt;=INDEX(InputsCapexBuyMonth,$BS$28),P$3&lt;=INDEX(InputsCapexDepreciationMonths,$BS$28)+INDEX(InputsCapexBuyMonth,$BS$28)-1),INDEX(InputsCapexBuyAmount,$BS$28)/INDEX(InputsCapexDepreciationMonths,$BS$28),0)</f>
        <v>0</v>
      </c>
      <c r="Q98" s="59" cm="1">
        <f t="array" ref="Q98">IF(AND(OR(INDEX(InputsCapExSalvageMonth,$BS$28)=0,Q$3&lt;INDEX(InputsCapExSalvageMonth,$BS$28)),Q$3&gt;=INDEX(InputsCapexBuyMonth,$BS$28),Q$3&lt;=INDEX(InputsCapexDepreciationMonths,$BS$28)+INDEX(InputsCapexBuyMonth,$BS$28)-1),INDEX(InputsCapexBuyAmount,$BS$28)/INDEX(InputsCapexDepreciationMonths,$BS$28),0)</f>
        <v>0</v>
      </c>
      <c r="R98" s="59" cm="1">
        <f t="array" ref="R98">IF(AND(OR(INDEX(InputsCapExSalvageMonth,$BS$28)=0,R$3&lt;INDEX(InputsCapExSalvageMonth,$BS$28)),R$3&gt;=INDEX(InputsCapexBuyMonth,$BS$28),R$3&lt;=INDEX(InputsCapexDepreciationMonths,$BS$28)+INDEX(InputsCapexBuyMonth,$BS$28)-1),INDEX(InputsCapexBuyAmount,$BS$28)/INDEX(InputsCapexDepreciationMonths,$BS$28),0)</f>
        <v>0</v>
      </c>
      <c r="S98" s="59" cm="1">
        <f t="array" ref="S98">IF(AND(OR(INDEX(InputsCapExSalvageMonth,$BS$28)=0,S$3&lt;INDEX(InputsCapExSalvageMonth,$BS$28)),S$3&gt;=INDEX(InputsCapexBuyMonth,$BS$28),S$3&lt;=INDEX(InputsCapexDepreciationMonths,$BS$28)+INDEX(InputsCapexBuyMonth,$BS$28)-1),INDEX(InputsCapexBuyAmount,$BS$28)/INDEX(InputsCapexDepreciationMonths,$BS$28),0)</f>
        <v>0</v>
      </c>
      <c r="T98" s="59" cm="1">
        <f t="array" ref="T98">IF(AND(OR(INDEX(InputsCapExSalvageMonth,$BS$28)=0,T$3&lt;INDEX(InputsCapExSalvageMonth,$BS$28)),T$3&gt;=INDEX(InputsCapexBuyMonth,$BS$28),T$3&lt;=INDEX(InputsCapexDepreciationMonths,$BS$28)+INDEX(InputsCapexBuyMonth,$BS$28)-1),INDEX(InputsCapexBuyAmount,$BS$28)/INDEX(InputsCapexDepreciationMonths,$BS$28),0)</f>
        <v>0</v>
      </c>
      <c r="U98" s="59" cm="1">
        <f t="array" ref="U98">IF(AND(OR(INDEX(InputsCapExSalvageMonth,$BS$28)=0,U$3&lt;INDEX(InputsCapExSalvageMonth,$BS$28)),U$3&gt;=INDEX(InputsCapexBuyMonth,$BS$28),U$3&lt;=INDEX(InputsCapexDepreciationMonths,$BS$28)+INDEX(InputsCapexBuyMonth,$BS$28)-1),INDEX(InputsCapexBuyAmount,$BS$28)/INDEX(InputsCapexDepreciationMonths,$BS$28),0)</f>
        <v>0</v>
      </c>
      <c r="V98" s="60" cm="1">
        <f t="array" ref="V98">IF(AND(OR(INDEX(InputsCapExSalvageMonth,$BS$28)=0,V$3&lt;INDEX(InputsCapExSalvageMonth,$BS$28)),V$3&gt;=INDEX(InputsCapexBuyMonth,$BS$28),V$3&lt;=INDEX(InputsCapexDepreciationMonths,$BS$28)+INDEX(InputsCapexBuyMonth,$BS$28)-1),INDEX(InputsCapexBuyAmount,$BS$28)/INDEX(InputsCapexDepreciationMonths,$BS$28),0)</f>
        <v>0</v>
      </c>
      <c r="W98" s="53" cm="1">
        <f t="array" ref="W98">IF(AND(OR(INDEX(InputsCapExSalvageMonth,$BS$28)=0,W$3&lt;INDEX(InputsCapExSalvageMonth,$BS$28)),W$3&gt;=INDEX(InputsCapexBuyMonth,$BS$28),W$3&lt;=INDEX(InputsCapexDepreciationMonths,$BS$28)+INDEX(InputsCapexBuyMonth,$BS$28)-1),INDEX(InputsCapexBuyAmount,$BS$28)/INDEX(InputsCapexDepreciationMonths,$BS$28),0)</f>
        <v>0</v>
      </c>
      <c r="X98" s="59" cm="1">
        <f t="array" ref="X98">IF(AND(OR(INDEX(InputsCapExSalvageMonth,$BS$28)=0,X$3&lt;INDEX(InputsCapExSalvageMonth,$BS$28)),X$3&gt;=INDEX(InputsCapexBuyMonth,$BS$28),X$3&lt;=INDEX(InputsCapexDepreciationMonths,$BS$28)+INDEX(InputsCapexBuyMonth,$BS$28)-1),INDEX(InputsCapexBuyAmount,$BS$28)/INDEX(InputsCapexDepreciationMonths,$BS$28),0)</f>
        <v>0</v>
      </c>
      <c r="Y98" s="59" cm="1">
        <f t="array" ref="Y98">IF(AND(OR(INDEX(InputsCapExSalvageMonth,$BS$28)=0,Y$3&lt;INDEX(InputsCapExSalvageMonth,$BS$28)),Y$3&gt;=INDEX(InputsCapexBuyMonth,$BS$28),Y$3&lt;=INDEX(InputsCapexDepreciationMonths,$BS$28)+INDEX(InputsCapexBuyMonth,$BS$28)-1),INDEX(InputsCapexBuyAmount,$BS$28)/INDEX(InputsCapexDepreciationMonths,$BS$28),0)</f>
        <v>0</v>
      </c>
      <c r="Z98" s="59" cm="1">
        <f t="array" ref="Z98">IF(AND(OR(INDEX(InputsCapExSalvageMonth,$BS$28)=0,Z$3&lt;INDEX(InputsCapExSalvageMonth,$BS$28)),Z$3&gt;=INDEX(InputsCapexBuyMonth,$BS$28),Z$3&lt;=INDEX(InputsCapexDepreciationMonths,$BS$28)+INDEX(InputsCapexBuyMonth,$BS$28)-1),INDEX(InputsCapexBuyAmount,$BS$28)/INDEX(InputsCapexDepreciationMonths,$BS$28),0)</f>
        <v>0</v>
      </c>
      <c r="AA98" s="59" cm="1">
        <f t="array" ref="AA98">IF(AND(OR(INDEX(InputsCapExSalvageMonth,$BS$28)=0,AA$3&lt;INDEX(InputsCapExSalvageMonth,$BS$28)),AA$3&gt;=INDEX(InputsCapexBuyMonth,$BS$28),AA$3&lt;=INDEX(InputsCapexDepreciationMonths,$BS$28)+INDEX(InputsCapexBuyMonth,$BS$28)-1),INDEX(InputsCapexBuyAmount,$BS$28)/INDEX(InputsCapexDepreciationMonths,$BS$28),0)</f>
        <v>0</v>
      </c>
      <c r="AB98" s="59" cm="1">
        <f t="array" ref="AB98">IF(AND(OR(INDEX(InputsCapExSalvageMonth,$BS$28)=0,AB$3&lt;INDEX(InputsCapExSalvageMonth,$BS$28)),AB$3&gt;=INDEX(InputsCapexBuyMonth,$BS$28),AB$3&lt;=INDEX(InputsCapexDepreciationMonths,$BS$28)+INDEX(InputsCapexBuyMonth,$BS$28)-1),INDEX(InputsCapexBuyAmount,$BS$28)/INDEX(InputsCapexDepreciationMonths,$BS$28),0)</f>
        <v>0</v>
      </c>
      <c r="AC98" s="59" cm="1">
        <f t="array" ref="AC98">IF(AND(OR(INDEX(InputsCapExSalvageMonth,$BS$28)=0,AC$3&lt;INDEX(InputsCapExSalvageMonth,$BS$28)),AC$3&gt;=INDEX(InputsCapexBuyMonth,$BS$28),AC$3&lt;=INDEX(InputsCapexDepreciationMonths,$BS$28)+INDEX(InputsCapexBuyMonth,$BS$28)-1),INDEX(InputsCapexBuyAmount,$BS$28)/INDEX(InputsCapexDepreciationMonths,$BS$28),0)</f>
        <v>0</v>
      </c>
      <c r="AD98" s="59" cm="1">
        <f t="array" ref="AD98">IF(AND(OR(INDEX(InputsCapExSalvageMonth,$BS$28)=0,AD$3&lt;INDEX(InputsCapExSalvageMonth,$BS$28)),AD$3&gt;=INDEX(InputsCapexBuyMonth,$BS$28),AD$3&lt;=INDEX(InputsCapexDepreciationMonths,$BS$28)+INDEX(InputsCapexBuyMonth,$BS$28)-1),INDEX(InputsCapexBuyAmount,$BS$28)/INDEX(InputsCapexDepreciationMonths,$BS$28),0)</f>
        <v>0</v>
      </c>
      <c r="AE98" s="59" cm="1">
        <f t="array" ref="AE98">IF(AND(OR(INDEX(InputsCapExSalvageMonth,$BS$28)=0,AE$3&lt;INDEX(InputsCapExSalvageMonth,$BS$28)),AE$3&gt;=INDEX(InputsCapexBuyMonth,$BS$28),AE$3&lt;=INDEX(InputsCapexDepreciationMonths,$BS$28)+INDEX(InputsCapexBuyMonth,$BS$28)-1),INDEX(InputsCapexBuyAmount,$BS$28)/INDEX(InputsCapexDepreciationMonths,$BS$28),0)</f>
        <v>0</v>
      </c>
      <c r="AF98" s="59" cm="1">
        <f t="array" ref="AF98">IF(AND(OR(INDEX(InputsCapExSalvageMonth,$BS$28)=0,AF$3&lt;INDEX(InputsCapExSalvageMonth,$BS$28)),AF$3&gt;=INDEX(InputsCapexBuyMonth,$BS$28),AF$3&lt;=INDEX(InputsCapexDepreciationMonths,$BS$28)+INDEX(InputsCapexBuyMonth,$BS$28)-1),INDEX(InputsCapexBuyAmount,$BS$28)/INDEX(InputsCapexDepreciationMonths,$BS$28),0)</f>
        <v>0</v>
      </c>
      <c r="AG98" s="59" cm="1">
        <f t="array" ref="AG98">IF(AND(OR(INDEX(InputsCapExSalvageMonth,$BS$28)=0,AG$3&lt;INDEX(InputsCapExSalvageMonth,$BS$28)),AG$3&gt;=INDEX(InputsCapexBuyMonth,$BS$28),AG$3&lt;=INDEX(InputsCapexDepreciationMonths,$BS$28)+INDEX(InputsCapexBuyMonth,$BS$28)-1),INDEX(InputsCapexBuyAmount,$BS$28)/INDEX(InputsCapexDepreciationMonths,$BS$28),0)</f>
        <v>0</v>
      </c>
      <c r="AH98" s="60" cm="1">
        <f t="array" ref="AH98">IF(AND(OR(INDEX(InputsCapExSalvageMonth,$BS$28)=0,AH$3&lt;INDEX(InputsCapExSalvageMonth,$BS$28)),AH$3&gt;=INDEX(InputsCapexBuyMonth,$BS$28),AH$3&lt;=INDEX(InputsCapexDepreciationMonths,$BS$28)+INDEX(InputsCapexBuyMonth,$BS$28)-1),INDEX(InputsCapexBuyAmount,$BS$28)/INDEX(InputsCapexDepreciationMonths,$BS$28),0)</f>
        <v>0</v>
      </c>
      <c r="AI98" s="53" cm="1">
        <f t="array" ref="AI98">IF(AND(OR(INDEX(InputsCapExSalvageMonth,$BS$28)=0,AI$3&lt;INDEX(InputsCapExSalvageMonth,$BS$28)),AI$3&gt;=INDEX(InputsCapexBuyMonth,$BS$28),AI$3&lt;=INDEX(InputsCapexDepreciationMonths,$BS$28)+INDEX(InputsCapexBuyMonth,$BS$28)-1),INDEX(InputsCapexBuyAmount,$BS$28)/INDEX(InputsCapexDepreciationMonths,$BS$28),0)</f>
        <v>0</v>
      </c>
      <c r="AJ98" s="59" cm="1">
        <f t="array" ref="AJ98">IF(AND(OR(INDEX(InputsCapExSalvageMonth,$BS$28)=0,AJ$3&lt;INDEX(InputsCapExSalvageMonth,$BS$28)),AJ$3&gt;=INDEX(InputsCapexBuyMonth,$BS$28),AJ$3&lt;=INDEX(InputsCapexDepreciationMonths,$BS$28)+INDEX(InputsCapexBuyMonth,$BS$28)-1),INDEX(InputsCapexBuyAmount,$BS$28)/INDEX(InputsCapexDepreciationMonths,$BS$28),0)</f>
        <v>0</v>
      </c>
      <c r="AK98" s="59" cm="1">
        <f t="array" ref="AK98">IF(AND(OR(INDEX(InputsCapExSalvageMonth,$BS$28)=0,AK$3&lt;INDEX(InputsCapExSalvageMonth,$BS$28)),AK$3&gt;=INDEX(InputsCapexBuyMonth,$BS$28),AK$3&lt;=INDEX(InputsCapexDepreciationMonths,$BS$28)+INDEX(InputsCapexBuyMonth,$BS$28)-1),INDEX(InputsCapexBuyAmount,$BS$28)/INDEX(InputsCapexDepreciationMonths,$BS$28),0)</f>
        <v>0</v>
      </c>
      <c r="AL98" s="59" cm="1">
        <f t="array" ref="AL98">IF(AND(OR(INDEX(InputsCapExSalvageMonth,$BS$28)=0,AL$3&lt;INDEX(InputsCapExSalvageMonth,$BS$28)),AL$3&gt;=INDEX(InputsCapexBuyMonth,$BS$28),AL$3&lt;=INDEX(InputsCapexDepreciationMonths,$BS$28)+INDEX(InputsCapexBuyMonth,$BS$28)-1),INDEX(InputsCapexBuyAmount,$BS$28)/INDEX(InputsCapexDepreciationMonths,$BS$28),0)</f>
        <v>0</v>
      </c>
      <c r="AM98" s="59" cm="1">
        <f t="array" ref="AM98">IF(AND(OR(INDEX(InputsCapExSalvageMonth,$BS$28)=0,AM$3&lt;INDEX(InputsCapExSalvageMonth,$BS$28)),AM$3&gt;=INDEX(InputsCapexBuyMonth,$BS$28),AM$3&lt;=INDEX(InputsCapexDepreciationMonths,$BS$28)+INDEX(InputsCapexBuyMonth,$BS$28)-1),INDEX(InputsCapexBuyAmount,$BS$28)/INDEX(InputsCapexDepreciationMonths,$BS$28),0)</f>
        <v>0</v>
      </c>
      <c r="AN98" s="59" cm="1">
        <f t="array" ref="AN98">IF(AND(OR(INDEX(InputsCapExSalvageMonth,$BS$28)=0,AN$3&lt;INDEX(InputsCapExSalvageMonth,$BS$28)),AN$3&gt;=INDEX(InputsCapexBuyMonth,$BS$28),AN$3&lt;=INDEX(InputsCapexDepreciationMonths,$BS$28)+INDEX(InputsCapexBuyMonth,$BS$28)-1),INDEX(InputsCapexBuyAmount,$BS$28)/INDEX(InputsCapexDepreciationMonths,$BS$28),0)</f>
        <v>0</v>
      </c>
      <c r="AO98" s="59" cm="1">
        <f t="array" ref="AO98">IF(AND(OR(INDEX(InputsCapExSalvageMonth,$BS$28)=0,AO$3&lt;INDEX(InputsCapExSalvageMonth,$BS$28)),AO$3&gt;=INDEX(InputsCapexBuyMonth,$BS$28),AO$3&lt;=INDEX(InputsCapexDepreciationMonths,$BS$28)+INDEX(InputsCapexBuyMonth,$BS$28)-1),INDEX(InputsCapexBuyAmount,$BS$28)/INDEX(InputsCapexDepreciationMonths,$BS$28),0)</f>
        <v>0</v>
      </c>
      <c r="AP98" s="59" cm="1">
        <f t="array" ref="AP98">IF(AND(OR(INDEX(InputsCapExSalvageMonth,$BS$28)=0,AP$3&lt;INDEX(InputsCapExSalvageMonth,$BS$28)),AP$3&gt;=INDEX(InputsCapexBuyMonth,$BS$28),AP$3&lt;=INDEX(InputsCapexDepreciationMonths,$BS$28)+INDEX(InputsCapexBuyMonth,$BS$28)-1),INDEX(InputsCapexBuyAmount,$BS$28)/INDEX(InputsCapexDepreciationMonths,$BS$28),0)</f>
        <v>0</v>
      </c>
      <c r="AQ98" s="59" cm="1">
        <f t="array" ref="AQ98">IF(AND(OR(INDEX(InputsCapExSalvageMonth,$BS$28)=0,AQ$3&lt;INDEX(InputsCapExSalvageMonth,$BS$28)),AQ$3&gt;=INDEX(InputsCapexBuyMonth,$BS$28),AQ$3&lt;=INDEX(InputsCapexDepreciationMonths,$BS$28)+INDEX(InputsCapexBuyMonth,$BS$28)-1),INDEX(InputsCapexBuyAmount,$BS$28)/INDEX(InputsCapexDepreciationMonths,$BS$28),0)</f>
        <v>0</v>
      </c>
      <c r="AR98" s="59" cm="1">
        <f t="array" ref="AR98">IF(AND(OR(INDEX(InputsCapExSalvageMonth,$BS$28)=0,AR$3&lt;INDEX(InputsCapExSalvageMonth,$BS$28)),AR$3&gt;=INDEX(InputsCapexBuyMonth,$BS$28),AR$3&lt;=INDEX(InputsCapexDepreciationMonths,$BS$28)+INDEX(InputsCapexBuyMonth,$BS$28)-1),INDEX(InputsCapexBuyAmount,$BS$28)/INDEX(InputsCapexDepreciationMonths,$BS$28),0)</f>
        <v>0</v>
      </c>
      <c r="AS98" s="59" cm="1">
        <f t="array" ref="AS98">IF(AND(OR(INDEX(InputsCapExSalvageMonth,$BS$28)=0,AS$3&lt;INDEX(InputsCapExSalvageMonth,$BS$28)),AS$3&gt;=INDEX(InputsCapexBuyMonth,$BS$28),AS$3&lt;=INDEX(InputsCapexDepreciationMonths,$BS$28)+INDEX(InputsCapexBuyMonth,$BS$28)-1),INDEX(InputsCapexBuyAmount,$BS$28)/INDEX(InputsCapexDepreciationMonths,$BS$28),0)</f>
        <v>0</v>
      </c>
      <c r="AT98" s="60" cm="1">
        <f t="array" ref="AT98">IF(AND(OR(INDEX(InputsCapExSalvageMonth,$BS$28)=0,AT$3&lt;INDEX(InputsCapExSalvageMonth,$BS$28)),AT$3&gt;=INDEX(InputsCapexBuyMonth,$BS$28),AT$3&lt;=INDEX(InputsCapexDepreciationMonths,$BS$28)+INDEX(InputsCapexBuyMonth,$BS$28)-1),INDEX(InputsCapexBuyAmount,$BS$28)/INDEX(InputsCapexDepreciationMonths,$BS$28),0)</f>
        <v>0</v>
      </c>
      <c r="AU98" s="53" cm="1">
        <f t="array" ref="AU98">IF(AND(OR(INDEX(InputsCapExSalvageMonth,$BS$28)=0,AU$3&lt;INDEX(InputsCapExSalvageMonth,$BS$28)),AU$3&gt;=INDEX(InputsCapexBuyMonth,$BS$28),AU$3&lt;=INDEX(InputsCapexDepreciationMonths,$BS$28)+INDEX(InputsCapexBuyMonth,$BS$28)-1),INDEX(InputsCapexBuyAmount,$BS$28)/INDEX(InputsCapexDepreciationMonths,$BS$28),0)</f>
        <v>0</v>
      </c>
      <c r="AV98" s="59" cm="1">
        <f t="array" ref="AV98">IF(AND(OR(INDEX(InputsCapExSalvageMonth,$BS$28)=0,AV$3&lt;INDEX(InputsCapExSalvageMonth,$BS$28)),AV$3&gt;=INDEX(InputsCapexBuyMonth,$BS$28),AV$3&lt;=INDEX(InputsCapexDepreciationMonths,$BS$28)+INDEX(InputsCapexBuyMonth,$BS$28)-1),INDEX(InputsCapexBuyAmount,$BS$28)/INDEX(InputsCapexDepreciationMonths,$BS$28),0)</f>
        <v>0</v>
      </c>
      <c r="AW98" s="59" cm="1">
        <f t="array" ref="AW98">IF(AND(OR(INDEX(InputsCapExSalvageMonth,$BS$28)=0,AW$3&lt;INDEX(InputsCapExSalvageMonth,$BS$28)),AW$3&gt;=INDEX(InputsCapexBuyMonth,$BS$28),AW$3&lt;=INDEX(InputsCapexDepreciationMonths,$BS$28)+INDEX(InputsCapexBuyMonth,$BS$28)-1),INDEX(InputsCapexBuyAmount,$BS$28)/INDEX(InputsCapexDepreciationMonths,$BS$28),0)</f>
        <v>0</v>
      </c>
      <c r="AX98" s="59" cm="1">
        <f t="array" ref="AX98">IF(AND(OR(INDEX(InputsCapExSalvageMonth,$BS$28)=0,AX$3&lt;INDEX(InputsCapExSalvageMonth,$BS$28)),AX$3&gt;=INDEX(InputsCapexBuyMonth,$BS$28),AX$3&lt;=INDEX(InputsCapexDepreciationMonths,$BS$28)+INDEX(InputsCapexBuyMonth,$BS$28)-1),INDEX(InputsCapexBuyAmount,$BS$28)/INDEX(InputsCapexDepreciationMonths,$BS$28),0)</f>
        <v>0</v>
      </c>
      <c r="AY98" s="59" cm="1">
        <f t="array" ref="AY98">IF(AND(OR(INDEX(InputsCapExSalvageMonth,$BS$28)=0,AY$3&lt;INDEX(InputsCapExSalvageMonth,$BS$28)),AY$3&gt;=INDEX(InputsCapexBuyMonth,$BS$28),AY$3&lt;=INDEX(InputsCapexDepreciationMonths,$BS$28)+INDEX(InputsCapexBuyMonth,$BS$28)-1),INDEX(InputsCapexBuyAmount,$BS$28)/INDEX(InputsCapexDepreciationMonths,$BS$28),0)</f>
        <v>0</v>
      </c>
      <c r="AZ98" s="59" cm="1">
        <f t="array" ref="AZ98">IF(AND(OR(INDEX(InputsCapExSalvageMonth,$BS$28)=0,AZ$3&lt;INDEX(InputsCapExSalvageMonth,$BS$28)),AZ$3&gt;=INDEX(InputsCapexBuyMonth,$BS$28),AZ$3&lt;=INDEX(InputsCapexDepreciationMonths,$BS$28)+INDEX(InputsCapexBuyMonth,$BS$28)-1),INDEX(InputsCapexBuyAmount,$BS$28)/INDEX(InputsCapexDepreciationMonths,$BS$28),0)</f>
        <v>0</v>
      </c>
      <c r="BA98" s="59" cm="1">
        <f t="array" ref="BA98">IF(AND(OR(INDEX(InputsCapExSalvageMonth,$BS$28)=0,BA$3&lt;INDEX(InputsCapExSalvageMonth,$BS$28)),BA$3&gt;=INDEX(InputsCapexBuyMonth,$BS$28),BA$3&lt;=INDEX(InputsCapexDepreciationMonths,$BS$28)+INDEX(InputsCapexBuyMonth,$BS$28)-1),INDEX(InputsCapexBuyAmount,$BS$28)/INDEX(InputsCapexDepreciationMonths,$BS$28),0)</f>
        <v>0</v>
      </c>
      <c r="BB98" s="59" cm="1">
        <f t="array" ref="BB98">IF(AND(OR(INDEX(InputsCapExSalvageMonth,$BS$28)=0,BB$3&lt;INDEX(InputsCapExSalvageMonth,$BS$28)),BB$3&gt;=INDEX(InputsCapexBuyMonth,$BS$28),BB$3&lt;=INDEX(InputsCapexDepreciationMonths,$BS$28)+INDEX(InputsCapexBuyMonth,$BS$28)-1),INDEX(InputsCapexBuyAmount,$BS$28)/INDEX(InputsCapexDepreciationMonths,$BS$28),0)</f>
        <v>0</v>
      </c>
      <c r="BC98" s="59" cm="1">
        <f t="array" ref="BC98">IF(AND(OR(INDEX(InputsCapExSalvageMonth,$BS$28)=0,BC$3&lt;INDEX(InputsCapExSalvageMonth,$BS$28)),BC$3&gt;=INDEX(InputsCapexBuyMonth,$BS$28),BC$3&lt;=INDEX(InputsCapexDepreciationMonths,$BS$28)+INDEX(InputsCapexBuyMonth,$BS$28)-1),INDEX(InputsCapexBuyAmount,$BS$28)/INDEX(InputsCapexDepreciationMonths,$BS$28),0)</f>
        <v>0</v>
      </c>
      <c r="BD98" s="59" cm="1">
        <f t="array" ref="BD98">IF(AND(OR(INDEX(InputsCapExSalvageMonth,$BS$28)=0,BD$3&lt;INDEX(InputsCapExSalvageMonth,$BS$28)),BD$3&gt;=INDEX(InputsCapexBuyMonth,$BS$28),BD$3&lt;=INDEX(InputsCapexDepreciationMonths,$BS$28)+INDEX(InputsCapexBuyMonth,$BS$28)-1),INDEX(InputsCapexBuyAmount,$BS$28)/INDEX(InputsCapexDepreciationMonths,$BS$28),0)</f>
        <v>0</v>
      </c>
      <c r="BE98" s="59" cm="1">
        <f t="array" ref="BE98">IF(AND(OR(INDEX(InputsCapExSalvageMonth,$BS$28)=0,BE$3&lt;INDEX(InputsCapExSalvageMonth,$BS$28)),BE$3&gt;=INDEX(InputsCapexBuyMonth,$BS$28),BE$3&lt;=INDEX(InputsCapexDepreciationMonths,$BS$28)+INDEX(InputsCapexBuyMonth,$BS$28)-1),INDEX(InputsCapexBuyAmount,$BS$28)/INDEX(InputsCapexDepreciationMonths,$BS$28),0)</f>
        <v>0</v>
      </c>
      <c r="BF98" s="60" cm="1">
        <f t="array" ref="BF98">IF(AND(OR(INDEX(InputsCapExSalvageMonth,$BS$28)=0,BF$3&lt;INDEX(InputsCapExSalvageMonth,$BS$28)),BF$3&gt;=INDEX(InputsCapexBuyMonth,$BS$28),BF$3&lt;=INDEX(InputsCapexDepreciationMonths,$BS$28)+INDEX(InputsCapexBuyMonth,$BS$28)-1),INDEX(InputsCapexBuyAmount,$BS$28)/INDEX(InputsCapexDepreciationMonths,$BS$28),0)</f>
        <v>0</v>
      </c>
      <c r="BG98" s="53" cm="1">
        <f t="array" ref="BG98">IF(AND(OR(INDEX(InputsCapExSalvageMonth,$BS$28)=0,BG$3&lt;INDEX(InputsCapExSalvageMonth,$BS$28)),BG$3&gt;=INDEX(InputsCapexBuyMonth,$BS$28),BG$3&lt;=INDEX(InputsCapexDepreciationMonths,$BS$28)+INDEX(InputsCapexBuyMonth,$BS$28)-1),INDEX(InputsCapexBuyAmount,$BS$28)/INDEX(InputsCapexDepreciationMonths,$BS$28),0)</f>
        <v>0</v>
      </c>
      <c r="BH98" s="59" cm="1">
        <f t="array" ref="BH98">IF(AND(OR(INDEX(InputsCapExSalvageMonth,$BS$28)=0,BH$3&lt;INDEX(InputsCapExSalvageMonth,$BS$28)),BH$3&gt;=INDEX(InputsCapexBuyMonth,$BS$28),BH$3&lt;=INDEX(InputsCapexDepreciationMonths,$BS$28)+INDEX(InputsCapexBuyMonth,$BS$28)-1),INDEX(InputsCapexBuyAmount,$BS$28)/INDEX(InputsCapexDepreciationMonths,$BS$28),0)</f>
        <v>0</v>
      </c>
      <c r="BI98" s="59" cm="1">
        <f t="array" ref="BI98">IF(AND(OR(INDEX(InputsCapExSalvageMonth,$BS$28)=0,BI$3&lt;INDEX(InputsCapExSalvageMonth,$BS$28)),BI$3&gt;=INDEX(InputsCapexBuyMonth,$BS$28),BI$3&lt;=INDEX(InputsCapexDepreciationMonths,$BS$28)+INDEX(InputsCapexBuyMonth,$BS$28)-1),INDEX(InputsCapexBuyAmount,$BS$28)/INDEX(InputsCapexDepreciationMonths,$BS$28),0)</f>
        <v>0</v>
      </c>
      <c r="BJ98" s="59" cm="1">
        <f t="array" ref="BJ98">IF(AND(OR(INDEX(InputsCapExSalvageMonth,$BS$28)=0,BJ$3&lt;INDEX(InputsCapExSalvageMonth,$BS$28)),BJ$3&gt;=INDEX(InputsCapexBuyMonth,$BS$28),BJ$3&lt;=INDEX(InputsCapexDepreciationMonths,$BS$28)+INDEX(InputsCapexBuyMonth,$BS$28)-1),INDEX(InputsCapexBuyAmount,$BS$28)/INDEX(InputsCapexDepreciationMonths,$BS$28),0)</f>
        <v>0</v>
      </c>
      <c r="BK98" s="59" cm="1">
        <f t="array" ref="BK98">IF(AND(OR(INDEX(InputsCapExSalvageMonth,$BS$28)=0,BK$3&lt;INDEX(InputsCapExSalvageMonth,$BS$28)),BK$3&gt;=INDEX(InputsCapexBuyMonth,$BS$28),BK$3&lt;=INDEX(InputsCapexDepreciationMonths,$BS$28)+INDEX(InputsCapexBuyMonth,$BS$28)-1),INDEX(InputsCapexBuyAmount,$BS$28)/INDEX(InputsCapexDepreciationMonths,$BS$28),0)</f>
        <v>0</v>
      </c>
      <c r="BL98" s="59" cm="1">
        <f t="array" ref="BL98">IF(AND(OR(INDEX(InputsCapExSalvageMonth,$BS$28)=0,BL$3&lt;INDEX(InputsCapExSalvageMonth,$BS$28)),BL$3&gt;=INDEX(InputsCapexBuyMonth,$BS$28),BL$3&lt;=INDEX(InputsCapexDepreciationMonths,$BS$28)+INDEX(InputsCapexBuyMonth,$BS$28)-1),INDEX(InputsCapexBuyAmount,$BS$28)/INDEX(InputsCapexDepreciationMonths,$BS$28),0)</f>
        <v>0</v>
      </c>
      <c r="BM98" s="59" cm="1">
        <f t="array" ref="BM98">IF(AND(OR(INDEX(InputsCapExSalvageMonth,$BS$28)=0,BM$3&lt;INDEX(InputsCapExSalvageMonth,$BS$28)),BM$3&gt;=INDEX(InputsCapexBuyMonth,$BS$28),BM$3&lt;=INDEX(InputsCapexDepreciationMonths,$BS$28)+INDEX(InputsCapexBuyMonth,$BS$28)-1),INDEX(InputsCapexBuyAmount,$BS$28)/INDEX(InputsCapexDepreciationMonths,$BS$28),0)</f>
        <v>0</v>
      </c>
      <c r="BN98" s="59" cm="1">
        <f t="array" ref="BN98">IF(AND(OR(INDEX(InputsCapExSalvageMonth,$BS$28)=0,BN$3&lt;INDEX(InputsCapExSalvageMonth,$BS$28)),BN$3&gt;=INDEX(InputsCapexBuyMonth,$BS$28),BN$3&lt;=INDEX(InputsCapexDepreciationMonths,$BS$28)+INDEX(InputsCapexBuyMonth,$BS$28)-1),INDEX(InputsCapexBuyAmount,$BS$28)/INDEX(InputsCapexDepreciationMonths,$BS$28),0)</f>
        <v>0</v>
      </c>
      <c r="BO98" s="59" cm="1">
        <f t="array" ref="BO98">IF(AND(OR(INDEX(InputsCapExSalvageMonth,$BS$28)=0,BO$3&lt;INDEX(InputsCapExSalvageMonth,$BS$28)),BO$3&gt;=INDEX(InputsCapexBuyMonth,$BS$28),BO$3&lt;=INDEX(InputsCapexDepreciationMonths,$BS$28)+INDEX(InputsCapexBuyMonth,$BS$28)-1),INDEX(InputsCapexBuyAmount,$BS$28)/INDEX(InputsCapexDepreciationMonths,$BS$28),0)</f>
        <v>0</v>
      </c>
      <c r="BP98" s="59" cm="1">
        <f t="array" ref="BP98">IF(AND(OR(INDEX(InputsCapExSalvageMonth,$BS$28)=0,BP$3&lt;INDEX(InputsCapExSalvageMonth,$BS$28)),BP$3&gt;=INDEX(InputsCapexBuyMonth,$BS$28),BP$3&lt;=INDEX(InputsCapexDepreciationMonths,$BS$28)+INDEX(InputsCapexBuyMonth,$BS$28)-1),INDEX(InputsCapexBuyAmount,$BS$28)/INDEX(InputsCapexDepreciationMonths,$BS$28),0)</f>
        <v>0</v>
      </c>
      <c r="BQ98" s="59" cm="1">
        <f t="array" ref="BQ98">IF(AND(OR(INDEX(InputsCapExSalvageMonth,$BS$28)=0,BQ$3&lt;INDEX(InputsCapExSalvageMonth,$BS$28)),BQ$3&gt;=INDEX(InputsCapexBuyMonth,$BS$28),BQ$3&lt;=INDEX(InputsCapexDepreciationMonths,$BS$28)+INDEX(InputsCapexBuyMonth,$BS$28)-1),INDEX(InputsCapexBuyAmount,$BS$28)/INDEX(InputsCapexDepreciationMonths,$BS$28),0)</f>
        <v>0</v>
      </c>
      <c r="BR98" s="60" cm="1">
        <f t="array" ref="BR98">IF(AND(OR(INDEX(InputsCapExSalvageMonth,$BS$28)=0,BR$3&lt;INDEX(InputsCapExSalvageMonth,$BS$28)),BR$3&gt;=INDEX(InputsCapexBuyMonth,$BS$28),BR$3&lt;=INDEX(InputsCapexDepreciationMonths,$BS$28)+INDEX(InputsCapexBuyMonth,$BS$28)-1),INDEX(InputsCapexBuyAmount,$BS$28)/INDEX(InputsCapexDepreciationMonths,$BS$28),0)</f>
        <v>0</v>
      </c>
    </row>
    <row r="99" spans="1:73" hidden="1" x14ac:dyDescent="0.25">
      <c r="A99" s="47"/>
      <c r="B99" s="141"/>
      <c r="C99" s="128" cm="1">
        <f t="array" ref="C99">INDEX(InputsCapexItem,$BS$29)</f>
        <v>0</v>
      </c>
      <c r="E99" s="60">
        <f t="shared" si="54"/>
        <v>0</v>
      </c>
      <c r="F99" s="60">
        <f t="shared" si="55"/>
        <v>0</v>
      </c>
      <c r="G99" s="60">
        <f t="shared" si="56"/>
        <v>0</v>
      </c>
      <c r="H99" s="60">
        <f t="shared" si="57"/>
        <v>0</v>
      </c>
      <c r="I99" s="60">
        <f t="shared" si="58"/>
        <v>0</v>
      </c>
      <c r="K99" s="53" cm="1">
        <f t="array" ref="K99">IF(AND(OR(INDEX(InputsCapExSalvageMonth,$BS$29)=0,K$3&lt;INDEX(InputsCapExSalvageMonth,$BS$29)),K$3&gt;=INDEX(InputsCapexBuyMonth,$BS$29),K$3&lt;=INDEX(InputsCapexDepreciationMonths,$BS$29)+INDEX(InputsCapexBuyMonth,$BS$29)-1),INDEX(InputsCapexBuyAmount,$BS$29)/INDEX(InputsCapexDepreciationMonths,$BS$29),0)</f>
        <v>0</v>
      </c>
      <c r="L99" s="53" cm="1">
        <f t="array" ref="L99">IF(AND(OR(INDEX(InputsCapExSalvageMonth,$BS$29)=0,L$3&lt;INDEX(InputsCapExSalvageMonth,$BS$29)),L$3&gt;=INDEX(InputsCapexBuyMonth,$BS$29),L$3&lt;=INDEX(InputsCapexDepreciationMonths,$BS$29)+INDEX(InputsCapexBuyMonth,$BS$29)-1),INDEX(InputsCapexBuyAmount,$BS$29)/INDEX(InputsCapexDepreciationMonths,$BS$29),0)</f>
        <v>0</v>
      </c>
      <c r="M99" s="59" cm="1">
        <f t="array" ref="M99">IF(AND(OR(INDEX(InputsCapExSalvageMonth,$BS$29)=0,M$3&lt;INDEX(InputsCapExSalvageMonth,$BS$29)),M$3&gt;=INDEX(InputsCapexBuyMonth,$BS$29),M$3&lt;=INDEX(InputsCapexDepreciationMonths,$BS$29)+INDEX(InputsCapexBuyMonth,$BS$29)-1),INDEX(InputsCapexBuyAmount,$BS$29)/INDEX(InputsCapexDepreciationMonths,$BS$29),0)</f>
        <v>0</v>
      </c>
      <c r="N99" s="59" cm="1">
        <f t="array" ref="N99">IF(AND(OR(INDEX(InputsCapExSalvageMonth,$BS$29)=0,N$3&lt;INDEX(InputsCapExSalvageMonth,$BS$29)),N$3&gt;=INDEX(InputsCapexBuyMonth,$BS$29),N$3&lt;=INDEX(InputsCapexDepreciationMonths,$BS$29)+INDEX(InputsCapexBuyMonth,$BS$29)-1),INDEX(InputsCapexBuyAmount,$BS$29)/INDEX(InputsCapexDepreciationMonths,$BS$29),0)</f>
        <v>0</v>
      </c>
      <c r="O99" s="59" cm="1">
        <f t="array" ref="O99">IF(AND(OR(INDEX(InputsCapExSalvageMonth,$BS$29)=0,O$3&lt;INDEX(InputsCapExSalvageMonth,$BS$29)),O$3&gt;=INDEX(InputsCapexBuyMonth,$BS$29),O$3&lt;=INDEX(InputsCapexDepreciationMonths,$BS$29)+INDEX(InputsCapexBuyMonth,$BS$29)-1),INDEX(InputsCapexBuyAmount,$BS$29)/INDEX(InputsCapexDepreciationMonths,$BS$29),0)</f>
        <v>0</v>
      </c>
      <c r="P99" s="59" cm="1">
        <f t="array" ref="P99">IF(AND(OR(INDEX(InputsCapExSalvageMonth,$BS$29)=0,P$3&lt;INDEX(InputsCapExSalvageMonth,$BS$29)),P$3&gt;=INDEX(InputsCapexBuyMonth,$BS$29),P$3&lt;=INDEX(InputsCapexDepreciationMonths,$BS$29)+INDEX(InputsCapexBuyMonth,$BS$29)-1),INDEX(InputsCapexBuyAmount,$BS$29)/INDEX(InputsCapexDepreciationMonths,$BS$29),0)</f>
        <v>0</v>
      </c>
      <c r="Q99" s="59" cm="1">
        <f t="array" ref="Q99">IF(AND(OR(INDEX(InputsCapExSalvageMonth,$BS$29)=0,Q$3&lt;INDEX(InputsCapExSalvageMonth,$BS$29)),Q$3&gt;=INDEX(InputsCapexBuyMonth,$BS$29),Q$3&lt;=INDEX(InputsCapexDepreciationMonths,$BS$29)+INDEX(InputsCapexBuyMonth,$BS$29)-1),INDEX(InputsCapexBuyAmount,$BS$29)/INDEX(InputsCapexDepreciationMonths,$BS$29),0)</f>
        <v>0</v>
      </c>
      <c r="R99" s="59" cm="1">
        <f t="array" ref="R99">IF(AND(OR(INDEX(InputsCapExSalvageMonth,$BS$29)=0,R$3&lt;INDEX(InputsCapExSalvageMonth,$BS$29)),R$3&gt;=INDEX(InputsCapexBuyMonth,$BS$29),R$3&lt;=INDEX(InputsCapexDepreciationMonths,$BS$29)+INDEX(InputsCapexBuyMonth,$BS$29)-1),INDEX(InputsCapexBuyAmount,$BS$29)/INDEX(InputsCapexDepreciationMonths,$BS$29),0)</f>
        <v>0</v>
      </c>
      <c r="S99" s="59" cm="1">
        <f t="array" ref="S99">IF(AND(OR(INDEX(InputsCapExSalvageMonth,$BS$29)=0,S$3&lt;INDEX(InputsCapExSalvageMonth,$BS$29)),S$3&gt;=INDEX(InputsCapexBuyMonth,$BS$29),S$3&lt;=INDEX(InputsCapexDepreciationMonths,$BS$29)+INDEX(InputsCapexBuyMonth,$BS$29)-1),INDEX(InputsCapexBuyAmount,$BS$29)/INDEX(InputsCapexDepreciationMonths,$BS$29),0)</f>
        <v>0</v>
      </c>
      <c r="T99" s="59" cm="1">
        <f t="array" ref="T99">IF(AND(OR(INDEX(InputsCapExSalvageMonth,$BS$29)=0,T$3&lt;INDEX(InputsCapExSalvageMonth,$BS$29)),T$3&gt;=INDEX(InputsCapexBuyMonth,$BS$29),T$3&lt;=INDEX(InputsCapexDepreciationMonths,$BS$29)+INDEX(InputsCapexBuyMonth,$BS$29)-1),INDEX(InputsCapexBuyAmount,$BS$29)/INDEX(InputsCapexDepreciationMonths,$BS$29),0)</f>
        <v>0</v>
      </c>
      <c r="U99" s="59" cm="1">
        <f t="array" ref="U99">IF(AND(OR(INDEX(InputsCapExSalvageMonth,$BS$29)=0,U$3&lt;INDEX(InputsCapExSalvageMonth,$BS$29)),U$3&gt;=INDEX(InputsCapexBuyMonth,$BS$29),U$3&lt;=INDEX(InputsCapexDepreciationMonths,$BS$29)+INDEX(InputsCapexBuyMonth,$BS$29)-1),INDEX(InputsCapexBuyAmount,$BS$29)/INDEX(InputsCapexDepreciationMonths,$BS$29),0)</f>
        <v>0</v>
      </c>
      <c r="V99" s="60" cm="1">
        <f t="array" ref="V99">IF(AND(OR(INDEX(InputsCapExSalvageMonth,$BS$29)=0,V$3&lt;INDEX(InputsCapExSalvageMonth,$BS$29)),V$3&gt;=INDEX(InputsCapexBuyMonth,$BS$29),V$3&lt;=INDEX(InputsCapexDepreciationMonths,$BS$29)+INDEX(InputsCapexBuyMonth,$BS$29)-1),INDEX(InputsCapexBuyAmount,$BS$29)/INDEX(InputsCapexDepreciationMonths,$BS$29),0)</f>
        <v>0</v>
      </c>
      <c r="W99" s="53" cm="1">
        <f t="array" ref="W99">IF(AND(OR(INDEX(InputsCapExSalvageMonth,$BS$29)=0,W$3&lt;INDEX(InputsCapExSalvageMonth,$BS$29)),W$3&gt;=INDEX(InputsCapexBuyMonth,$BS$29),W$3&lt;=INDEX(InputsCapexDepreciationMonths,$BS$29)+INDEX(InputsCapexBuyMonth,$BS$29)-1),INDEX(InputsCapexBuyAmount,$BS$29)/INDEX(InputsCapexDepreciationMonths,$BS$29),0)</f>
        <v>0</v>
      </c>
      <c r="X99" s="59" cm="1">
        <f t="array" ref="X99">IF(AND(OR(INDEX(InputsCapExSalvageMonth,$BS$29)=0,X$3&lt;INDEX(InputsCapExSalvageMonth,$BS$29)),X$3&gt;=INDEX(InputsCapexBuyMonth,$BS$29),X$3&lt;=INDEX(InputsCapexDepreciationMonths,$BS$29)+INDEX(InputsCapexBuyMonth,$BS$29)-1),INDEX(InputsCapexBuyAmount,$BS$29)/INDEX(InputsCapexDepreciationMonths,$BS$29),0)</f>
        <v>0</v>
      </c>
      <c r="Y99" s="59" cm="1">
        <f t="array" ref="Y99">IF(AND(OR(INDEX(InputsCapExSalvageMonth,$BS$29)=0,Y$3&lt;INDEX(InputsCapExSalvageMonth,$BS$29)),Y$3&gt;=INDEX(InputsCapexBuyMonth,$BS$29),Y$3&lt;=INDEX(InputsCapexDepreciationMonths,$BS$29)+INDEX(InputsCapexBuyMonth,$BS$29)-1),INDEX(InputsCapexBuyAmount,$BS$29)/INDEX(InputsCapexDepreciationMonths,$BS$29),0)</f>
        <v>0</v>
      </c>
      <c r="Z99" s="59" cm="1">
        <f t="array" ref="Z99">IF(AND(OR(INDEX(InputsCapExSalvageMonth,$BS$29)=0,Z$3&lt;INDEX(InputsCapExSalvageMonth,$BS$29)),Z$3&gt;=INDEX(InputsCapexBuyMonth,$BS$29),Z$3&lt;=INDEX(InputsCapexDepreciationMonths,$BS$29)+INDEX(InputsCapexBuyMonth,$BS$29)-1),INDEX(InputsCapexBuyAmount,$BS$29)/INDEX(InputsCapexDepreciationMonths,$BS$29),0)</f>
        <v>0</v>
      </c>
      <c r="AA99" s="59" cm="1">
        <f t="array" ref="AA99">IF(AND(OR(INDEX(InputsCapExSalvageMonth,$BS$29)=0,AA$3&lt;INDEX(InputsCapExSalvageMonth,$BS$29)),AA$3&gt;=INDEX(InputsCapexBuyMonth,$BS$29),AA$3&lt;=INDEX(InputsCapexDepreciationMonths,$BS$29)+INDEX(InputsCapexBuyMonth,$BS$29)-1),INDEX(InputsCapexBuyAmount,$BS$29)/INDEX(InputsCapexDepreciationMonths,$BS$29),0)</f>
        <v>0</v>
      </c>
      <c r="AB99" s="59" cm="1">
        <f t="array" ref="AB99">IF(AND(OR(INDEX(InputsCapExSalvageMonth,$BS$29)=0,AB$3&lt;INDEX(InputsCapExSalvageMonth,$BS$29)),AB$3&gt;=INDEX(InputsCapexBuyMonth,$BS$29),AB$3&lt;=INDEX(InputsCapexDepreciationMonths,$BS$29)+INDEX(InputsCapexBuyMonth,$BS$29)-1),INDEX(InputsCapexBuyAmount,$BS$29)/INDEX(InputsCapexDepreciationMonths,$BS$29),0)</f>
        <v>0</v>
      </c>
      <c r="AC99" s="59" cm="1">
        <f t="array" ref="AC99">IF(AND(OR(INDEX(InputsCapExSalvageMonth,$BS$29)=0,AC$3&lt;INDEX(InputsCapExSalvageMonth,$BS$29)),AC$3&gt;=INDEX(InputsCapexBuyMonth,$BS$29),AC$3&lt;=INDEX(InputsCapexDepreciationMonths,$BS$29)+INDEX(InputsCapexBuyMonth,$BS$29)-1),INDEX(InputsCapexBuyAmount,$BS$29)/INDEX(InputsCapexDepreciationMonths,$BS$29),0)</f>
        <v>0</v>
      </c>
      <c r="AD99" s="59" cm="1">
        <f t="array" ref="AD99">IF(AND(OR(INDEX(InputsCapExSalvageMonth,$BS$29)=0,AD$3&lt;INDEX(InputsCapExSalvageMonth,$BS$29)),AD$3&gt;=INDEX(InputsCapexBuyMonth,$BS$29),AD$3&lt;=INDEX(InputsCapexDepreciationMonths,$BS$29)+INDEX(InputsCapexBuyMonth,$BS$29)-1),INDEX(InputsCapexBuyAmount,$BS$29)/INDEX(InputsCapexDepreciationMonths,$BS$29),0)</f>
        <v>0</v>
      </c>
      <c r="AE99" s="59" cm="1">
        <f t="array" ref="AE99">IF(AND(OR(INDEX(InputsCapExSalvageMonth,$BS$29)=0,AE$3&lt;INDEX(InputsCapExSalvageMonth,$BS$29)),AE$3&gt;=INDEX(InputsCapexBuyMonth,$BS$29),AE$3&lt;=INDEX(InputsCapexDepreciationMonths,$BS$29)+INDEX(InputsCapexBuyMonth,$BS$29)-1),INDEX(InputsCapexBuyAmount,$BS$29)/INDEX(InputsCapexDepreciationMonths,$BS$29),0)</f>
        <v>0</v>
      </c>
      <c r="AF99" s="59" cm="1">
        <f t="array" ref="AF99">IF(AND(OR(INDEX(InputsCapExSalvageMonth,$BS$29)=0,AF$3&lt;INDEX(InputsCapExSalvageMonth,$BS$29)),AF$3&gt;=INDEX(InputsCapexBuyMonth,$BS$29),AF$3&lt;=INDEX(InputsCapexDepreciationMonths,$BS$29)+INDEX(InputsCapexBuyMonth,$BS$29)-1),INDEX(InputsCapexBuyAmount,$BS$29)/INDEX(InputsCapexDepreciationMonths,$BS$29),0)</f>
        <v>0</v>
      </c>
      <c r="AG99" s="59" cm="1">
        <f t="array" ref="AG99">IF(AND(OR(INDEX(InputsCapExSalvageMonth,$BS$29)=0,AG$3&lt;INDEX(InputsCapExSalvageMonth,$BS$29)),AG$3&gt;=INDEX(InputsCapexBuyMonth,$BS$29),AG$3&lt;=INDEX(InputsCapexDepreciationMonths,$BS$29)+INDEX(InputsCapexBuyMonth,$BS$29)-1),INDEX(InputsCapexBuyAmount,$BS$29)/INDEX(InputsCapexDepreciationMonths,$BS$29),0)</f>
        <v>0</v>
      </c>
      <c r="AH99" s="60" cm="1">
        <f t="array" ref="AH99">IF(AND(OR(INDEX(InputsCapExSalvageMonth,$BS$29)=0,AH$3&lt;INDEX(InputsCapExSalvageMonth,$BS$29)),AH$3&gt;=INDEX(InputsCapexBuyMonth,$BS$29),AH$3&lt;=INDEX(InputsCapexDepreciationMonths,$BS$29)+INDEX(InputsCapexBuyMonth,$BS$29)-1),INDEX(InputsCapexBuyAmount,$BS$29)/INDEX(InputsCapexDepreciationMonths,$BS$29),0)</f>
        <v>0</v>
      </c>
      <c r="AI99" s="53" cm="1">
        <f t="array" ref="AI99">IF(AND(OR(INDEX(InputsCapExSalvageMonth,$BS$29)=0,AI$3&lt;INDEX(InputsCapExSalvageMonth,$BS$29)),AI$3&gt;=INDEX(InputsCapexBuyMonth,$BS$29),AI$3&lt;=INDEX(InputsCapexDepreciationMonths,$BS$29)+INDEX(InputsCapexBuyMonth,$BS$29)-1),INDEX(InputsCapexBuyAmount,$BS$29)/INDEX(InputsCapexDepreciationMonths,$BS$29),0)</f>
        <v>0</v>
      </c>
      <c r="AJ99" s="59" cm="1">
        <f t="array" ref="AJ99">IF(AND(OR(INDEX(InputsCapExSalvageMonth,$BS$29)=0,AJ$3&lt;INDEX(InputsCapExSalvageMonth,$BS$29)),AJ$3&gt;=INDEX(InputsCapexBuyMonth,$BS$29),AJ$3&lt;=INDEX(InputsCapexDepreciationMonths,$BS$29)+INDEX(InputsCapexBuyMonth,$BS$29)-1),INDEX(InputsCapexBuyAmount,$BS$29)/INDEX(InputsCapexDepreciationMonths,$BS$29),0)</f>
        <v>0</v>
      </c>
      <c r="AK99" s="59" cm="1">
        <f t="array" ref="AK99">IF(AND(OR(INDEX(InputsCapExSalvageMonth,$BS$29)=0,AK$3&lt;INDEX(InputsCapExSalvageMonth,$BS$29)),AK$3&gt;=INDEX(InputsCapexBuyMonth,$BS$29),AK$3&lt;=INDEX(InputsCapexDepreciationMonths,$BS$29)+INDEX(InputsCapexBuyMonth,$BS$29)-1),INDEX(InputsCapexBuyAmount,$BS$29)/INDEX(InputsCapexDepreciationMonths,$BS$29),0)</f>
        <v>0</v>
      </c>
      <c r="AL99" s="59" cm="1">
        <f t="array" ref="AL99">IF(AND(OR(INDEX(InputsCapExSalvageMonth,$BS$29)=0,AL$3&lt;INDEX(InputsCapExSalvageMonth,$BS$29)),AL$3&gt;=INDEX(InputsCapexBuyMonth,$BS$29),AL$3&lt;=INDEX(InputsCapexDepreciationMonths,$BS$29)+INDEX(InputsCapexBuyMonth,$BS$29)-1),INDEX(InputsCapexBuyAmount,$BS$29)/INDEX(InputsCapexDepreciationMonths,$BS$29),0)</f>
        <v>0</v>
      </c>
      <c r="AM99" s="59" cm="1">
        <f t="array" ref="AM99">IF(AND(OR(INDEX(InputsCapExSalvageMonth,$BS$29)=0,AM$3&lt;INDEX(InputsCapExSalvageMonth,$BS$29)),AM$3&gt;=INDEX(InputsCapexBuyMonth,$BS$29),AM$3&lt;=INDEX(InputsCapexDepreciationMonths,$BS$29)+INDEX(InputsCapexBuyMonth,$BS$29)-1),INDEX(InputsCapexBuyAmount,$BS$29)/INDEX(InputsCapexDepreciationMonths,$BS$29),0)</f>
        <v>0</v>
      </c>
      <c r="AN99" s="59" cm="1">
        <f t="array" ref="AN99">IF(AND(OR(INDEX(InputsCapExSalvageMonth,$BS$29)=0,AN$3&lt;INDEX(InputsCapExSalvageMonth,$BS$29)),AN$3&gt;=INDEX(InputsCapexBuyMonth,$BS$29),AN$3&lt;=INDEX(InputsCapexDepreciationMonths,$BS$29)+INDEX(InputsCapexBuyMonth,$BS$29)-1),INDEX(InputsCapexBuyAmount,$BS$29)/INDEX(InputsCapexDepreciationMonths,$BS$29),0)</f>
        <v>0</v>
      </c>
      <c r="AO99" s="59" cm="1">
        <f t="array" ref="AO99">IF(AND(OR(INDEX(InputsCapExSalvageMonth,$BS$29)=0,AO$3&lt;INDEX(InputsCapExSalvageMonth,$BS$29)),AO$3&gt;=INDEX(InputsCapexBuyMonth,$BS$29),AO$3&lt;=INDEX(InputsCapexDepreciationMonths,$BS$29)+INDEX(InputsCapexBuyMonth,$BS$29)-1),INDEX(InputsCapexBuyAmount,$BS$29)/INDEX(InputsCapexDepreciationMonths,$BS$29),0)</f>
        <v>0</v>
      </c>
      <c r="AP99" s="59" cm="1">
        <f t="array" ref="AP99">IF(AND(OR(INDEX(InputsCapExSalvageMonth,$BS$29)=0,AP$3&lt;INDEX(InputsCapExSalvageMonth,$BS$29)),AP$3&gt;=INDEX(InputsCapexBuyMonth,$BS$29),AP$3&lt;=INDEX(InputsCapexDepreciationMonths,$BS$29)+INDEX(InputsCapexBuyMonth,$BS$29)-1),INDEX(InputsCapexBuyAmount,$BS$29)/INDEX(InputsCapexDepreciationMonths,$BS$29),0)</f>
        <v>0</v>
      </c>
      <c r="AQ99" s="59" cm="1">
        <f t="array" ref="AQ99">IF(AND(OR(INDEX(InputsCapExSalvageMonth,$BS$29)=0,AQ$3&lt;INDEX(InputsCapExSalvageMonth,$BS$29)),AQ$3&gt;=INDEX(InputsCapexBuyMonth,$BS$29),AQ$3&lt;=INDEX(InputsCapexDepreciationMonths,$BS$29)+INDEX(InputsCapexBuyMonth,$BS$29)-1),INDEX(InputsCapexBuyAmount,$BS$29)/INDEX(InputsCapexDepreciationMonths,$BS$29),0)</f>
        <v>0</v>
      </c>
      <c r="AR99" s="59" cm="1">
        <f t="array" ref="AR99">IF(AND(OR(INDEX(InputsCapExSalvageMonth,$BS$29)=0,AR$3&lt;INDEX(InputsCapExSalvageMonth,$BS$29)),AR$3&gt;=INDEX(InputsCapexBuyMonth,$BS$29),AR$3&lt;=INDEX(InputsCapexDepreciationMonths,$BS$29)+INDEX(InputsCapexBuyMonth,$BS$29)-1),INDEX(InputsCapexBuyAmount,$BS$29)/INDEX(InputsCapexDepreciationMonths,$BS$29),0)</f>
        <v>0</v>
      </c>
      <c r="AS99" s="59" cm="1">
        <f t="array" ref="AS99">IF(AND(OR(INDEX(InputsCapExSalvageMonth,$BS$29)=0,AS$3&lt;INDEX(InputsCapExSalvageMonth,$BS$29)),AS$3&gt;=INDEX(InputsCapexBuyMonth,$BS$29),AS$3&lt;=INDEX(InputsCapexDepreciationMonths,$BS$29)+INDEX(InputsCapexBuyMonth,$BS$29)-1),INDEX(InputsCapexBuyAmount,$BS$29)/INDEX(InputsCapexDepreciationMonths,$BS$29),0)</f>
        <v>0</v>
      </c>
      <c r="AT99" s="60" cm="1">
        <f t="array" ref="AT99">IF(AND(OR(INDEX(InputsCapExSalvageMonth,$BS$29)=0,AT$3&lt;INDEX(InputsCapExSalvageMonth,$BS$29)),AT$3&gt;=INDEX(InputsCapexBuyMonth,$BS$29),AT$3&lt;=INDEX(InputsCapexDepreciationMonths,$BS$29)+INDEX(InputsCapexBuyMonth,$BS$29)-1),INDEX(InputsCapexBuyAmount,$BS$29)/INDEX(InputsCapexDepreciationMonths,$BS$29),0)</f>
        <v>0</v>
      </c>
      <c r="AU99" s="53" cm="1">
        <f t="array" ref="AU99">IF(AND(OR(INDEX(InputsCapExSalvageMonth,$BS$29)=0,AU$3&lt;INDEX(InputsCapExSalvageMonth,$BS$29)),AU$3&gt;=INDEX(InputsCapexBuyMonth,$BS$29),AU$3&lt;=INDEX(InputsCapexDepreciationMonths,$BS$29)+INDEX(InputsCapexBuyMonth,$BS$29)-1),INDEX(InputsCapexBuyAmount,$BS$29)/INDEX(InputsCapexDepreciationMonths,$BS$29),0)</f>
        <v>0</v>
      </c>
      <c r="AV99" s="59" cm="1">
        <f t="array" ref="AV99">IF(AND(OR(INDEX(InputsCapExSalvageMonth,$BS$29)=0,AV$3&lt;INDEX(InputsCapExSalvageMonth,$BS$29)),AV$3&gt;=INDEX(InputsCapexBuyMonth,$BS$29),AV$3&lt;=INDEX(InputsCapexDepreciationMonths,$BS$29)+INDEX(InputsCapexBuyMonth,$BS$29)-1),INDEX(InputsCapexBuyAmount,$BS$29)/INDEX(InputsCapexDepreciationMonths,$BS$29),0)</f>
        <v>0</v>
      </c>
      <c r="AW99" s="59" cm="1">
        <f t="array" ref="AW99">IF(AND(OR(INDEX(InputsCapExSalvageMonth,$BS$29)=0,AW$3&lt;INDEX(InputsCapExSalvageMonth,$BS$29)),AW$3&gt;=INDEX(InputsCapexBuyMonth,$BS$29),AW$3&lt;=INDEX(InputsCapexDepreciationMonths,$BS$29)+INDEX(InputsCapexBuyMonth,$BS$29)-1),INDEX(InputsCapexBuyAmount,$BS$29)/INDEX(InputsCapexDepreciationMonths,$BS$29),0)</f>
        <v>0</v>
      </c>
      <c r="AX99" s="59" cm="1">
        <f t="array" ref="AX99">IF(AND(OR(INDEX(InputsCapExSalvageMonth,$BS$29)=0,AX$3&lt;INDEX(InputsCapExSalvageMonth,$BS$29)),AX$3&gt;=INDEX(InputsCapexBuyMonth,$BS$29),AX$3&lt;=INDEX(InputsCapexDepreciationMonths,$BS$29)+INDEX(InputsCapexBuyMonth,$BS$29)-1),INDEX(InputsCapexBuyAmount,$BS$29)/INDEX(InputsCapexDepreciationMonths,$BS$29),0)</f>
        <v>0</v>
      </c>
      <c r="AY99" s="59" cm="1">
        <f t="array" ref="AY99">IF(AND(OR(INDEX(InputsCapExSalvageMonth,$BS$29)=0,AY$3&lt;INDEX(InputsCapExSalvageMonth,$BS$29)),AY$3&gt;=INDEX(InputsCapexBuyMonth,$BS$29),AY$3&lt;=INDEX(InputsCapexDepreciationMonths,$BS$29)+INDEX(InputsCapexBuyMonth,$BS$29)-1),INDEX(InputsCapexBuyAmount,$BS$29)/INDEX(InputsCapexDepreciationMonths,$BS$29),0)</f>
        <v>0</v>
      </c>
      <c r="AZ99" s="59" cm="1">
        <f t="array" ref="AZ99">IF(AND(OR(INDEX(InputsCapExSalvageMonth,$BS$29)=0,AZ$3&lt;INDEX(InputsCapExSalvageMonth,$BS$29)),AZ$3&gt;=INDEX(InputsCapexBuyMonth,$BS$29),AZ$3&lt;=INDEX(InputsCapexDepreciationMonths,$BS$29)+INDEX(InputsCapexBuyMonth,$BS$29)-1),INDEX(InputsCapexBuyAmount,$BS$29)/INDEX(InputsCapexDepreciationMonths,$BS$29),0)</f>
        <v>0</v>
      </c>
      <c r="BA99" s="59" cm="1">
        <f t="array" ref="BA99">IF(AND(OR(INDEX(InputsCapExSalvageMonth,$BS$29)=0,BA$3&lt;INDEX(InputsCapExSalvageMonth,$BS$29)),BA$3&gt;=INDEX(InputsCapexBuyMonth,$BS$29),BA$3&lt;=INDEX(InputsCapexDepreciationMonths,$BS$29)+INDEX(InputsCapexBuyMonth,$BS$29)-1),INDEX(InputsCapexBuyAmount,$BS$29)/INDEX(InputsCapexDepreciationMonths,$BS$29),0)</f>
        <v>0</v>
      </c>
      <c r="BB99" s="59" cm="1">
        <f t="array" ref="BB99">IF(AND(OR(INDEX(InputsCapExSalvageMonth,$BS$29)=0,BB$3&lt;INDEX(InputsCapExSalvageMonth,$BS$29)),BB$3&gt;=INDEX(InputsCapexBuyMonth,$BS$29),BB$3&lt;=INDEX(InputsCapexDepreciationMonths,$BS$29)+INDEX(InputsCapexBuyMonth,$BS$29)-1),INDEX(InputsCapexBuyAmount,$BS$29)/INDEX(InputsCapexDepreciationMonths,$BS$29),0)</f>
        <v>0</v>
      </c>
      <c r="BC99" s="59" cm="1">
        <f t="array" ref="BC99">IF(AND(OR(INDEX(InputsCapExSalvageMonth,$BS$29)=0,BC$3&lt;INDEX(InputsCapExSalvageMonth,$BS$29)),BC$3&gt;=INDEX(InputsCapexBuyMonth,$BS$29),BC$3&lt;=INDEX(InputsCapexDepreciationMonths,$BS$29)+INDEX(InputsCapexBuyMonth,$BS$29)-1),INDEX(InputsCapexBuyAmount,$BS$29)/INDEX(InputsCapexDepreciationMonths,$BS$29),0)</f>
        <v>0</v>
      </c>
      <c r="BD99" s="59" cm="1">
        <f t="array" ref="BD99">IF(AND(OR(INDEX(InputsCapExSalvageMonth,$BS$29)=0,BD$3&lt;INDEX(InputsCapExSalvageMonth,$BS$29)),BD$3&gt;=INDEX(InputsCapexBuyMonth,$BS$29),BD$3&lt;=INDEX(InputsCapexDepreciationMonths,$BS$29)+INDEX(InputsCapexBuyMonth,$BS$29)-1),INDEX(InputsCapexBuyAmount,$BS$29)/INDEX(InputsCapexDepreciationMonths,$BS$29),0)</f>
        <v>0</v>
      </c>
      <c r="BE99" s="59" cm="1">
        <f t="array" ref="BE99">IF(AND(OR(INDEX(InputsCapExSalvageMonth,$BS$29)=0,BE$3&lt;INDEX(InputsCapExSalvageMonth,$BS$29)),BE$3&gt;=INDEX(InputsCapexBuyMonth,$BS$29),BE$3&lt;=INDEX(InputsCapexDepreciationMonths,$BS$29)+INDEX(InputsCapexBuyMonth,$BS$29)-1),INDEX(InputsCapexBuyAmount,$BS$29)/INDEX(InputsCapexDepreciationMonths,$BS$29),0)</f>
        <v>0</v>
      </c>
      <c r="BF99" s="60" cm="1">
        <f t="array" ref="BF99">IF(AND(OR(INDEX(InputsCapExSalvageMonth,$BS$29)=0,BF$3&lt;INDEX(InputsCapExSalvageMonth,$BS$29)),BF$3&gt;=INDEX(InputsCapexBuyMonth,$BS$29),BF$3&lt;=INDEX(InputsCapexDepreciationMonths,$BS$29)+INDEX(InputsCapexBuyMonth,$BS$29)-1),INDEX(InputsCapexBuyAmount,$BS$29)/INDEX(InputsCapexDepreciationMonths,$BS$29),0)</f>
        <v>0</v>
      </c>
      <c r="BG99" s="53" cm="1">
        <f t="array" ref="BG99">IF(AND(OR(INDEX(InputsCapExSalvageMonth,$BS$29)=0,BG$3&lt;INDEX(InputsCapExSalvageMonth,$BS$29)),BG$3&gt;=INDEX(InputsCapexBuyMonth,$BS$29),BG$3&lt;=INDEX(InputsCapexDepreciationMonths,$BS$29)+INDEX(InputsCapexBuyMonth,$BS$29)-1),INDEX(InputsCapexBuyAmount,$BS$29)/INDEX(InputsCapexDepreciationMonths,$BS$29),0)</f>
        <v>0</v>
      </c>
      <c r="BH99" s="59" cm="1">
        <f t="array" ref="BH99">IF(AND(OR(INDEX(InputsCapExSalvageMonth,$BS$29)=0,BH$3&lt;INDEX(InputsCapExSalvageMonth,$BS$29)),BH$3&gt;=INDEX(InputsCapexBuyMonth,$BS$29),BH$3&lt;=INDEX(InputsCapexDepreciationMonths,$BS$29)+INDEX(InputsCapexBuyMonth,$BS$29)-1),INDEX(InputsCapexBuyAmount,$BS$29)/INDEX(InputsCapexDepreciationMonths,$BS$29),0)</f>
        <v>0</v>
      </c>
      <c r="BI99" s="59" cm="1">
        <f t="array" ref="BI99">IF(AND(OR(INDEX(InputsCapExSalvageMonth,$BS$29)=0,BI$3&lt;INDEX(InputsCapExSalvageMonth,$BS$29)),BI$3&gt;=INDEX(InputsCapexBuyMonth,$BS$29),BI$3&lt;=INDEX(InputsCapexDepreciationMonths,$BS$29)+INDEX(InputsCapexBuyMonth,$BS$29)-1),INDEX(InputsCapexBuyAmount,$BS$29)/INDEX(InputsCapexDepreciationMonths,$BS$29),0)</f>
        <v>0</v>
      </c>
      <c r="BJ99" s="59" cm="1">
        <f t="array" ref="BJ99">IF(AND(OR(INDEX(InputsCapExSalvageMonth,$BS$29)=0,BJ$3&lt;INDEX(InputsCapExSalvageMonth,$BS$29)),BJ$3&gt;=INDEX(InputsCapexBuyMonth,$BS$29),BJ$3&lt;=INDEX(InputsCapexDepreciationMonths,$BS$29)+INDEX(InputsCapexBuyMonth,$BS$29)-1),INDEX(InputsCapexBuyAmount,$BS$29)/INDEX(InputsCapexDepreciationMonths,$BS$29),0)</f>
        <v>0</v>
      </c>
      <c r="BK99" s="59" cm="1">
        <f t="array" ref="BK99">IF(AND(OR(INDEX(InputsCapExSalvageMonth,$BS$29)=0,BK$3&lt;INDEX(InputsCapExSalvageMonth,$BS$29)),BK$3&gt;=INDEX(InputsCapexBuyMonth,$BS$29),BK$3&lt;=INDEX(InputsCapexDepreciationMonths,$BS$29)+INDEX(InputsCapexBuyMonth,$BS$29)-1),INDEX(InputsCapexBuyAmount,$BS$29)/INDEX(InputsCapexDepreciationMonths,$BS$29),0)</f>
        <v>0</v>
      </c>
      <c r="BL99" s="59" cm="1">
        <f t="array" ref="BL99">IF(AND(OR(INDEX(InputsCapExSalvageMonth,$BS$29)=0,BL$3&lt;INDEX(InputsCapExSalvageMonth,$BS$29)),BL$3&gt;=INDEX(InputsCapexBuyMonth,$BS$29),BL$3&lt;=INDEX(InputsCapexDepreciationMonths,$BS$29)+INDEX(InputsCapexBuyMonth,$BS$29)-1),INDEX(InputsCapexBuyAmount,$BS$29)/INDEX(InputsCapexDepreciationMonths,$BS$29),0)</f>
        <v>0</v>
      </c>
      <c r="BM99" s="59" cm="1">
        <f t="array" ref="BM99">IF(AND(OR(INDEX(InputsCapExSalvageMonth,$BS$29)=0,BM$3&lt;INDEX(InputsCapExSalvageMonth,$BS$29)),BM$3&gt;=INDEX(InputsCapexBuyMonth,$BS$29),BM$3&lt;=INDEX(InputsCapexDepreciationMonths,$BS$29)+INDEX(InputsCapexBuyMonth,$BS$29)-1),INDEX(InputsCapexBuyAmount,$BS$29)/INDEX(InputsCapexDepreciationMonths,$BS$29),0)</f>
        <v>0</v>
      </c>
      <c r="BN99" s="59" cm="1">
        <f t="array" ref="BN99">IF(AND(OR(INDEX(InputsCapExSalvageMonth,$BS$29)=0,BN$3&lt;INDEX(InputsCapExSalvageMonth,$BS$29)),BN$3&gt;=INDEX(InputsCapexBuyMonth,$BS$29),BN$3&lt;=INDEX(InputsCapexDepreciationMonths,$BS$29)+INDEX(InputsCapexBuyMonth,$BS$29)-1),INDEX(InputsCapexBuyAmount,$BS$29)/INDEX(InputsCapexDepreciationMonths,$BS$29),0)</f>
        <v>0</v>
      </c>
      <c r="BO99" s="59" cm="1">
        <f t="array" ref="BO99">IF(AND(OR(INDEX(InputsCapExSalvageMonth,$BS$29)=0,BO$3&lt;INDEX(InputsCapExSalvageMonth,$BS$29)),BO$3&gt;=INDEX(InputsCapexBuyMonth,$BS$29),BO$3&lt;=INDEX(InputsCapexDepreciationMonths,$BS$29)+INDEX(InputsCapexBuyMonth,$BS$29)-1),INDEX(InputsCapexBuyAmount,$BS$29)/INDEX(InputsCapexDepreciationMonths,$BS$29),0)</f>
        <v>0</v>
      </c>
      <c r="BP99" s="59" cm="1">
        <f t="array" ref="BP99">IF(AND(OR(INDEX(InputsCapExSalvageMonth,$BS$29)=0,BP$3&lt;INDEX(InputsCapExSalvageMonth,$BS$29)),BP$3&gt;=INDEX(InputsCapexBuyMonth,$BS$29),BP$3&lt;=INDEX(InputsCapexDepreciationMonths,$BS$29)+INDEX(InputsCapexBuyMonth,$BS$29)-1),INDEX(InputsCapexBuyAmount,$BS$29)/INDEX(InputsCapexDepreciationMonths,$BS$29),0)</f>
        <v>0</v>
      </c>
      <c r="BQ99" s="59" cm="1">
        <f t="array" ref="BQ99">IF(AND(OR(INDEX(InputsCapExSalvageMonth,$BS$29)=0,BQ$3&lt;INDEX(InputsCapExSalvageMonth,$BS$29)),BQ$3&gt;=INDEX(InputsCapexBuyMonth,$BS$29),BQ$3&lt;=INDEX(InputsCapexDepreciationMonths,$BS$29)+INDEX(InputsCapexBuyMonth,$BS$29)-1),INDEX(InputsCapexBuyAmount,$BS$29)/INDEX(InputsCapexDepreciationMonths,$BS$29),0)</f>
        <v>0</v>
      </c>
      <c r="BR99" s="60" cm="1">
        <f t="array" ref="BR99">IF(AND(OR(INDEX(InputsCapExSalvageMonth,$BS$29)=0,BR$3&lt;INDEX(InputsCapExSalvageMonth,$BS$29)),BR$3&gt;=INDEX(InputsCapexBuyMonth,$BS$29),BR$3&lt;=INDEX(InputsCapexDepreciationMonths,$BS$29)+INDEX(InputsCapexBuyMonth,$BS$29)-1),INDEX(InputsCapexBuyAmount,$BS$29)/INDEX(InputsCapexDepreciationMonths,$BS$29),0)</f>
        <v>0</v>
      </c>
    </row>
    <row r="100" spans="1:73" hidden="1" x14ac:dyDescent="0.25">
      <c r="A100" s="47"/>
      <c r="B100" s="141"/>
      <c r="C100" s="128" cm="1">
        <f t="array" ref="C100">INDEX(InputsCapexItem,$BS$30)</f>
        <v>0</v>
      </c>
      <c r="E100" s="60">
        <f t="shared" si="54"/>
        <v>0</v>
      </c>
      <c r="F100" s="60">
        <f t="shared" si="55"/>
        <v>0</v>
      </c>
      <c r="G100" s="60">
        <f t="shared" si="56"/>
        <v>0</v>
      </c>
      <c r="H100" s="60">
        <f t="shared" si="57"/>
        <v>0</v>
      </c>
      <c r="I100" s="60">
        <f t="shared" si="58"/>
        <v>0</v>
      </c>
      <c r="K100" s="53" cm="1">
        <f t="array" ref="K100">IF(AND(OR(INDEX(InputsCapExSalvageMonth,$BS$30)=0,K$3&lt;INDEX(InputsCapExSalvageMonth,$BS$30)),K$3&gt;=INDEX(InputsCapexBuyMonth,$BS$30),K$3&lt;=INDEX(InputsCapexDepreciationMonths,$BS$30)+INDEX(InputsCapexBuyMonth,$BS$30)-1),INDEX(InputsCapexBuyAmount,$BS$30)/INDEX(InputsCapexDepreciationMonths,$BS$30),0)</f>
        <v>0</v>
      </c>
      <c r="L100" s="53" cm="1">
        <f t="array" ref="L100">IF(AND(OR(INDEX(InputsCapExSalvageMonth,$BS$30)=0,L$3&lt;INDEX(InputsCapExSalvageMonth,$BS$30)),L$3&gt;=INDEX(InputsCapexBuyMonth,$BS$30),L$3&lt;=INDEX(InputsCapexDepreciationMonths,$BS$30)+INDEX(InputsCapexBuyMonth,$BS$30)-1),INDEX(InputsCapexBuyAmount,$BS$30)/INDEX(InputsCapexDepreciationMonths,$BS$30),0)</f>
        <v>0</v>
      </c>
      <c r="M100" s="59" cm="1">
        <f t="array" ref="M100">IF(AND(OR(INDEX(InputsCapExSalvageMonth,$BS$30)=0,M$3&lt;INDEX(InputsCapExSalvageMonth,$BS$30)),M$3&gt;=INDEX(InputsCapexBuyMonth,$BS$30),M$3&lt;=INDEX(InputsCapexDepreciationMonths,$BS$30)+INDEX(InputsCapexBuyMonth,$BS$30)-1),INDEX(InputsCapexBuyAmount,$BS$30)/INDEX(InputsCapexDepreciationMonths,$BS$30),0)</f>
        <v>0</v>
      </c>
      <c r="N100" s="59" cm="1">
        <f t="array" ref="N100">IF(AND(OR(INDEX(InputsCapExSalvageMonth,$BS$30)=0,N$3&lt;INDEX(InputsCapExSalvageMonth,$BS$30)),N$3&gt;=INDEX(InputsCapexBuyMonth,$BS$30),N$3&lt;=INDEX(InputsCapexDepreciationMonths,$BS$30)+INDEX(InputsCapexBuyMonth,$BS$30)-1),INDEX(InputsCapexBuyAmount,$BS$30)/INDEX(InputsCapexDepreciationMonths,$BS$30),0)</f>
        <v>0</v>
      </c>
      <c r="O100" s="59" cm="1">
        <f t="array" ref="O100">IF(AND(OR(INDEX(InputsCapExSalvageMonth,$BS$30)=0,O$3&lt;INDEX(InputsCapExSalvageMonth,$BS$30)),O$3&gt;=INDEX(InputsCapexBuyMonth,$BS$30),O$3&lt;=INDEX(InputsCapexDepreciationMonths,$BS$30)+INDEX(InputsCapexBuyMonth,$BS$30)-1),INDEX(InputsCapexBuyAmount,$BS$30)/INDEX(InputsCapexDepreciationMonths,$BS$30),0)</f>
        <v>0</v>
      </c>
      <c r="P100" s="59" cm="1">
        <f t="array" ref="P100">IF(AND(OR(INDEX(InputsCapExSalvageMonth,$BS$30)=0,P$3&lt;INDEX(InputsCapExSalvageMonth,$BS$30)),P$3&gt;=INDEX(InputsCapexBuyMonth,$BS$30),P$3&lt;=INDEX(InputsCapexDepreciationMonths,$BS$30)+INDEX(InputsCapexBuyMonth,$BS$30)-1),INDEX(InputsCapexBuyAmount,$BS$30)/INDEX(InputsCapexDepreciationMonths,$BS$30),0)</f>
        <v>0</v>
      </c>
      <c r="Q100" s="59" cm="1">
        <f t="array" ref="Q100">IF(AND(OR(INDEX(InputsCapExSalvageMonth,$BS$30)=0,Q$3&lt;INDEX(InputsCapExSalvageMonth,$BS$30)),Q$3&gt;=INDEX(InputsCapexBuyMonth,$BS$30),Q$3&lt;=INDEX(InputsCapexDepreciationMonths,$BS$30)+INDEX(InputsCapexBuyMonth,$BS$30)-1),INDEX(InputsCapexBuyAmount,$BS$30)/INDEX(InputsCapexDepreciationMonths,$BS$30),0)</f>
        <v>0</v>
      </c>
      <c r="R100" s="59" cm="1">
        <f t="array" ref="R100">IF(AND(OR(INDEX(InputsCapExSalvageMonth,$BS$30)=0,R$3&lt;INDEX(InputsCapExSalvageMonth,$BS$30)),R$3&gt;=INDEX(InputsCapexBuyMonth,$BS$30),R$3&lt;=INDEX(InputsCapexDepreciationMonths,$BS$30)+INDEX(InputsCapexBuyMonth,$BS$30)-1),INDEX(InputsCapexBuyAmount,$BS$30)/INDEX(InputsCapexDepreciationMonths,$BS$30),0)</f>
        <v>0</v>
      </c>
      <c r="S100" s="59" cm="1">
        <f t="array" ref="S100">IF(AND(OR(INDEX(InputsCapExSalvageMonth,$BS$30)=0,S$3&lt;INDEX(InputsCapExSalvageMonth,$BS$30)),S$3&gt;=INDEX(InputsCapexBuyMonth,$BS$30),S$3&lt;=INDEX(InputsCapexDepreciationMonths,$BS$30)+INDEX(InputsCapexBuyMonth,$BS$30)-1),INDEX(InputsCapexBuyAmount,$BS$30)/INDEX(InputsCapexDepreciationMonths,$BS$30),0)</f>
        <v>0</v>
      </c>
      <c r="T100" s="59" cm="1">
        <f t="array" ref="T100">IF(AND(OR(INDEX(InputsCapExSalvageMonth,$BS$30)=0,T$3&lt;INDEX(InputsCapExSalvageMonth,$BS$30)),T$3&gt;=INDEX(InputsCapexBuyMonth,$BS$30),T$3&lt;=INDEX(InputsCapexDepreciationMonths,$BS$30)+INDEX(InputsCapexBuyMonth,$BS$30)-1),INDEX(InputsCapexBuyAmount,$BS$30)/INDEX(InputsCapexDepreciationMonths,$BS$30),0)</f>
        <v>0</v>
      </c>
      <c r="U100" s="59" cm="1">
        <f t="array" ref="U100">IF(AND(OR(INDEX(InputsCapExSalvageMonth,$BS$30)=0,U$3&lt;INDEX(InputsCapExSalvageMonth,$BS$30)),U$3&gt;=INDEX(InputsCapexBuyMonth,$BS$30),U$3&lt;=INDEX(InputsCapexDepreciationMonths,$BS$30)+INDEX(InputsCapexBuyMonth,$BS$30)-1),INDEX(InputsCapexBuyAmount,$BS$30)/INDEX(InputsCapexDepreciationMonths,$BS$30),0)</f>
        <v>0</v>
      </c>
      <c r="V100" s="60" cm="1">
        <f t="array" ref="V100">IF(AND(OR(INDEX(InputsCapExSalvageMonth,$BS$30)=0,V$3&lt;INDEX(InputsCapExSalvageMonth,$BS$30)),V$3&gt;=INDEX(InputsCapexBuyMonth,$BS$30),V$3&lt;=INDEX(InputsCapexDepreciationMonths,$BS$30)+INDEX(InputsCapexBuyMonth,$BS$30)-1),INDEX(InputsCapexBuyAmount,$BS$30)/INDEX(InputsCapexDepreciationMonths,$BS$30),0)</f>
        <v>0</v>
      </c>
      <c r="W100" s="53" cm="1">
        <f t="array" ref="W100">IF(AND(OR(INDEX(InputsCapExSalvageMonth,$BS$30)=0,W$3&lt;INDEX(InputsCapExSalvageMonth,$BS$30)),W$3&gt;=INDEX(InputsCapexBuyMonth,$BS$30),W$3&lt;=INDEX(InputsCapexDepreciationMonths,$BS$30)+INDEX(InputsCapexBuyMonth,$BS$30)-1),INDEX(InputsCapexBuyAmount,$BS$30)/INDEX(InputsCapexDepreciationMonths,$BS$30),0)</f>
        <v>0</v>
      </c>
      <c r="X100" s="59" cm="1">
        <f t="array" ref="X100">IF(AND(OR(INDEX(InputsCapExSalvageMonth,$BS$30)=0,X$3&lt;INDEX(InputsCapExSalvageMonth,$BS$30)),X$3&gt;=INDEX(InputsCapexBuyMonth,$BS$30),X$3&lt;=INDEX(InputsCapexDepreciationMonths,$BS$30)+INDEX(InputsCapexBuyMonth,$BS$30)-1),INDEX(InputsCapexBuyAmount,$BS$30)/INDEX(InputsCapexDepreciationMonths,$BS$30),0)</f>
        <v>0</v>
      </c>
      <c r="Y100" s="59" cm="1">
        <f t="array" ref="Y100">IF(AND(OR(INDEX(InputsCapExSalvageMonth,$BS$30)=0,Y$3&lt;INDEX(InputsCapExSalvageMonth,$BS$30)),Y$3&gt;=INDEX(InputsCapexBuyMonth,$BS$30),Y$3&lt;=INDEX(InputsCapexDepreciationMonths,$BS$30)+INDEX(InputsCapexBuyMonth,$BS$30)-1),INDEX(InputsCapexBuyAmount,$BS$30)/INDEX(InputsCapexDepreciationMonths,$BS$30),0)</f>
        <v>0</v>
      </c>
      <c r="Z100" s="59" cm="1">
        <f t="array" ref="Z100">IF(AND(OR(INDEX(InputsCapExSalvageMonth,$BS$30)=0,Z$3&lt;INDEX(InputsCapExSalvageMonth,$BS$30)),Z$3&gt;=INDEX(InputsCapexBuyMonth,$BS$30),Z$3&lt;=INDEX(InputsCapexDepreciationMonths,$BS$30)+INDEX(InputsCapexBuyMonth,$BS$30)-1),INDEX(InputsCapexBuyAmount,$BS$30)/INDEX(InputsCapexDepreciationMonths,$BS$30),0)</f>
        <v>0</v>
      </c>
      <c r="AA100" s="59" cm="1">
        <f t="array" ref="AA100">IF(AND(OR(INDEX(InputsCapExSalvageMonth,$BS$30)=0,AA$3&lt;INDEX(InputsCapExSalvageMonth,$BS$30)),AA$3&gt;=INDEX(InputsCapexBuyMonth,$BS$30),AA$3&lt;=INDEX(InputsCapexDepreciationMonths,$BS$30)+INDEX(InputsCapexBuyMonth,$BS$30)-1),INDEX(InputsCapexBuyAmount,$BS$30)/INDEX(InputsCapexDepreciationMonths,$BS$30),0)</f>
        <v>0</v>
      </c>
      <c r="AB100" s="59" cm="1">
        <f t="array" ref="AB100">IF(AND(OR(INDEX(InputsCapExSalvageMonth,$BS$30)=0,AB$3&lt;INDEX(InputsCapExSalvageMonth,$BS$30)),AB$3&gt;=INDEX(InputsCapexBuyMonth,$BS$30),AB$3&lt;=INDEX(InputsCapexDepreciationMonths,$BS$30)+INDEX(InputsCapexBuyMonth,$BS$30)-1),INDEX(InputsCapexBuyAmount,$BS$30)/INDEX(InputsCapexDepreciationMonths,$BS$30),0)</f>
        <v>0</v>
      </c>
      <c r="AC100" s="59" cm="1">
        <f t="array" ref="AC100">IF(AND(OR(INDEX(InputsCapExSalvageMonth,$BS$30)=0,AC$3&lt;INDEX(InputsCapExSalvageMonth,$BS$30)),AC$3&gt;=INDEX(InputsCapexBuyMonth,$BS$30),AC$3&lt;=INDEX(InputsCapexDepreciationMonths,$BS$30)+INDEX(InputsCapexBuyMonth,$BS$30)-1),INDEX(InputsCapexBuyAmount,$BS$30)/INDEX(InputsCapexDepreciationMonths,$BS$30),0)</f>
        <v>0</v>
      </c>
      <c r="AD100" s="59" cm="1">
        <f t="array" ref="AD100">IF(AND(OR(INDEX(InputsCapExSalvageMonth,$BS$30)=0,AD$3&lt;INDEX(InputsCapExSalvageMonth,$BS$30)),AD$3&gt;=INDEX(InputsCapexBuyMonth,$BS$30),AD$3&lt;=INDEX(InputsCapexDepreciationMonths,$BS$30)+INDEX(InputsCapexBuyMonth,$BS$30)-1),INDEX(InputsCapexBuyAmount,$BS$30)/INDEX(InputsCapexDepreciationMonths,$BS$30),0)</f>
        <v>0</v>
      </c>
      <c r="AE100" s="59" cm="1">
        <f t="array" ref="AE100">IF(AND(OR(INDEX(InputsCapExSalvageMonth,$BS$30)=0,AE$3&lt;INDEX(InputsCapExSalvageMonth,$BS$30)),AE$3&gt;=INDEX(InputsCapexBuyMonth,$BS$30),AE$3&lt;=INDEX(InputsCapexDepreciationMonths,$BS$30)+INDEX(InputsCapexBuyMonth,$BS$30)-1),INDEX(InputsCapexBuyAmount,$BS$30)/INDEX(InputsCapexDepreciationMonths,$BS$30),0)</f>
        <v>0</v>
      </c>
      <c r="AF100" s="59" cm="1">
        <f t="array" ref="AF100">IF(AND(OR(INDEX(InputsCapExSalvageMonth,$BS$30)=0,AF$3&lt;INDEX(InputsCapExSalvageMonth,$BS$30)),AF$3&gt;=INDEX(InputsCapexBuyMonth,$BS$30),AF$3&lt;=INDEX(InputsCapexDepreciationMonths,$BS$30)+INDEX(InputsCapexBuyMonth,$BS$30)-1),INDEX(InputsCapexBuyAmount,$BS$30)/INDEX(InputsCapexDepreciationMonths,$BS$30),0)</f>
        <v>0</v>
      </c>
      <c r="AG100" s="59" cm="1">
        <f t="array" ref="AG100">IF(AND(OR(INDEX(InputsCapExSalvageMonth,$BS$30)=0,AG$3&lt;INDEX(InputsCapExSalvageMonth,$BS$30)),AG$3&gt;=INDEX(InputsCapexBuyMonth,$BS$30),AG$3&lt;=INDEX(InputsCapexDepreciationMonths,$BS$30)+INDEX(InputsCapexBuyMonth,$BS$30)-1),INDEX(InputsCapexBuyAmount,$BS$30)/INDEX(InputsCapexDepreciationMonths,$BS$30),0)</f>
        <v>0</v>
      </c>
      <c r="AH100" s="60" cm="1">
        <f t="array" ref="AH100">IF(AND(OR(INDEX(InputsCapExSalvageMonth,$BS$30)=0,AH$3&lt;INDEX(InputsCapExSalvageMonth,$BS$30)),AH$3&gt;=INDEX(InputsCapexBuyMonth,$BS$30),AH$3&lt;=INDEX(InputsCapexDepreciationMonths,$BS$30)+INDEX(InputsCapexBuyMonth,$BS$30)-1),INDEX(InputsCapexBuyAmount,$BS$30)/INDEX(InputsCapexDepreciationMonths,$BS$30),0)</f>
        <v>0</v>
      </c>
      <c r="AI100" s="53" cm="1">
        <f t="array" ref="AI100">IF(AND(OR(INDEX(InputsCapExSalvageMonth,$BS$30)=0,AI$3&lt;INDEX(InputsCapExSalvageMonth,$BS$30)),AI$3&gt;=INDEX(InputsCapexBuyMonth,$BS$30),AI$3&lt;=INDEX(InputsCapexDepreciationMonths,$BS$30)+INDEX(InputsCapexBuyMonth,$BS$30)-1),INDEX(InputsCapexBuyAmount,$BS$30)/INDEX(InputsCapexDepreciationMonths,$BS$30),0)</f>
        <v>0</v>
      </c>
      <c r="AJ100" s="59" cm="1">
        <f t="array" ref="AJ100">IF(AND(OR(INDEX(InputsCapExSalvageMonth,$BS$30)=0,AJ$3&lt;INDEX(InputsCapExSalvageMonth,$BS$30)),AJ$3&gt;=INDEX(InputsCapexBuyMonth,$BS$30),AJ$3&lt;=INDEX(InputsCapexDepreciationMonths,$BS$30)+INDEX(InputsCapexBuyMonth,$BS$30)-1),INDEX(InputsCapexBuyAmount,$BS$30)/INDEX(InputsCapexDepreciationMonths,$BS$30),0)</f>
        <v>0</v>
      </c>
      <c r="AK100" s="59" cm="1">
        <f t="array" ref="AK100">IF(AND(OR(INDEX(InputsCapExSalvageMonth,$BS$30)=0,AK$3&lt;INDEX(InputsCapExSalvageMonth,$BS$30)),AK$3&gt;=INDEX(InputsCapexBuyMonth,$BS$30),AK$3&lt;=INDEX(InputsCapexDepreciationMonths,$BS$30)+INDEX(InputsCapexBuyMonth,$BS$30)-1),INDEX(InputsCapexBuyAmount,$BS$30)/INDEX(InputsCapexDepreciationMonths,$BS$30),0)</f>
        <v>0</v>
      </c>
      <c r="AL100" s="59" cm="1">
        <f t="array" ref="AL100">IF(AND(OR(INDEX(InputsCapExSalvageMonth,$BS$30)=0,AL$3&lt;INDEX(InputsCapExSalvageMonth,$BS$30)),AL$3&gt;=INDEX(InputsCapexBuyMonth,$BS$30),AL$3&lt;=INDEX(InputsCapexDepreciationMonths,$BS$30)+INDEX(InputsCapexBuyMonth,$BS$30)-1),INDEX(InputsCapexBuyAmount,$BS$30)/INDEX(InputsCapexDepreciationMonths,$BS$30),0)</f>
        <v>0</v>
      </c>
      <c r="AM100" s="59" cm="1">
        <f t="array" ref="AM100">IF(AND(OR(INDEX(InputsCapExSalvageMonth,$BS$30)=0,AM$3&lt;INDEX(InputsCapExSalvageMonth,$BS$30)),AM$3&gt;=INDEX(InputsCapexBuyMonth,$BS$30),AM$3&lt;=INDEX(InputsCapexDepreciationMonths,$BS$30)+INDEX(InputsCapexBuyMonth,$BS$30)-1),INDEX(InputsCapexBuyAmount,$BS$30)/INDEX(InputsCapexDepreciationMonths,$BS$30),0)</f>
        <v>0</v>
      </c>
      <c r="AN100" s="59" cm="1">
        <f t="array" ref="AN100">IF(AND(OR(INDEX(InputsCapExSalvageMonth,$BS$30)=0,AN$3&lt;INDEX(InputsCapExSalvageMonth,$BS$30)),AN$3&gt;=INDEX(InputsCapexBuyMonth,$BS$30),AN$3&lt;=INDEX(InputsCapexDepreciationMonths,$BS$30)+INDEX(InputsCapexBuyMonth,$BS$30)-1),INDEX(InputsCapexBuyAmount,$BS$30)/INDEX(InputsCapexDepreciationMonths,$BS$30),0)</f>
        <v>0</v>
      </c>
      <c r="AO100" s="59" cm="1">
        <f t="array" ref="AO100">IF(AND(OR(INDEX(InputsCapExSalvageMonth,$BS$30)=0,AO$3&lt;INDEX(InputsCapExSalvageMonth,$BS$30)),AO$3&gt;=INDEX(InputsCapexBuyMonth,$BS$30),AO$3&lt;=INDEX(InputsCapexDepreciationMonths,$BS$30)+INDEX(InputsCapexBuyMonth,$BS$30)-1),INDEX(InputsCapexBuyAmount,$BS$30)/INDEX(InputsCapexDepreciationMonths,$BS$30),0)</f>
        <v>0</v>
      </c>
      <c r="AP100" s="59" cm="1">
        <f t="array" ref="AP100">IF(AND(OR(INDEX(InputsCapExSalvageMonth,$BS$30)=0,AP$3&lt;INDEX(InputsCapExSalvageMonth,$BS$30)),AP$3&gt;=INDEX(InputsCapexBuyMonth,$BS$30),AP$3&lt;=INDEX(InputsCapexDepreciationMonths,$BS$30)+INDEX(InputsCapexBuyMonth,$BS$30)-1),INDEX(InputsCapexBuyAmount,$BS$30)/INDEX(InputsCapexDepreciationMonths,$BS$30),0)</f>
        <v>0</v>
      </c>
      <c r="AQ100" s="59" cm="1">
        <f t="array" ref="AQ100">IF(AND(OR(INDEX(InputsCapExSalvageMonth,$BS$30)=0,AQ$3&lt;INDEX(InputsCapExSalvageMonth,$BS$30)),AQ$3&gt;=INDEX(InputsCapexBuyMonth,$BS$30),AQ$3&lt;=INDEX(InputsCapexDepreciationMonths,$BS$30)+INDEX(InputsCapexBuyMonth,$BS$30)-1),INDEX(InputsCapexBuyAmount,$BS$30)/INDEX(InputsCapexDepreciationMonths,$BS$30),0)</f>
        <v>0</v>
      </c>
      <c r="AR100" s="59" cm="1">
        <f t="array" ref="AR100">IF(AND(OR(INDEX(InputsCapExSalvageMonth,$BS$30)=0,AR$3&lt;INDEX(InputsCapExSalvageMonth,$BS$30)),AR$3&gt;=INDEX(InputsCapexBuyMonth,$BS$30),AR$3&lt;=INDEX(InputsCapexDepreciationMonths,$BS$30)+INDEX(InputsCapexBuyMonth,$BS$30)-1),INDEX(InputsCapexBuyAmount,$BS$30)/INDEX(InputsCapexDepreciationMonths,$BS$30),0)</f>
        <v>0</v>
      </c>
      <c r="AS100" s="59" cm="1">
        <f t="array" ref="AS100">IF(AND(OR(INDEX(InputsCapExSalvageMonth,$BS$30)=0,AS$3&lt;INDEX(InputsCapExSalvageMonth,$BS$30)),AS$3&gt;=INDEX(InputsCapexBuyMonth,$BS$30),AS$3&lt;=INDEX(InputsCapexDepreciationMonths,$BS$30)+INDEX(InputsCapexBuyMonth,$BS$30)-1),INDEX(InputsCapexBuyAmount,$BS$30)/INDEX(InputsCapexDepreciationMonths,$BS$30),0)</f>
        <v>0</v>
      </c>
      <c r="AT100" s="60" cm="1">
        <f t="array" ref="AT100">IF(AND(OR(INDEX(InputsCapExSalvageMonth,$BS$30)=0,AT$3&lt;INDEX(InputsCapExSalvageMonth,$BS$30)),AT$3&gt;=INDEX(InputsCapexBuyMonth,$BS$30),AT$3&lt;=INDEX(InputsCapexDepreciationMonths,$BS$30)+INDEX(InputsCapexBuyMonth,$BS$30)-1),INDEX(InputsCapexBuyAmount,$BS$30)/INDEX(InputsCapexDepreciationMonths,$BS$30),0)</f>
        <v>0</v>
      </c>
      <c r="AU100" s="53" cm="1">
        <f t="array" ref="AU100">IF(AND(OR(INDEX(InputsCapExSalvageMonth,$BS$30)=0,AU$3&lt;INDEX(InputsCapExSalvageMonth,$BS$30)),AU$3&gt;=INDEX(InputsCapexBuyMonth,$BS$30),AU$3&lt;=INDEX(InputsCapexDepreciationMonths,$BS$30)+INDEX(InputsCapexBuyMonth,$BS$30)-1),INDEX(InputsCapexBuyAmount,$BS$30)/INDEX(InputsCapexDepreciationMonths,$BS$30),0)</f>
        <v>0</v>
      </c>
      <c r="AV100" s="59" cm="1">
        <f t="array" ref="AV100">IF(AND(OR(INDEX(InputsCapExSalvageMonth,$BS$30)=0,AV$3&lt;INDEX(InputsCapExSalvageMonth,$BS$30)),AV$3&gt;=INDEX(InputsCapexBuyMonth,$BS$30),AV$3&lt;=INDEX(InputsCapexDepreciationMonths,$BS$30)+INDEX(InputsCapexBuyMonth,$BS$30)-1),INDEX(InputsCapexBuyAmount,$BS$30)/INDEX(InputsCapexDepreciationMonths,$BS$30),0)</f>
        <v>0</v>
      </c>
      <c r="AW100" s="59" cm="1">
        <f t="array" ref="AW100">IF(AND(OR(INDEX(InputsCapExSalvageMonth,$BS$30)=0,AW$3&lt;INDEX(InputsCapExSalvageMonth,$BS$30)),AW$3&gt;=INDEX(InputsCapexBuyMonth,$BS$30),AW$3&lt;=INDEX(InputsCapexDepreciationMonths,$BS$30)+INDEX(InputsCapexBuyMonth,$BS$30)-1),INDEX(InputsCapexBuyAmount,$BS$30)/INDEX(InputsCapexDepreciationMonths,$BS$30),0)</f>
        <v>0</v>
      </c>
      <c r="AX100" s="59" cm="1">
        <f t="array" ref="AX100">IF(AND(OR(INDEX(InputsCapExSalvageMonth,$BS$30)=0,AX$3&lt;INDEX(InputsCapExSalvageMonth,$BS$30)),AX$3&gt;=INDEX(InputsCapexBuyMonth,$BS$30),AX$3&lt;=INDEX(InputsCapexDepreciationMonths,$BS$30)+INDEX(InputsCapexBuyMonth,$BS$30)-1),INDEX(InputsCapexBuyAmount,$BS$30)/INDEX(InputsCapexDepreciationMonths,$BS$30),0)</f>
        <v>0</v>
      </c>
      <c r="AY100" s="59" cm="1">
        <f t="array" ref="AY100">IF(AND(OR(INDEX(InputsCapExSalvageMonth,$BS$30)=0,AY$3&lt;INDEX(InputsCapExSalvageMonth,$BS$30)),AY$3&gt;=INDEX(InputsCapexBuyMonth,$BS$30),AY$3&lt;=INDEX(InputsCapexDepreciationMonths,$BS$30)+INDEX(InputsCapexBuyMonth,$BS$30)-1),INDEX(InputsCapexBuyAmount,$BS$30)/INDEX(InputsCapexDepreciationMonths,$BS$30),0)</f>
        <v>0</v>
      </c>
      <c r="AZ100" s="59" cm="1">
        <f t="array" ref="AZ100">IF(AND(OR(INDEX(InputsCapExSalvageMonth,$BS$30)=0,AZ$3&lt;INDEX(InputsCapExSalvageMonth,$BS$30)),AZ$3&gt;=INDEX(InputsCapexBuyMonth,$BS$30),AZ$3&lt;=INDEX(InputsCapexDepreciationMonths,$BS$30)+INDEX(InputsCapexBuyMonth,$BS$30)-1),INDEX(InputsCapexBuyAmount,$BS$30)/INDEX(InputsCapexDepreciationMonths,$BS$30),0)</f>
        <v>0</v>
      </c>
      <c r="BA100" s="59" cm="1">
        <f t="array" ref="BA100">IF(AND(OR(INDEX(InputsCapExSalvageMonth,$BS$30)=0,BA$3&lt;INDEX(InputsCapExSalvageMonth,$BS$30)),BA$3&gt;=INDEX(InputsCapexBuyMonth,$BS$30),BA$3&lt;=INDEX(InputsCapexDepreciationMonths,$BS$30)+INDEX(InputsCapexBuyMonth,$BS$30)-1),INDEX(InputsCapexBuyAmount,$BS$30)/INDEX(InputsCapexDepreciationMonths,$BS$30),0)</f>
        <v>0</v>
      </c>
      <c r="BB100" s="59" cm="1">
        <f t="array" ref="BB100">IF(AND(OR(INDEX(InputsCapExSalvageMonth,$BS$30)=0,BB$3&lt;INDEX(InputsCapExSalvageMonth,$BS$30)),BB$3&gt;=INDEX(InputsCapexBuyMonth,$BS$30),BB$3&lt;=INDEX(InputsCapexDepreciationMonths,$BS$30)+INDEX(InputsCapexBuyMonth,$BS$30)-1),INDEX(InputsCapexBuyAmount,$BS$30)/INDEX(InputsCapexDepreciationMonths,$BS$30),0)</f>
        <v>0</v>
      </c>
      <c r="BC100" s="59" cm="1">
        <f t="array" ref="BC100">IF(AND(OR(INDEX(InputsCapExSalvageMonth,$BS$30)=0,BC$3&lt;INDEX(InputsCapExSalvageMonth,$BS$30)),BC$3&gt;=INDEX(InputsCapexBuyMonth,$BS$30),BC$3&lt;=INDEX(InputsCapexDepreciationMonths,$BS$30)+INDEX(InputsCapexBuyMonth,$BS$30)-1),INDEX(InputsCapexBuyAmount,$BS$30)/INDEX(InputsCapexDepreciationMonths,$BS$30),0)</f>
        <v>0</v>
      </c>
      <c r="BD100" s="59" cm="1">
        <f t="array" ref="BD100">IF(AND(OR(INDEX(InputsCapExSalvageMonth,$BS$30)=0,BD$3&lt;INDEX(InputsCapExSalvageMonth,$BS$30)),BD$3&gt;=INDEX(InputsCapexBuyMonth,$BS$30),BD$3&lt;=INDEX(InputsCapexDepreciationMonths,$BS$30)+INDEX(InputsCapexBuyMonth,$BS$30)-1),INDEX(InputsCapexBuyAmount,$BS$30)/INDEX(InputsCapexDepreciationMonths,$BS$30),0)</f>
        <v>0</v>
      </c>
      <c r="BE100" s="59" cm="1">
        <f t="array" ref="BE100">IF(AND(OR(INDEX(InputsCapExSalvageMonth,$BS$30)=0,BE$3&lt;INDEX(InputsCapExSalvageMonth,$BS$30)),BE$3&gt;=INDEX(InputsCapexBuyMonth,$BS$30),BE$3&lt;=INDEX(InputsCapexDepreciationMonths,$BS$30)+INDEX(InputsCapexBuyMonth,$BS$30)-1),INDEX(InputsCapexBuyAmount,$BS$30)/INDEX(InputsCapexDepreciationMonths,$BS$30),0)</f>
        <v>0</v>
      </c>
      <c r="BF100" s="60" cm="1">
        <f t="array" ref="BF100">IF(AND(OR(INDEX(InputsCapExSalvageMonth,$BS$30)=0,BF$3&lt;INDEX(InputsCapExSalvageMonth,$BS$30)),BF$3&gt;=INDEX(InputsCapexBuyMonth,$BS$30),BF$3&lt;=INDEX(InputsCapexDepreciationMonths,$BS$30)+INDEX(InputsCapexBuyMonth,$BS$30)-1),INDEX(InputsCapexBuyAmount,$BS$30)/INDEX(InputsCapexDepreciationMonths,$BS$30),0)</f>
        <v>0</v>
      </c>
      <c r="BG100" s="53" cm="1">
        <f t="array" ref="BG100">IF(AND(OR(INDEX(InputsCapExSalvageMonth,$BS$30)=0,BG$3&lt;INDEX(InputsCapExSalvageMonth,$BS$30)),BG$3&gt;=INDEX(InputsCapexBuyMonth,$BS$30),BG$3&lt;=INDEX(InputsCapexDepreciationMonths,$BS$30)+INDEX(InputsCapexBuyMonth,$BS$30)-1),INDEX(InputsCapexBuyAmount,$BS$30)/INDEX(InputsCapexDepreciationMonths,$BS$30),0)</f>
        <v>0</v>
      </c>
      <c r="BH100" s="59" cm="1">
        <f t="array" ref="BH100">IF(AND(OR(INDEX(InputsCapExSalvageMonth,$BS$30)=0,BH$3&lt;INDEX(InputsCapExSalvageMonth,$BS$30)),BH$3&gt;=INDEX(InputsCapexBuyMonth,$BS$30),BH$3&lt;=INDEX(InputsCapexDepreciationMonths,$BS$30)+INDEX(InputsCapexBuyMonth,$BS$30)-1),INDEX(InputsCapexBuyAmount,$BS$30)/INDEX(InputsCapexDepreciationMonths,$BS$30),0)</f>
        <v>0</v>
      </c>
      <c r="BI100" s="59" cm="1">
        <f t="array" ref="BI100">IF(AND(OR(INDEX(InputsCapExSalvageMonth,$BS$30)=0,BI$3&lt;INDEX(InputsCapExSalvageMonth,$BS$30)),BI$3&gt;=INDEX(InputsCapexBuyMonth,$BS$30),BI$3&lt;=INDEX(InputsCapexDepreciationMonths,$BS$30)+INDEX(InputsCapexBuyMonth,$BS$30)-1),INDEX(InputsCapexBuyAmount,$BS$30)/INDEX(InputsCapexDepreciationMonths,$BS$30),0)</f>
        <v>0</v>
      </c>
      <c r="BJ100" s="59" cm="1">
        <f t="array" ref="BJ100">IF(AND(OR(INDEX(InputsCapExSalvageMonth,$BS$30)=0,BJ$3&lt;INDEX(InputsCapExSalvageMonth,$BS$30)),BJ$3&gt;=INDEX(InputsCapexBuyMonth,$BS$30),BJ$3&lt;=INDEX(InputsCapexDepreciationMonths,$BS$30)+INDEX(InputsCapexBuyMonth,$BS$30)-1),INDEX(InputsCapexBuyAmount,$BS$30)/INDEX(InputsCapexDepreciationMonths,$BS$30),0)</f>
        <v>0</v>
      </c>
      <c r="BK100" s="59" cm="1">
        <f t="array" ref="BK100">IF(AND(OR(INDEX(InputsCapExSalvageMonth,$BS$30)=0,BK$3&lt;INDEX(InputsCapExSalvageMonth,$BS$30)),BK$3&gt;=INDEX(InputsCapexBuyMonth,$BS$30),BK$3&lt;=INDEX(InputsCapexDepreciationMonths,$BS$30)+INDEX(InputsCapexBuyMonth,$BS$30)-1),INDEX(InputsCapexBuyAmount,$BS$30)/INDEX(InputsCapexDepreciationMonths,$BS$30),0)</f>
        <v>0</v>
      </c>
      <c r="BL100" s="59" cm="1">
        <f t="array" ref="BL100">IF(AND(OR(INDEX(InputsCapExSalvageMonth,$BS$30)=0,BL$3&lt;INDEX(InputsCapExSalvageMonth,$BS$30)),BL$3&gt;=INDEX(InputsCapexBuyMonth,$BS$30),BL$3&lt;=INDEX(InputsCapexDepreciationMonths,$BS$30)+INDEX(InputsCapexBuyMonth,$BS$30)-1),INDEX(InputsCapexBuyAmount,$BS$30)/INDEX(InputsCapexDepreciationMonths,$BS$30),0)</f>
        <v>0</v>
      </c>
      <c r="BM100" s="59" cm="1">
        <f t="array" ref="BM100">IF(AND(OR(INDEX(InputsCapExSalvageMonth,$BS$30)=0,BM$3&lt;INDEX(InputsCapExSalvageMonth,$BS$30)),BM$3&gt;=INDEX(InputsCapexBuyMonth,$BS$30),BM$3&lt;=INDEX(InputsCapexDepreciationMonths,$BS$30)+INDEX(InputsCapexBuyMonth,$BS$30)-1),INDEX(InputsCapexBuyAmount,$BS$30)/INDEX(InputsCapexDepreciationMonths,$BS$30),0)</f>
        <v>0</v>
      </c>
      <c r="BN100" s="59" cm="1">
        <f t="array" ref="BN100">IF(AND(OR(INDEX(InputsCapExSalvageMonth,$BS$30)=0,BN$3&lt;INDEX(InputsCapExSalvageMonth,$BS$30)),BN$3&gt;=INDEX(InputsCapexBuyMonth,$BS$30),BN$3&lt;=INDEX(InputsCapexDepreciationMonths,$BS$30)+INDEX(InputsCapexBuyMonth,$BS$30)-1),INDEX(InputsCapexBuyAmount,$BS$30)/INDEX(InputsCapexDepreciationMonths,$BS$30),0)</f>
        <v>0</v>
      </c>
      <c r="BO100" s="59" cm="1">
        <f t="array" ref="BO100">IF(AND(OR(INDEX(InputsCapExSalvageMonth,$BS$30)=0,BO$3&lt;INDEX(InputsCapExSalvageMonth,$BS$30)),BO$3&gt;=INDEX(InputsCapexBuyMonth,$BS$30),BO$3&lt;=INDEX(InputsCapexDepreciationMonths,$BS$30)+INDEX(InputsCapexBuyMonth,$BS$30)-1),INDEX(InputsCapexBuyAmount,$BS$30)/INDEX(InputsCapexDepreciationMonths,$BS$30),0)</f>
        <v>0</v>
      </c>
      <c r="BP100" s="59" cm="1">
        <f t="array" ref="BP100">IF(AND(OR(INDEX(InputsCapExSalvageMonth,$BS$30)=0,BP$3&lt;INDEX(InputsCapExSalvageMonth,$BS$30)),BP$3&gt;=INDEX(InputsCapexBuyMonth,$BS$30),BP$3&lt;=INDEX(InputsCapexDepreciationMonths,$BS$30)+INDEX(InputsCapexBuyMonth,$BS$30)-1),INDEX(InputsCapexBuyAmount,$BS$30)/INDEX(InputsCapexDepreciationMonths,$BS$30),0)</f>
        <v>0</v>
      </c>
      <c r="BQ100" s="59" cm="1">
        <f t="array" ref="BQ100">IF(AND(OR(INDEX(InputsCapExSalvageMonth,$BS$30)=0,BQ$3&lt;INDEX(InputsCapExSalvageMonth,$BS$30)),BQ$3&gt;=INDEX(InputsCapexBuyMonth,$BS$30),BQ$3&lt;=INDEX(InputsCapexDepreciationMonths,$BS$30)+INDEX(InputsCapexBuyMonth,$BS$30)-1),INDEX(InputsCapexBuyAmount,$BS$30)/INDEX(InputsCapexDepreciationMonths,$BS$30),0)</f>
        <v>0</v>
      </c>
      <c r="BR100" s="60" cm="1">
        <f t="array" ref="BR100">IF(AND(OR(INDEX(InputsCapExSalvageMonth,$BS$30)=0,BR$3&lt;INDEX(InputsCapExSalvageMonth,$BS$30)),BR$3&gt;=INDEX(InputsCapexBuyMonth,$BS$30),BR$3&lt;=INDEX(InputsCapexDepreciationMonths,$BS$30)+INDEX(InputsCapexBuyMonth,$BS$30)-1),INDEX(InputsCapexBuyAmount,$BS$30)/INDEX(InputsCapexDepreciationMonths,$BS$30),0)</f>
        <v>0</v>
      </c>
    </row>
    <row r="101" spans="1:73" s="53" customFormat="1" hidden="1" x14ac:dyDescent="0.25">
      <c r="A101" s="291"/>
      <c r="B101" s="291"/>
      <c r="C101" s="311" t="s">
        <v>113</v>
      </c>
      <c r="D101" s="47"/>
      <c r="E101" s="65"/>
      <c r="F101" s="65"/>
      <c r="G101" s="65"/>
      <c r="H101" s="65"/>
      <c r="I101" s="65"/>
      <c r="J101" s="47"/>
      <c r="K101" s="47"/>
      <c r="L101" s="47"/>
      <c r="M101" s="47"/>
      <c r="N101" s="47"/>
      <c r="O101" s="47"/>
      <c r="P101" s="47"/>
      <c r="Q101" s="47"/>
      <c r="R101" s="47"/>
      <c r="S101" s="47"/>
      <c r="T101" s="47"/>
      <c r="U101" s="47"/>
      <c r="V101" s="65"/>
      <c r="W101" s="47"/>
      <c r="X101" s="47"/>
      <c r="Y101" s="47"/>
      <c r="Z101" s="47"/>
      <c r="AA101" s="47"/>
      <c r="AB101" s="47"/>
      <c r="AC101" s="47"/>
      <c r="AD101" s="47"/>
      <c r="AE101" s="47"/>
      <c r="AF101" s="47"/>
      <c r="AG101" s="47"/>
      <c r="AH101" s="65"/>
      <c r="AI101" s="47"/>
      <c r="AJ101" s="47"/>
      <c r="AK101" s="47"/>
      <c r="AL101" s="47"/>
      <c r="AM101" s="47"/>
      <c r="AN101" s="47"/>
      <c r="AO101" s="47"/>
      <c r="AP101" s="47"/>
      <c r="AQ101" s="47"/>
      <c r="AR101" s="47"/>
      <c r="AS101" s="47"/>
      <c r="AT101" s="65"/>
      <c r="AU101" s="47"/>
      <c r="AV101" s="47"/>
      <c r="AW101" s="47"/>
      <c r="AX101" s="47"/>
      <c r="AY101" s="47"/>
      <c r="AZ101" s="47"/>
      <c r="BA101" s="47"/>
      <c r="BB101" s="47"/>
      <c r="BC101" s="47"/>
      <c r="BD101" s="47"/>
      <c r="BE101" s="47"/>
      <c r="BF101" s="65"/>
      <c r="BG101" s="47"/>
      <c r="BH101" s="47"/>
      <c r="BI101" s="47"/>
      <c r="BJ101" s="47"/>
      <c r="BK101" s="47"/>
      <c r="BL101" s="47"/>
      <c r="BM101" s="47"/>
      <c r="BN101" s="47"/>
      <c r="BO101" s="47"/>
      <c r="BP101" s="47"/>
      <c r="BQ101" s="47"/>
      <c r="BR101" s="65"/>
    </row>
    <row r="102" spans="1:73" x14ac:dyDescent="0.25">
      <c r="A102" s="47"/>
      <c r="B102" s="53"/>
      <c r="C102" s="128" t="s">
        <v>106</v>
      </c>
      <c r="E102" s="60">
        <f>SUM(K102:V102)</f>
        <v>0</v>
      </c>
      <c r="F102" s="60">
        <f>SUM(W102:AH102)</f>
        <v>0</v>
      </c>
      <c r="G102" s="60">
        <f>SUM(AI102:AT102)</f>
        <v>0</v>
      </c>
      <c r="H102" s="60">
        <f>SUM(AU102:BF102)</f>
        <v>0</v>
      </c>
      <c r="I102" s="60">
        <f>SUM(BG102:BR102)</f>
        <v>0</v>
      </c>
      <c r="K102" s="53">
        <f t="shared" ref="K102:T105" si="69">SUMIF(InputsCapexCategory,$C102,K$77:K$100)</f>
        <v>0</v>
      </c>
      <c r="L102" s="59">
        <f t="shared" si="69"/>
        <v>0</v>
      </c>
      <c r="M102" s="59">
        <f t="shared" si="69"/>
        <v>0</v>
      </c>
      <c r="N102" s="59">
        <f t="shared" si="69"/>
        <v>0</v>
      </c>
      <c r="O102" s="59">
        <f t="shared" si="69"/>
        <v>0</v>
      </c>
      <c r="P102" s="59">
        <f t="shared" si="69"/>
        <v>0</v>
      </c>
      <c r="Q102" s="59">
        <f t="shared" si="69"/>
        <v>0</v>
      </c>
      <c r="R102" s="59">
        <f t="shared" si="69"/>
        <v>0</v>
      </c>
      <c r="S102" s="59">
        <f t="shared" si="69"/>
        <v>0</v>
      </c>
      <c r="T102" s="59">
        <f t="shared" si="69"/>
        <v>0</v>
      </c>
      <c r="U102" s="59">
        <f t="shared" ref="U102:AD105" si="70">SUMIF(InputsCapexCategory,$C102,U$77:U$100)</f>
        <v>0</v>
      </c>
      <c r="V102" s="60">
        <f t="shared" si="70"/>
        <v>0</v>
      </c>
      <c r="W102" s="53">
        <f t="shared" si="70"/>
        <v>0</v>
      </c>
      <c r="X102" s="59">
        <f t="shared" si="70"/>
        <v>0</v>
      </c>
      <c r="Y102" s="59">
        <f t="shared" si="70"/>
        <v>0</v>
      </c>
      <c r="Z102" s="59">
        <f t="shared" si="70"/>
        <v>0</v>
      </c>
      <c r="AA102" s="59">
        <f t="shared" si="70"/>
        <v>0</v>
      </c>
      <c r="AB102" s="59">
        <f t="shared" si="70"/>
        <v>0</v>
      </c>
      <c r="AC102" s="59">
        <f t="shared" si="70"/>
        <v>0</v>
      </c>
      <c r="AD102" s="59">
        <f t="shared" si="70"/>
        <v>0</v>
      </c>
      <c r="AE102" s="59">
        <f t="shared" ref="AE102:AN105" si="71">SUMIF(InputsCapexCategory,$C102,AE$77:AE$100)</f>
        <v>0</v>
      </c>
      <c r="AF102" s="59">
        <f t="shared" si="71"/>
        <v>0</v>
      </c>
      <c r="AG102" s="59">
        <f t="shared" si="71"/>
        <v>0</v>
      </c>
      <c r="AH102" s="60">
        <f t="shared" si="71"/>
        <v>0</v>
      </c>
      <c r="AI102" s="53">
        <f t="shared" si="71"/>
        <v>0</v>
      </c>
      <c r="AJ102" s="59">
        <f t="shared" si="71"/>
        <v>0</v>
      </c>
      <c r="AK102" s="59">
        <f t="shared" si="71"/>
        <v>0</v>
      </c>
      <c r="AL102" s="59">
        <f t="shared" si="71"/>
        <v>0</v>
      </c>
      <c r="AM102" s="59">
        <f t="shared" si="71"/>
        <v>0</v>
      </c>
      <c r="AN102" s="59">
        <f t="shared" si="71"/>
        <v>0</v>
      </c>
      <c r="AO102" s="59">
        <f t="shared" ref="AO102:AX105" si="72">SUMIF(InputsCapexCategory,$C102,AO$77:AO$100)</f>
        <v>0</v>
      </c>
      <c r="AP102" s="59">
        <f t="shared" si="72"/>
        <v>0</v>
      </c>
      <c r="AQ102" s="59">
        <f t="shared" si="72"/>
        <v>0</v>
      </c>
      <c r="AR102" s="59">
        <f t="shared" si="72"/>
        <v>0</v>
      </c>
      <c r="AS102" s="59">
        <f t="shared" si="72"/>
        <v>0</v>
      </c>
      <c r="AT102" s="60">
        <f t="shared" si="72"/>
        <v>0</v>
      </c>
      <c r="AU102" s="53">
        <f t="shared" si="72"/>
        <v>0</v>
      </c>
      <c r="AV102" s="59">
        <f t="shared" si="72"/>
        <v>0</v>
      </c>
      <c r="AW102" s="59">
        <f t="shared" si="72"/>
        <v>0</v>
      </c>
      <c r="AX102" s="59">
        <f t="shared" si="72"/>
        <v>0</v>
      </c>
      <c r="AY102" s="59">
        <f t="shared" ref="AY102:BH105" si="73">SUMIF(InputsCapexCategory,$C102,AY$77:AY$100)</f>
        <v>0</v>
      </c>
      <c r="AZ102" s="59">
        <f t="shared" si="73"/>
        <v>0</v>
      </c>
      <c r="BA102" s="59">
        <f t="shared" si="73"/>
        <v>0</v>
      </c>
      <c r="BB102" s="59">
        <f t="shared" si="73"/>
        <v>0</v>
      </c>
      <c r="BC102" s="59">
        <f t="shared" si="73"/>
        <v>0</v>
      </c>
      <c r="BD102" s="59">
        <f t="shared" si="73"/>
        <v>0</v>
      </c>
      <c r="BE102" s="59">
        <f t="shared" si="73"/>
        <v>0</v>
      </c>
      <c r="BF102" s="60">
        <f t="shared" si="73"/>
        <v>0</v>
      </c>
      <c r="BG102" s="53">
        <f t="shared" si="73"/>
        <v>0</v>
      </c>
      <c r="BH102" s="59">
        <f t="shared" si="73"/>
        <v>0</v>
      </c>
      <c r="BI102" s="59">
        <f t="shared" ref="BI102:BR105" si="74">SUMIF(InputsCapexCategory,$C102,BI$77:BI$100)</f>
        <v>0</v>
      </c>
      <c r="BJ102" s="59">
        <f t="shared" si="74"/>
        <v>0</v>
      </c>
      <c r="BK102" s="59">
        <f t="shared" si="74"/>
        <v>0</v>
      </c>
      <c r="BL102" s="59">
        <f t="shared" si="74"/>
        <v>0</v>
      </c>
      <c r="BM102" s="59">
        <f t="shared" si="74"/>
        <v>0</v>
      </c>
      <c r="BN102" s="59">
        <f t="shared" si="74"/>
        <v>0</v>
      </c>
      <c r="BO102" s="59">
        <f t="shared" si="74"/>
        <v>0</v>
      </c>
      <c r="BP102" s="59">
        <f t="shared" si="74"/>
        <v>0</v>
      </c>
      <c r="BQ102" s="59">
        <f t="shared" si="74"/>
        <v>0</v>
      </c>
      <c r="BR102" s="60">
        <f t="shared" si="74"/>
        <v>0</v>
      </c>
    </row>
    <row r="103" spans="1:73" x14ac:dyDescent="0.25">
      <c r="A103" s="47"/>
      <c r="B103" s="53"/>
      <c r="C103" s="128" t="s">
        <v>105</v>
      </c>
      <c r="E103" s="60">
        <f>SUM(K103:V103)</f>
        <v>111.11111111111111</v>
      </c>
      <c r="F103" s="60">
        <f>SUM(W103:AH103)</f>
        <v>333.33333333333331</v>
      </c>
      <c r="G103" s="60">
        <f>SUM(AI103:AT103)</f>
        <v>55.555555555555557</v>
      </c>
      <c r="H103" s="60">
        <f>SUM(AU103:BF103)</f>
        <v>0</v>
      </c>
      <c r="I103" s="60">
        <f>SUM(BG103:BR103)</f>
        <v>0</v>
      </c>
      <c r="K103" s="53">
        <f t="shared" si="69"/>
        <v>0</v>
      </c>
      <c r="L103" s="59">
        <f t="shared" si="69"/>
        <v>0</v>
      </c>
      <c r="M103" s="59">
        <f t="shared" si="69"/>
        <v>0</v>
      </c>
      <c r="N103" s="59">
        <f t="shared" si="69"/>
        <v>0</v>
      </c>
      <c r="O103" s="59">
        <f t="shared" si="69"/>
        <v>0</v>
      </c>
      <c r="P103" s="59">
        <f t="shared" si="69"/>
        <v>0</v>
      </c>
      <c r="Q103" s="59">
        <f t="shared" si="69"/>
        <v>0</v>
      </c>
      <c r="R103" s="59">
        <f t="shared" si="69"/>
        <v>0</v>
      </c>
      <c r="S103" s="59">
        <f t="shared" si="69"/>
        <v>27.777777777777779</v>
      </c>
      <c r="T103" s="59">
        <f t="shared" si="69"/>
        <v>27.777777777777779</v>
      </c>
      <c r="U103" s="59">
        <f t="shared" si="70"/>
        <v>27.777777777777779</v>
      </c>
      <c r="V103" s="60">
        <f t="shared" si="70"/>
        <v>27.777777777777779</v>
      </c>
      <c r="W103" s="53">
        <f t="shared" si="70"/>
        <v>27.777777777777779</v>
      </c>
      <c r="X103" s="59">
        <f t="shared" si="70"/>
        <v>27.777777777777779</v>
      </c>
      <c r="Y103" s="59">
        <f t="shared" si="70"/>
        <v>27.777777777777779</v>
      </c>
      <c r="Z103" s="59">
        <f t="shared" si="70"/>
        <v>27.777777777777779</v>
      </c>
      <c r="AA103" s="59">
        <f t="shared" si="70"/>
        <v>27.777777777777779</v>
      </c>
      <c r="AB103" s="59">
        <f t="shared" si="70"/>
        <v>27.777777777777779</v>
      </c>
      <c r="AC103" s="59">
        <f t="shared" si="70"/>
        <v>27.777777777777779</v>
      </c>
      <c r="AD103" s="59">
        <f t="shared" si="70"/>
        <v>27.777777777777779</v>
      </c>
      <c r="AE103" s="59">
        <f t="shared" si="71"/>
        <v>27.777777777777779</v>
      </c>
      <c r="AF103" s="59">
        <f t="shared" si="71"/>
        <v>27.777777777777779</v>
      </c>
      <c r="AG103" s="59">
        <f t="shared" si="71"/>
        <v>27.777777777777779</v>
      </c>
      <c r="AH103" s="60">
        <f t="shared" si="71"/>
        <v>27.777777777777779</v>
      </c>
      <c r="AI103" s="53">
        <f t="shared" si="71"/>
        <v>27.777777777777779</v>
      </c>
      <c r="AJ103" s="59">
        <f t="shared" si="71"/>
        <v>27.777777777777779</v>
      </c>
      <c r="AK103" s="59">
        <f t="shared" si="71"/>
        <v>0</v>
      </c>
      <c r="AL103" s="59">
        <f t="shared" si="71"/>
        <v>0</v>
      </c>
      <c r="AM103" s="59">
        <f t="shared" si="71"/>
        <v>0</v>
      </c>
      <c r="AN103" s="59">
        <f t="shared" si="71"/>
        <v>0</v>
      </c>
      <c r="AO103" s="59">
        <f t="shared" si="72"/>
        <v>0</v>
      </c>
      <c r="AP103" s="59">
        <f t="shared" si="72"/>
        <v>0</v>
      </c>
      <c r="AQ103" s="59">
        <f t="shared" si="72"/>
        <v>0</v>
      </c>
      <c r="AR103" s="59">
        <f t="shared" si="72"/>
        <v>0</v>
      </c>
      <c r="AS103" s="59">
        <f t="shared" si="72"/>
        <v>0</v>
      </c>
      <c r="AT103" s="60">
        <f t="shared" si="72"/>
        <v>0</v>
      </c>
      <c r="AU103" s="53">
        <f t="shared" si="72"/>
        <v>0</v>
      </c>
      <c r="AV103" s="59">
        <f t="shared" si="72"/>
        <v>0</v>
      </c>
      <c r="AW103" s="59">
        <f t="shared" si="72"/>
        <v>0</v>
      </c>
      <c r="AX103" s="59">
        <f t="shared" si="72"/>
        <v>0</v>
      </c>
      <c r="AY103" s="59">
        <f t="shared" si="73"/>
        <v>0</v>
      </c>
      <c r="AZ103" s="59">
        <f t="shared" si="73"/>
        <v>0</v>
      </c>
      <c r="BA103" s="59">
        <f t="shared" si="73"/>
        <v>0</v>
      </c>
      <c r="BB103" s="59">
        <f t="shared" si="73"/>
        <v>0</v>
      </c>
      <c r="BC103" s="59">
        <f t="shared" si="73"/>
        <v>0</v>
      </c>
      <c r="BD103" s="59">
        <f t="shared" si="73"/>
        <v>0</v>
      </c>
      <c r="BE103" s="59">
        <f t="shared" si="73"/>
        <v>0</v>
      </c>
      <c r="BF103" s="60">
        <f t="shared" si="73"/>
        <v>0</v>
      </c>
      <c r="BG103" s="53">
        <f t="shared" si="73"/>
        <v>0</v>
      </c>
      <c r="BH103" s="59">
        <f t="shared" si="73"/>
        <v>0</v>
      </c>
      <c r="BI103" s="59">
        <f t="shared" si="74"/>
        <v>0</v>
      </c>
      <c r="BJ103" s="59">
        <f t="shared" si="74"/>
        <v>0</v>
      </c>
      <c r="BK103" s="59">
        <f t="shared" si="74"/>
        <v>0</v>
      </c>
      <c r="BL103" s="59">
        <f t="shared" si="74"/>
        <v>0</v>
      </c>
      <c r="BM103" s="59">
        <f t="shared" si="74"/>
        <v>0</v>
      </c>
      <c r="BN103" s="59">
        <f t="shared" si="74"/>
        <v>0</v>
      </c>
      <c r="BO103" s="59">
        <f t="shared" si="74"/>
        <v>0</v>
      </c>
      <c r="BP103" s="59">
        <f t="shared" si="74"/>
        <v>0</v>
      </c>
      <c r="BQ103" s="59">
        <f t="shared" si="74"/>
        <v>0</v>
      </c>
      <c r="BR103" s="60">
        <f t="shared" si="74"/>
        <v>0</v>
      </c>
    </row>
    <row r="104" spans="1:73" x14ac:dyDescent="0.25">
      <c r="A104" s="47"/>
      <c r="B104" s="53"/>
      <c r="C104" s="128" t="s">
        <v>112</v>
      </c>
      <c r="E104" s="60">
        <f>SUM(K104:V104)</f>
        <v>0</v>
      </c>
      <c r="F104" s="60">
        <f>SUM(W104:AH104)</f>
        <v>0</v>
      </c>
      <c r="G104" s="60">
        <f>SUM(AI104:AT104)</f>
        <v>16.041666666666664</v>
      </c>
      <c r="H104" s="60">
        <f>SUM(AU104:BF104)</f>
        <v>0</v>
      </c>
      <c r="I104" s="60">
        <f>SUM(BG104:BR104)</f>
        <v>0</v>
      </c>
      <c r="K104" s="53">
        <f t="shared" si="69"/>
        <v>0</v>
      </c>
      <c r="L104" s="59">
        <f t="shared" si="69"/>
        <v>0</v>
      </c>
      <c r="M104" s="59">
        <f t="shared" si="69"/>
        <v>0</v>
      </c>
      <c r="N104" s="59">
        <f t="shared" si="69"/>
        <v>0</v>
      </c>
      <c r="O104" s="59">
        <f t="shared" si="69"/>
        <v>0</v>
      </c>
      <c r="P104" s="59">
        <f t="shared" si="69"/>
        <v>0</v>
      </c>
      <c r="Q104" s="59">
        <f t="shared" si="69"/>
        <v>0</v>
      </c>
      <c r="R104" s="59">
        <f t="shared" si="69"/>
        <v>0</v>
      </c>
      <c r="S104" s="59">
        <f t="shared" si="69"/>
        <v>0</v>
      </c>
      <c r="T104" s="59">
        <f t="shared" si="69"/>
        <v>0</v>
      </c>
      <c r="U104" s="59">
        <f t="shared" si="70"/>
        <v>0</v>
      </c>
      <c r="V104" s="60">
        <f t="shared" si="70"/>
        <v>0</v>
      </c>
      <c r="W104" s="53">
        <f t="shared" si="70"/>
        <v>0</v>
      </c>
      <c r="X104" s="59">
        <f t="shared" si="70"/>
        <v>0</v>
      </c>
      <c r="Y104" s="59">
        <f t="shared" si="70"/>
        <v>0</v>
      </c>
      <c r="Z104" s="59">
        <f t="shared" si="70"/>
        <v>0</v>
      </c>
      <c r="AA104" s="59">
        <f t="shared" si="70"/>
        <v>0</v>
      </c>
      <c r="AB104" s="59">
        <f t="shared" si="70"/>
        <v>0</v>
      </c>
      <c r="AC104" s="59">
        <f t="shared" si="70"/>
        <v>0</v>
      </c>
      <c r="AD104" s="59">
        <f t="shared" si="70"/>
        <v>0</v>
      </c>
      <c r="AE104" s="59">
        <f t="shared" si="71"/>
        <v>0</v>
      </c>
      <c r="AF104" s="59">
        <f t="shared" si="71"/>
        <v>0</v>
      </c>
      <c r="AG104" s="59">
        <f t="shared" si="71"/>
        <v>0</v>
      </c>
      <c r="AH104" s="60">
        <f t="shared" si="71"/>
        <v>0</v>
      </c>
      <c r="AI104" s="53">
        <f t="shared" si="71"/>
        <v>2.2916666666666665</v>
      </c>
      <c r="AJ104" s="59">
        <f t="shared" si="71"/>
        <v>2.2916666666666665</v>
      </c>
      <c r="AK104" s="59">
        <f t="shared" si="71"/>
        <v>2.2916666666666665</v>
      </c>
      <c r="AL104" s="59">
        <f t="shared" si="71"/>
        <v>2.2916666666666665</v>
      </c>
      <c r="AM104" s="59">
        <f t="shared" si="71"/>
        <v>2.2916666666666665</v>
      </c>
      <c r="AN104" s="59">
        <f t="shared" si="71"/>
        <v>2.2916666666666665</v>
      </c>
      <c r="AO104" s="59">
        <f t="shared" si="72"/>
        <v>2.2916666666666665</v>
      </c>
      <c r="AP104" s="59">
        <f t="shared" si="72"/>
        <v>0</v>
      </c>
      <c r="AQ104" s="59">
        <f t="shared" si="72"/>
        <v>0</v>
      </c>
      <c r="AR104" s="59">
        <f t="shared" si="72"/>
        <v>0</v>
      </c>
      <c r="AS104" s="59">
        <f t="shared" si="72"/>
        <v>0</v>
      </c>
      <c r="AT104" s="60">
        <f t="shared" si="72"/>
        <v>0</v>
      </c>
      <c r="AU104" s="53">
        <f t="shared" si="72"/>
        <v>0</v>
      </c>
      <c r="AV104" s="59">
        <f t="shared" si="72"/>
        <v>0</v>
      </c>
      <c r="AW104" s="59">
        <f t="shared" si="72"/>
        <v>0</v>
      </c>
      <c r="AX104" s="59">
        <f t="shared" si="72"/>
        <v>0</v>
      </c>
      <c r="AY104" s="59">
        <f t="shared" si="73"/>
        <v>0</v>
      </c>
      <c r="AZ104" s="59">
        <f t="shared" si="73"/>
        <v>0</v>
      </c>
      <c r="BA104" s="59">
        <f t="shared" si="73"/>
        <v>0</v>
      </c>
      <c r="BB104" s="59">
        <f t="shared" si="73"/>
        <v>0</v>
      </c>
      <c r="BC104" s="59">
        <f t="shared" si="73"/>
        <v>0</v>
      </c>
      <c r="BD104" s="59">
        <f t="shared" si="73"/>
        <v>0</v>
      </c>
      <c r="BE104" s="59">
        <f t="shared" si="73"/>
        <v>0</v>
      </c>
      <c r="BF104" s="60">
        <f t="shared" si="73"/>
        <v>0</v>
      </c>
      <c r="BG104" s="53">
        <f t="shared" si="73"/>
        <v>0</v>
      </c>
      <c r="BH104" s="59">
        <f t="shared" si="73"/>
        <v>0</v>
      </c>
      <c r="BI104" s="59">
        <f t="shared" si="74"/>
        <v>0</v>
      </c>
      <c r="BJ104" s="59">
        <f t="shared" si="74"/>
        <v>0</v>
      </c>
      <c r="BK104" s="59">
        <f t="shared" si="74"/>
        <v>0</v>
      </c>
      <c r="BL104" s="59">
        <f t="shared" si="74"/>
        <v>0</v>
      </c>
      <c r="BM104" s="59">
        <f t="shared" si="74"/>
        <v>0</v>
      </c>
      <c r="BN104" s="59">
        <f t="shared" si="74"/>
        <v>0</v>
      </c>
      <c r="BO104" s="59">
        <f t="shared" si="74"/>
        <v>0</v>
      </c>
      <c r="BP104" s="59">
        <f t="shared" si="74"/>
        <v>0</v>
      </c>
      <c r="BQ104" s="59">
        <f t="shared" si="74"/>
        <v>0</v>
      </c>
      <c r="BR104" s="60">
        <f t="shared" si="74"/>
        <v>0</v>
      </c>
    </row>
    <row r="105" spans="1:73" x14ac:dyDescent="0.25">
      <c r="A105" s="47"/>
      <c r="B105" s="53"/>
      <c r="C105" s="128" t="s">
        <v>111</v>
      </c>
      <c r="E105" s="60">
        <f>SUM(K105:V105)</f>
        <v>0</v>
      </c>
      <c r="F105" s="60">
        <f>SUM(W105:AH105)</f>
        <v>0</v>
      </c>
      <c r="G105" s="60">
        <f>SUM(AI105:AT105)</f>
        <v>0</v>
      </c>
      <c r="H105" s="60">
        <f>SUM(AU105:BF105)</f>
        <v>0</v>
      </c>
      <c r="I105" s="60">
        <f>SUM(BG105:BR105)</f>
        <v>0</v>
      </c>
      <c r="K105" s="53">
        <f t="shared" si="69"/>
        <v>0</v>
      </c>
      <c r="L105" s="59">
        <f t="shared" si="69"/>
        <v>0</v>
      </c>
      <c r="M105" s="59">
        <f t="shared" si="69"/>
        <v>0</v>
      </c>
      <c r="N105" s="59">
        <f t="shared" si="69"/>
        <v>0</v>
      </c>
      <c r="O105" s="59">
        <f t="shared" si="69"/>
        <v>0</v>
      </c>
      <c r="P105" s="59">
        <f t="shared" si="69"/>
        <v>0</v>
      </c>
      <c r="Q105" s="59">
        <f t="shared" si="69"/>
        <v>0</v>
      </c>
      <c r="R105" s="59">
        <f t="shared" si="69"/>
        <v>0</v>
      </c>
      <c r="S105" s="59">
        <f t="shared" si="69"/>
        <v>0</v>
      </c>
      <c r="T105" s="59">
        <f t="shared" si="69"/>
        <v>0</v>
      </c>
      <c r="U105" s="59">
        <f t="shared" si="70"/>
        <v>0</v>
      </c>
      <c r="V105" s="60">
        <f t="shared" si="70"/>
        <v>0</v>
      </c>
      <c r="W105" s="53">
        <f t="shared" si="70"/>
        <v>0</v>
      </c>
      <c r="X105" s="59">
        <f t="shared" si="70"/>
        <v>0</v>
      </c>
      <c r="Y105" s="59">
        <f t="shared" si="70"/>
        <v>0</v>
      </c>
      <c r="Z105" s="59">
        <f t="shared" si="70"/>
        <v>0</v>
      </c>
      <c r="AA105" s="59">
        <f t="shared" si="70"/>
        <v>0</v>
      </c>
      <c r="AB105" s="59">
        <f t="shared" si="70"/>
        <v>0</v>
      </c>
      <c r="AC105" s="59">
        <f t="shared" si="70"/>
        <v>0</v>
      </c>
      <c r="AD105" s="59">
        <f t="shared" si="70"/>
        <v>0</v>
      </c>
      <c r="AE105" s="59">
        <f t="shared" si="71"/>
        <v>0</v>
      </c>
      <c r="AF105" s="59">
        <f t="shared" si="71"/>
        <v>0</v>
      </c>
      <c r="AG105" s="59">
        <f t="shared" si="71"/>
        <v>0</v>
      </c>
      <c r="AH105" s="60">
        <f t="shared" si="71"/>
        <v>0</v>
      </c>
      <c r="AI105" s="53">
        <f t="shared" si="71"/>
        <v>0</v>
      </c>
      <c r="AJ105" s="59">
        <f t="shared" si="71"/>
        <v>0</v>
      </c>
      <c r="AK105" s="59">
        <f t="shared" si="71"/>
        <v>0</v>
      </c>
      <c r="AL105" s="59">
        <f t="shared" si="71"/>
        <v>0</v>
      </c>
      <c r="AM105" s="59">
        <f t="shared" si="71"/>
        <v>0</v>
      </c>
      <c r="AN105" s="59">
        <f t="shared" si="71"/>
        <v>0</v>
      </c>
      <c r="AO105" s="59">
        <f t="shared" si="72"/>
        <v>0</v>
      </c>
      <c r="AP105" s="59">
        <f t="shared" si="72"/>
        <v>0</v>
      </c>
      <c r="AQ105" s="59">
        <f t="shared" si="72"/>
        <v>0</v>
      </c>
      <c r="AR105" s="59">
        <f t="shared" si="72"/>
        <v>0</v>
      </c>
      <c r="AS105" s="59">
        <f t="shared" si="72"/>
        <v>0</v>
      </c>
      <c r="AT105" s="60">
        <f t="shared" si="72"/>
        <v>0</v>
      </c>
      <c r="AU105" s="53">
        <f t="shared" si="72"/>
        <v>0</v>
      </c>
      <c r="AV105" s="59">
        <f t="shared" si="72"/>
        <v>0</v>
      </c>
      <c r="AW105" s="59">
        <f t="shared" si="72"/>
        <v>0</v>
      </c>
      <c r="AX105" s="59">
        <f t="shared" si="72"/>
        <v>0</v>
      </c>
      <c r="AY105" s="59">
        <f t="shared" si="73"/>
        <v>0</v>
      </c>
      <c r="AZ105" s="59">
        <f t="shared" si="73"/>
        <v>0</v>
      </c>
      <c r="BA105" s="59">
        <f t="shared" si="73"/>
        <v>0</v>
      </c>
      <c r="BB105" s="59">
        <f t="shared" si="73"/>
        <v>0</v>
      </c>
      <c r="BC105" s="59">
        <f t="shared" si="73"/>
        <v>0</v>
      </c>
      <c r="BD105" s="59">
        <f t="shared" si="73"/>
        <v>0</v>
      </c>
      <c r="BE105" s="59">
        <f t="shared" si="73"/>
        <v>0</v>
      </c>
      <c r="BF105" s="60">
        <f t="shared" si="73"/>
        <v>0</v>
      </c>
      <c r="BG105" s="53">
        <f t="shared" si="73"/>
        <v>0</v>
      </c>
      <c r="BH105" s="59">
        <f t="shared" si="73"/>
        <v>0</v>
      </c>
      <c r="BI105" s="59">
        <f t="shared" si="74"/>
        <v>0</v>
      </c>
      <c r="BJ105" s="59">
        <f t="shared" si="74"/>
        <v>0</v>
      </c>
      <c r="BK105" s="59">
        <f t="shared" si="74"/>
        <v>0</v>
      </c>
      <c r="BL105" s="59">
        <f t="shared" si="74"/>
        <v>0</v>
      </c>
      <c r="BM105" s="59">
        <f t="shared" si="74"/>
        <v>0</v>
      </c>
      <c r="BN105" s="59">
        <f t="shared" si="74"/>
        <v>0</v>
      </c>
      <c r="BO105" s="59">
        <f t="shared" si="74"/>
        <v>0</v>
      </c>
      <c r="BP105" s="59">
        <f t="shared" si="74"/>
        <v>0</v>
      </c>
      <c r="BQ105" s="59">
        <f t="shared" si="74"/>
        <v>0</v>
      </c>
      <c r="BR105" s="60">
        <f t="shared" si="74"/>
        <v>0</v>
      </c>
    </row>
    <row r="106" spans="1:73" x14ac:dyDescent="0.25">
      <c r="A106" s="65"/>
      <c r="B106" s="53"/>
      <c r="C106" s="129" t="s">
        <v>110</v>
      </c>
      <c r="E106" s="136">
        <f>SUM(K106:V106)</f>
        <v>0</v>
      </c>
      <c r="F106" s="136">
        <f>SUM(W106:AH106)</f>
        <v>0</v>
      </c>
      <c r="G106" s="136">
        <f>SUM(AI106:AT106)</f>
        <v>0</v>
      </c>
      <c r="H106" s="136">
        <f>SUM(AU106:BF106)</f>
        <v>0</v>
      </c>
      <c r="I106" s="136">
        <f>SUM(BG106:BR106)</f>
        <v>0</v>
      </c>
      <c r="K106" s="66">
        <f>SUM(K77:K100)-SUM(K102:K105)</f>
        <v>0</v>
      </c>
      <c r="L106" s="66">
        <f>SUM(L77:L100)-SUM(L102:L105)</f>
        <v>0</v>
      </c>
      <c r="M106" s="66">
        <f t="shared" ref="M106:BR106" si="75">SUM(M77:M100)-SUM(M102:M105)</f>
        <v>0</v>
      </c>
      <c r="N106" s="66">
        <f t="shared" si="75"/>
        <v>0</v>
      </c>
      <c r="O106" s="66">
        <f t="shared" si="75"/>
        <v>0</v>
      </c>
      <c r="P106" s="66">
        <f t="shared" si="75"/>
        <v>0</v>
      </c>
      <c r="Q106" s="66">
        <f t="shared" si="75"/>
        <v>0</v>
      </c>
      <c r="R106" s="66">
        <f t="shared" si="75"/>
        <v>0</v>
      </c>
      <c r="S106" s="66">
        <f t="shared" si="75"/>
        <v>0</v>
      </c>
      <c r="T106" s="66">
        <f t="shared" si="75"/>
        <v>0</v>
      </c>
      <c r="U106" s="66">
        <f t="shared" si="75"/>
        <v>0</v>
      </c>
      <c r="V106" s="136">
        <f t="shared" si="75"/>
        <v>0</v>
      </c>
      <c r="W106" s="66">
        <f t="shared" si="75"/>
        <v>0</v>
      </c>
      <c r="X106" s="66">
        <f t="shared" si="75"/>
        <v>0</v>
      </c>
      <c r="Y106" s="66">
        <f t="shared" si="75"/>
        <v>0</v>
      </c>
      <c r="Z106" s="66">
        <f t="shared" si="75"/>
        <v>0</v>
      </c>
      <c r="AA106" s="66">
        <f t="shared" si="75"/>
        <v>0</v>
      </c>
      <c r="AB106" s="66">
        <f t="shared" si="75"/>
        <v>0</v>
      </c>
      <c r="AC106" s="66">
        <f t="shared" si="75"/>
        <v>0</v>
      </c>
      <c r="AD106" s="66">
        <f t="shared" si="75"/>
        <v>0</v>
      </c>
      <c r="AE106" s="66">
        <f t="shared" si="75"/>
        <v>0</v>
      </c>
      <c r="AF106" s="66">
        <f t="shared" si="75"/>
        <v>0</v>
      </c>
      <c r="AG106" s="66">
        <f t="shared" si="75"/>
        <v>0</v>
      </c>
      <c r="AH106" s="136">
        <f t="shared" si="75"/>
        <v>0</v>
      </c>
      <c r="AI106" s="66">
        <f t="shared" si="75"/>
        <v>0</v>
      </c>
      <c r="AJ106" s="66">
        <f t="shared" si="75"/>
        <v>0</v>
      </c>
      <c r="AK106" s="66">
        <f t="shared" si="75"/>
        <v>0</v>
      </c>
      <c r="AL106" s="66">
        <f t="shared" si="75"/>
        <v>0</v>
      </c>
      <c r="AM106" s="66">
        <f t="shared" si="75"/>
        <v>0</v>
      </c>
      <c r="AN106" s="66">
        <f t="shared" si="75"/>
        <v>0</v>
      </c>
      <c r="AO106" s="66">
        <f t="shared" si="75"/>
        <v>0</v>
      </c>
      <c r="AP106" s="66">
        <f t="shared" si="75"/>
        <v>0</v>
      </c>
      <c r="AQ106" s="66">
        <f t="shared" si="75"/>
        <v>0</v>
      </c>
      <c r="AR106" s="66">
        <f t="shared" si="75"/>
        <v>0</v>
      </c>
      <c r="AS106" s="66">
        <f t="shared" si="75"/>
        <v>0</v>
      </c>
      <c r="AT106" s="136">
        <f t="shared" si="75"/>
        <v>0</v>
      </c>
      <c r="AU106" s="66">
        <f t="shared" si="75"/>
        <v>0</v>
      </c>
      <c r="AV106" s="66">
        <f t="shared" si="75"/>
        <v>0</v>
      </c>
      <c r="AW106" s="66">
        <f t="shared" si="75"/>
        <v>0</v>
      </c>
      <c r="AX106" s="66">
        <f t="shared" si="75"/>
        <v>0</v>
      </c>
      <c r="AY106" s="66">
        <f t="shared" si="75"/>
        <v>0</v>
      </c>
      <c r="AZ106" s="66">
        <f t="shared" si="75"/>
        <v>0</v>
      </c>
      <c r="BA106" s="66">
        <f t="shared" si="75"/>
        <v>0</v>
      </c>
      <c r="BB106" s="66">
        <f t="shared" si="75"/>
        <v>0</v>
      </c>
      <c r="BC106" s="66">
        <f t="shared" si="75"/>
        <v>0</v>
      </c>
      <c r="BD106" s="66">
        <f t="shared" si="75"/>
        <v>0</v>
      </c>
      <c r="BE106" s="66">
        <f t="shared" si="75"/>
        <v>0</v>
      </c>
      <c r="BF106" s="136">
        <f t="shared" si="75"/>
        <v>0</v>
      </c>
      <c r="BG106" s="66">
        <f t="shared" si="75"/>
        <v>0</v>
      </c>
      <c r="BH106" s="66">
        <f t="shared" si="75"/>
        <v>0</v>
      </c>
      <c r="BI106" s="66">
        <f t="shared" si="75"/>
        <v>0</v>
      </c>
      <c r="BJ106" s="66">
        <f t="shared" si="75"/>
        <v>0</v>
      </c>
      <c r="BK106" s="66">
        <f t="shared" si="75"/>
        <v>0</v>
      </c>
      <c r="BL106" s="66">
        <f t="shared" si="75"/>
        <v>0</v>
      </c>
      <c r="BM106" s="66">
        <f t="shared" si="75"/>
        <v>0</v>
      </c>
      <c r="BN106" s="66">
        <f t="shared" si="75"/>
        <v>0</v>
      </c>
      <c r="BO106" s="66">
        <f t="shared" si="75"/>
        <v>0</v>
      </c>
      <c r="BP106" s="66">
        <f t="shared" si="75"/>
        <v>0</v>
      </c>
      <c r="BQ106" s="66">
        <f t="shared" si="75"/>
        <v>0</v>
      </c>
      <c r="BR106" s="136">
        <f t="shared" si="75"/>
        <v>0</v>
      </c>
      <c r="BT106" s="53"/>
      <c r="BU106" s="53"/>
    </row>
    <row r="107" spans="1:73" s="67" customFormat="1" x14ac:dyDescent="0.25">
      <c r="B107" s="53"/>
      <c r="C107" s="140" t="s">
        <v>116</v>
      </c>
      <c r="D107" s="65"/>
      <c r="E107" s="65">
        <f>SUM(E102:E106)</f>
        <v>111.11111111111111</v>
      </c>
      <c r="F107" s="65">
        <f>SUM(F102:F106)</f>
        <v>333.33333333333331</v>
      </c>
      <c r="G107" s="65">
        <f>SUM(G102:G106)</f>
        <v>71.597222222222229</v>
      </c>
      <c r="H107" s="65">
        <f>SUM(H102:H106)</f>
        <v>0</v>
      </c>
      <c r="I107" s="65">
        <f>SUM(I102:I106)</f>
        <v>0</v>
      </c>
      <c r="J107" s="65"/>
      <c r="K107" s="65">
        <f t="shared" ref="K107:L107" si="76">SUM(K102:K106)</f>
        <v>0</v>
      </c>
      <c r="L107" s="65">
        <f t="shared" si="76"/>
        <v>0</v>
      </c>
      <c r="M107" s="65">
        <f t="shared" ref="M107:BR107" si="77">SUM(M102:M106)</f>
        <v>0</v>
      </c>
      <c r="N107" s="65">
        <f t="shared" si="77"/>
        <v>0</v>
      </c>
      <c r="O107" s="65">
        <f t="shared" si="77"/>
        <v>0</v>
      </c>
      <c r="P107" s="65">
        <f t="shared" si="77"/>
        <v>0</v>
      </c>
      <c r="Q107" s="65">
        <f t="shared" si="77"/>
        <v>0</v>
      </c>
      <c r="R107" s="65">
        <f t="shared" si="77"/>
        <v>0</v>
      </c>
      <c r="S107" s="65">
        <f t="shared" si="77"/>
        <v>27.777777777777779</v>
      </c>
      <c r="T107" s="65">
        <f t="shared" si="77"/>
        <v>27.777777777777779</v>
      </c>
      <c r="U107" s="65">
        <f t="shared" si="77"/>
        <v>27.777777777777779</v>
      </c>
      <c r="V107" s="65">
        <f t="shared" si="77"/>
        <v>27.777777777777779</v>
      </c>
      <c r="W107" s="65">
        <f t="shared" si="77"/>
        <v>27.777777777777779</v>
      </c>
      <c r="X107" s="65">
        <f t="shared" si="77"/>
        <v>27.777777777777779</v>
      </c>
      <c r="Y107" s="65">
        <f t="shared" si="77"/>
        <v>27.777777777777779</v>
      </c>
      <c r="Z107" s="65">
        <f t="shared" si="77"/>
        <v>27.777777777777779</v>
      </c>
      <c r="AA107" s="65">
        <f t="shared" si="77"/>
        <v>27.777777777777779</v>
      </c>
      <c r="AB107" s="65">
        <f t="shared" si="77"/>
        <v>27.777777777777779</v>
      </c>
      <c r="AC107" s="65">
        <f t="shared" si="77"/>
        <v>27.777777777777779</v>
      </c>
      <c r="AD107" s="65">
        <f t="shared" si="77"/>
        <v>27.777777777777779</v>
      </c>
      <c r="AE107" s="65">
        <f t="shared" si="77"/>
        <v>27.777777777777779</v>
      </c>
      <c r="AF107" s="65">
        <f t="shared" si="77"/>
        <v>27.777777777777779</v>
      </c>
      <c r="AG107" s="65">
        <f t="shared" si="77"/>
        <v>27.777777777777779</v>
      </c>
      <c r="AH107" s="65">
        <f t="shared" si="77"/>
        <v>27.777777777777779</v>
      </c>
      <c r="AI107" s="65">
        <f t="shared" si="77"/>
        <v>30.069444444444446</v>
      </c>
      <c r="AJ107" s="65">
        <f t="shared" si="77"/>
        <v>30.069444444444446</v>
      </c>
      <c r="AK107" s="65">
        <f t="shared" si="77"/>
        <v>2.2916666666666665</v>
      </c>
      <c r="AL107" s="65">
        <f t="shared" si="77"/>
        <v>2.2916666666666665</v>
      </c>
      <c r="AM107" s="65">
        <f t="shared" si="77"/>
        <v>2.2916666666666665</v>
      </c>
      <c r="AN107" s="65">
        <f t="shared" si="77"/>
        <v>2.2916666666666665</v>
      </c>
      <c r="AO107" s="65">
        <f t="shared" si="77"/>
        <v>2.2916666666666665</v>
      </c>
      <c r="AP107" s="65">
        <f t="shared" si="77"/>
        <v>0</v>
      </c>
      <c r="AQ107" s="65">
        <f t="shared" si="77"/>
        <v>0</v>
      </c>
      <c r="AR107" s="65">
        <f t="shared" si="77"/>
        <v>0</v>
      </c>
      <c r="AS107" s="65">
        <f t="shared" si="77"/>
        <v>0</v>
      </c>
      <c r="AT107" s="65">
        <f t="shared" si="77"/>
        <v>0</v>
      </c>
      <c r="AU107" s="65">
        <f t="shared" si="77"/>
        <v>0</v>
      </c>
      <c r="AV107" s="65">
        <f t="shared" si="77"/>
        <v>0</v>
      </c>
      <c r="AW107" s="65">
        <f t="shared" si="77"/>
        <v>0</v>
      </c>
      <c r="AX107" s="65">
        <f t="shared" si="77"/>
        <v>0</v>
      </c>
      <c r="AY107" s="65">
        <f t="shared" si="77"/>
        <v>0</v>
      </c>
      <c r="AZ107" s="65">
        <f t="shared" si="77"/>
        <v>0</v>
      </c>
      <c r="BA107" s="65">
        <f t="shared" si="77"/>
        <v>0</v>
      </c>
      <c r="BB107" s="65">
        <f t="shared" si="77"/>
        <v>0</v>
      </c>
      <c r="BC107" s="65">
        <f t="shared" si="77"/>
        <v>0</v>
      </c>
      <c r="BD107" s="65">
        <f t="shared" si="77"/>
        <v>0</v>
      </c>
      <c r="BE107" s="65">
        <f t="shared" si="77"/>
        <v>0</v>
      </c>
      <c r="BF107" s="65">
        <f t="shared" si="77"/>
        <v>0</v>
      </c>
      <c r="BG107" s="65">
        <f t="shared" si="77"/>
        <v>0</v>
      </c>
      <c r="BH107" s="65">
        <f t="shared" si="77"/>
        <v>0</v>
      </c>
      <c r="BI107" s="65">
        <f t="shared" si="77"/>
        <v>0</v>
      </c>
      <c r="BJ107" s="65">
        <f t="shared" si="77"/>
        <v>0</v>
      </c>
      <c r="BK107" s="65">
        <f t="shared" si="77"/>
        <v>0</v>
      </c>
      <c r="BL107" s="65">
        <f t="shared" si="77"/>
        <v>0</v>
      </c>
      <c r="BM107" s="65">
        <f t="shared" si="77"/>
        <v>0</v>
      </c>
      <c r="BN107" s="65">
        <f t="shared" si="77"/>
        <v>0</v>
      </c>
      <c r="BO107" s="65">
        <f t="shared" si="77"/>
        <v>0</v>
      </c>
      <c r="BP107" s="65">
        <f t="shared" si="77"/>
        <v>0</v>
      </c>
      <c r="BQ107" s="65">
        <f t="shared" si="77"/>
        <v>0</v>
      </c>
      <c r="BR107" s="65">
        <f t="shared" si="77"/>
        <v>0</v>
      </c>
    </row>
    <row r="108" spans="1:73" s="291" customFormat="1" ht="7.2" customHeight="1" x14ac:dyDescent="0.25">
      <c r="C108" s="308"/>
    </row>
    <row r="109" spans="1:73" s="65" customFormat="1" hidden="1" x14ac:dyDescent="0.25">
      <c r="A109" s="298"/>
      <c r="B109" s="298"/>
      <c r="C109" s="323" t="s">
        <v>119</v>
      </c>
    </row>
    <row r="110" spans="1:73" s="53" customFormat="1" hidden="1" x14ac:dyDescent="0.25">
      <c r="A110" s="291"/>
      <c r="B110" s="291"/>
      <c r="C110" s="311" t="s">
        <v>115</v>
      </c>
      <c r="D110" s="47"/>
      <c r="E110" s="65"/>
      <c r="F110" s="65"/>
      <c r="G110" s="65"/>
      <c r="H110" s="65"/>
      <c r="I110" s="65"/>
      <c r="J110" s="47"/>
      <c r="K110" s="47"/>
      <c r="L110" s="47"/>
      <c r="M110" s="47"/>
      <c r="N110" s="47"/>
      <c r="O110" s="47"/>
      <c r="P110" s="47"/>
      <c r="Q110" s="47"/>
      <c r="R110" s="47"/>
      <c r="S110" s="47"/>
      <c r="T110" s="47"/>
      <c r="U110" s="47"/>
      <c r="V110" s="47"/>
      <c r="W110" s="47"/>
      <c r="X110" s="47"/>
      <c r="Y110" s="47"/>
      <c r="Z110" s="47"/>
      <c r="AA110" s="47"/>
      <c r="AB110" s="47"/>
      <c r="AC110" s="47"/>
      <c r="AD110" s="47"/>
      <c r="AE110" s="47"/>
      <c r="AF110" s="47"/>
      <c r="AG110" s="47"/>
      <c r="AH110" s="65"/>
      <c r="AI110" s="47"/>
      <c r="AJ110" s="47"/>
      <c r="AK110" s="47"/>
      <c r="AL110" s="47"/>
      <c r="AM110" s="47"/>
      <c r="AN110" s="47"/>
      <c r="AO110" s="47"/>
      <c r="AP110" s="47"/>
      <c r="AQ110" s="47"/>
      <c r="AR110" s="47"/>
      <c r="AS110" s="47"/>
      <c r="AT110" s="65"/>
      <c r="AU110" s="47"/>
      <c r="AV110" s="47"/>
      <c r="AW110" s="47"/>
      <c r="AX110" s="47"/>
      <c r="AY110" s="47"/>
      <c r="AZ110" s="47"/>
      <c r="BA110" s="47"/>
      <c r="BB110" s="47"/>
      <c r="BC110" s="47"/>
      <c r="BD110" s="47"/>
      <c r="BE110" s="47"/>
      <c r="BF110" s="65"/>
      <c r="BG110" s="47"/>
      <c r="BH110" s="47"/>
      <c r="BI110" s="47"/>
      <c r="BJ110" s="47"/>
      <c r="BK110" s="47"/>
      <c r="BL110" s="47"/>
      <c r="BM110" s="47"/>
      <c r="BN110" s="47"/>
      <c r="BO110" s="47"/>
      <c r="BP110" s="47"/>
      <c r="BQ110" s="47"/>
      <c r="BR110" s="65"/>
    </row>
    <row r="111" spans="1:73" hidden="1" x14ac:dyDescent="0.25">
      <c r="A111" s="47"/>
      <c r="B111" s="53"/>
      <c r="C111" s="128" t="str" cm="1">
        <f t="array" ref="C111">INDEX(InputsCapexItem,$BS$7)</f>
        <v>Machinery</v>
      </c>
      <c r="E111" s="60">
        <f t="shared" ref="E111:E134" si="78">V111</f>
        <v>-111.11111111111111</v>
      </c>
      <c r="F111" s="60">
        <f t="shared" ref="F111:F134" si="79">AH111</f>
        <v>-444.4444444444444</v>
      </c>
      <c r="G111" s="60">
        <f t="shared" ref="G111:G134" si="80">AT111</f>
        <v>-499.99999999999994</v>
      </c>
      <c r="H111" s="60">
        <f t="shared" ref="H111:H134" si="81">BF111</f>
        <v>0</v>
      </c>
      <c r="I111" s="60">
        <f t="shared" ref="I111:I134" si="82">BR111</f>
        <v>0</v>
      </c>
      <c r="K111" s="53" cm="1">
        <f t="array" ref="K111">IF(AND(INDEX(InputsCapExSalvageMonth,$BS$7)&lt;&gt;0, K$3&gt;=INDEX(InputsCapExSalvageMonth,$BS$7)),0,-K77)</f>
        <v>0</v>
      </c>
      <c r="L111" s="59" cm="1">
        <f t="array" ref="L111">IF(AND(INDEX(InputsCapExSalvageMonth,$BS$7)&lt;&gt;0, L$3&gt;=INDEX(InputsCapExSalvageMonth,$BS$7)),0,K111-L77)</f>
        <v>0</v>
      </c>
      <c r="M111" s="59" cm="1">
        <f t="array" ref="M111">IF(AND(INDEX(InputsCapExSalvageMonth,$BS$7)&lt;&gt;0, M$3&gt;=INDEX(InputsCapExSalvageMonth,$BS$7)),0,L111-M77)</f>
        <v>0</v>
      </c>
      <c r="N111" s="59" cm="1">
        <f t="array" ref="N111">IF(AND(INDEX(InputsCapExSalvageMonth,$BS$7)&lt;&gt;0, N$3&gt;=INDEX(InputsCapExSalvageMonth,$BS$7)),0,M111-N77)</f>
        <v>0</v>
      </c>
      <c r="O111" s="59" cm="1">
        <f t="array" ref="O111">IF(AND(INDEX(InputsCapExSalvageMonth,$BS$7)&lt;&gt;0, O$3&gt;=INDEX(InputsCapExSalvageMonth,$BS$7)),0,N111-O77)</f>
        <v>0</v>
      </c>
      <c r="P111" s="59" cm="1">
        <f t="array" ref="P111">IF(AND(INDEX(InputsCapExSalvageMonth,$BS$7)&lt;&gt;0, P$3&gt;=INDEX(InputsCapExSalvageMonth,$BS$7)),0,O111-P77)</f>
        <v>0</v>
      </c>
      <c r="Q111" s="59" cm="1">
        <f t="array" ref="Q111">IF(AND(INDEX(InputsCapExSalvageMonth,$BS$7)&lt;&gt;0, Q$3&gt;=INDEX(InputsCapExSalvageMonth,$BS$7)),0,P111-Q77)</f>
        <v>0</v>
      </c>
      <c r="R111" s="59" cm="1">
        <f t="array" ref="R111">IF(AND(INDEX(InputsCapExSalvageMonth,$BS$7)&lt;&gt;0, R$3&gt;=INDEX(InputsCapExSalvageMonth,$BS$7)),0,Q111-R77)</f>
        <v>0</v>
      </c>
      <c r="S111" s="59" cm="1">
        <f t="array" ref="S111">IF(AND(INDEX(InputsCapExSalvageMonth,$BS$7)&lt;&gt;0, S$3&gt;=INDEX(InputsCapExSalvageMonth,$BS$7)),0,R111-S77)</f>
        <v>-27.777777777777779</v>
      </c>
      <c r="T111" s="59" cm="1">
        <f t="array" ref="T111">IF(AND(INDEX(InputsCapExSalvageMonth,$BS$7)&lt;&gt;0, T$3&gt;=INDEX(InputsCapExSalvageMonth,$BS$7)),0,S111-T77)</f>
        <v>-55.555555555555557</v>
      </c>
      <c r="U111" s="59" cm="1">
        <f t="array" ref="U111">IF(AND(INDEX(InputsCapExSalvageMonth,$BS$7)&lt;&gt;0, U$3&gt;=INDEX(InputsCapExSalvageMonth,$BS$7)),0,T111-U77)</f>
        <v>-83.333333333333343</v>
      </c>
      <c r="V111" s="60" cm="1">
        <f t="array" ref="V111">IF(AND(INDEX(InputsCapExSalvageMonth,$BS$7)&lt;&gt;0, V$3&gt;=INDEX(InputsCapExSalvageMonth,$BS$7)),0,U111-V77)</f>
        <v>-111.11111111111111</v>
      </c>
      <c r="W111" s="53" cm="1">
        <f t="array" ref="W111">IF(AND(INDEX(InputsCapExSalvageMonth,$BS$7)&lt;&gt;0, W$3&gt;=INDEX(InputsCapExSalvageMonth,$BS$7)),0,V111-W77)</f>
        <v>-138.88888888888889</v>
      </c>
      <c r="X111" s="59" cm="1">
        <f t="array" ref="X111">IF(AND(INDEX(InputsCapExSalvageMonth,$BS$7)&lt;&gt;0, X$3&gt;=INDEX(InputsCapExSalvageMonth,$BS$7)),0,W111-X77)</f>
        <v>-166.66666666666666</v>
      </c>
      <c r="Y111" s="59" cm="1">
        <f t="array" ref="Y111">IF(AND(INDEX(InputsCapExSalvageMonth,$BS$7)&lt;&gt;0, Y$3&gt;=INDEX(InputsCapExSalvageMonth,$BS$7)),0,X111-Y77)</f>
        <v>-194.44444444444443</v>
      </c>
      <c r="Z111" s="59" cm="1">
        <f t="array" ref="Z111">IF(AND(INDEX(InputsCapExSalvageMonth,$BS$7)&lt;&gt;0, Z$3&gt;=INDEX(InputsCapExSalvageMonth,$BS$7)),0,Y111-Z77)</f>
        <v>-222.2222222222222</v>
      </c>
      <c r="AA111" s="59" cm="1">
        <f t="array" ref="AA111">IF(AND(INDEX(InputsCapExSalvageMonth,$BS$7)&lt;&gt;0, AA$3&gt;=INDEX(InputsCapExSalvageMonth,$BS$7)),0,Z111-AA77)</f>
        <v>-249.99999999999997</v>
      </c>
      <c r="AB111" s="59" cm="1">
        <f t="array" ref="AB111">IF(AND(INDEX(InputsCapExSalvageMonth,$BS$7)&lt;&gt;0, AB$3&gt;=INDEX(InputsCapExSalvageMonth,$BS$7)),0,AA111-AB77)</f>
        <v>-277.77777777777777</v>
      </c>
      <c r="AC111" s="59" cm="1">
        <f t="array" ref="AC111">IF(AND(INDEX(InputsCapExSalvageMonth,$BS$7)&lt;&gt;0, AC$3&gt;=INDEX(InputsCapExSalvageMonth,$BS$7)),0,AB111-AC77)</f>
        <v>-305.55555555555554</v>
      </c>
      <c r="AD111" s="59" cm="1">
        <f t="array" ref="AD111">IF(AND(INDEX(InputsCapExSalvageMonth,$BS$7)&lt;&gt;0, AD$3&gt;=INDEX(InputsCapExSalvageMonth,$BS$7)),0,AC111-AD77)</f>
        <v>-333.33333333333331</v>
      </c>
      <c r="AE111" s="59" cm="1">
        <f t="array" ref="AE111">IF(AND(INDEX(InputsCapExSalvageMonth,$BS$7)&lt;&gt;0, AE$3&gt;=INDEX(InputsCapExSalvageMonth,$BS$7)),0,AD111-AE77)</f>
        <v>-361.11111111111109</v>
      </c>
      <c r="AF111" s="59" cm="1">
        <f t="array" ref="AF111">IF(AND(INDEX(InputsCapExSalvageMonth,$BS$7)&lt;&gt;0, AF$3&gt;=INDEX(InputsCapExSalvageMonth,$BS$7)),0,AE111-AF77)</f>
        <v>-388.88888888888886</v>
      </c>
      <c r="AG111" s="59" cm="1">
        <f t="array" ref="AG111">IF(AND(INDEX(InputsCapExSalvageMonth,$BS$7)&lt;&gt;0, AG$3&gt;=INDEX(InputsCapExSalvageMonth,$BS$7)),0,AF111-AG77)</f>
        <v>-416.66666666666663</v>
      </c>
      <c r="AH111" s="60" cm="1">
        <f t="array" ref="AH111">IF(AND(INDEX(InputsCapExSalvageMonth,$BS$7)&lt;&gt;0, AH$3&gt;=INDEX(InputsCapExSalvageMonth,$BS$7)),0,AG111-AH77)</f>
        <v>-444.4444444444444</v>
      </c>
      <c r="AI111" s="53" cm="1">
        <f t="array" ref="AI111">IF(AND(INDEX(InputsCapExSalvageMonth,$BS$7)&lt;&gt;0, AI$3&gt;=INDEX(InputsCapExSalvageMonth,$BS$7)),0,AH111-AI77)</f>
        <v>-472.22222222222217</v>
      </c>
      <c r="AJ111" s="59" cm="1">
        <f t="array" ref="AJ111">IF(AND(INDEX(InputsCapExSalvageMonth,$BS$7)&lt;&gt;0, AJ$3&gt;=INDEX(InputsCapExSalvageMonth,$BS$7)),0,AI111-AJ77)</f>
        <v>-499.99999999999994</v>
      </c>
      <c r="AK111" s="59" cm="1">
        <f t="array" ref="AK111">IF(AND(INDEX(InputsCapExSalvageMonth,$BS$7)&lt;&gt;0, AK$3&gt;=INDEX(InputsCapExSalvageMonth,$BS$7)),0,AJ111-AK77)</f>
        <v>-499.99999999999994</v>
      </c>
      <c r="AL111" s="59" cm="1">
        <f t="array" ref="AL111">IF(AND(INDEX(InputsCapExSalvageMonth,$BS$7)&lt;&gt;0, AL$3&gt;=INDEX(InputsCapExSalvageMonth,$BS$7)),0,AK111-AL77)</f>
        <v>-499.99999999999994</v>
      </c>
      <c r="AM111" s="59" cm="1">
        <f t="array" ref="AM111">IF(AND(INDEX(InputsCapExSalvageMonth,$BS$7)&lt;&gt;0, AM$3&gt;=INDEX(InputsCapExSalvageMonth,$BS$7)),0,AL111-AM77)</f>
        <v>-499.99999999999994</v>
      </c>
      <c r="AN111" s="59" cm="1">
        <f t="array" ref="AN111">IF(AND(INDEX(InputsCapExSalvageMonth,$BS$7)&lt;&gt;0, AN$3&gt;=INDEX(InputsCapExSalvageMonth,$BS$7)),0,AM111-AN77)</f>
        <v>-499.99999999999994</v>
      </c>
      <c r="AO111" s="59" cm="1">
        <f t="array" ref="AO111">IF(AND(INDEX(InputsCapExSalvageMonth,$BS$7)&lt;&gt;0, AO$3&gt;=INDEX(InputsCapExSalvageMonth,$BS$7)),0,AN111-AO77)</f>
        <v>-499.99999999999994</v>
      </c>
      <c r="AP111" s="59" cm="1">
        <f t="array" ref="AP111">IF(AND(INDEX(InputsCapExSalvageMonth,$BS$7)&lt;&gt;0, AP$3&gt;=INDEX(InputsCapExSalvageMonth,$BS$7)),0,AO111-AP77)</f>
        <v>-499.99999999999994</v>
      </c>
      <c r="AQ111" s="59" cm="1">
        <f t="array" ref="AQ111">IF(AND(INDEX(InputsCapExSalvageMonth,$BS$7)&lt;&gt;0, AQ$3&gt;=INDEX(InputsCapExSalvageMonth,$BS$7)),0,AP111-AQ77)</f>
        <v>-499.99999999999994</v>
      </c>
      <c r="AR111" s="59" cm="1">
        <f t="array" ref="AR111">IF(AND(INDEX(InputsCapExSalvageMonth,$BS$7)&lt;&gt;0, AR$3&gt;=INDEX(InputsCapExSalvageMonth,$BS$7)),0,AQ111-AR77)</f>
        <v>-499.99999999999994</v>
      </c>
      <c r="AS111" s="59" cm="1">
        <f t="array" ref="AS111">IF(AND(INDEX(InputsCapExSalvageMonth,$BS$7)&lt;&gt;0, AS$3&gt;=INDEX(InputsCapExSalvageMonth,$BS$7)),0,AR111-AS77)</f>
        <v>-499.99999999999994</v>
      </c>
      <c r="AT111" s="60" cm="1">
        <f t="array" ref="AT111">IF(AND(INDEX(InputsCapExSalvageMonth,$BS$7)&lt;&gt;0, AT$3&gt;=INDEX(InputsCapExSalvageMonth,$BS$7)),0,AS111-AT77)</f>
        <v>-499.99999999999994</v>
      </c>
      <c r="AU111" s="53" cm="1">
        <f t="array" ref="AU111">IF(AND(INDEX(InputsCapExSalvageMonth,$BS$7)&lt;&gt;0, AU$3&gt;=INDEX(InputsCapExSalvageMonth,$BS$7)),0,AT111-AU77)</f>
        <v>-499.99999999999994</v>
      </c>
      <c r="AV111" s="59" cm="1">
        <f t="array" ref="AV111">IF(AND(INDEX(InputsCapExSalvageMonth,$BS$7)&lt;&gt;0, AV$3&gt;=INDEX(InputsCapExSalvageMonth,$BS$7)),0,AU111-AV77)</f>
        <v>-499.99999999999994</v>
      </c>
      <c r="AW111" s="59" cm="1">
        <f t="array" ref="AW111">IF(AND(INDEX(InputsCapExSalvageMonth,$BS$7)&lt;&gt;0, AW$3&gt;=INDEX(InputsCapExSalvageMonth,$BS$7)),0,AV111-AW77)</f>
        <v>-499.99999999999994</v>
      </c>
      <c r="AX111" s="59" cm="1">
        <f t="array" ref="AX111">IF(AND(INDEX(InputsCapExSalvageMonth,$BS$7)&lt;&gt;0, AX$3&gt;=INDEX(InputsCapExSalvageMonth,$BS$7)),0,AW111-AX77)</f>
        <v>0</v>
      </c>
      <c r="AY111" s="59" cm="1">
        <f t="array" ref="AY111">IF(AND(INDEX(InputsCapExSalvageMonth,$BS$7)&lt;&gt;0, AY$3&gt;=INDEX(InputsCapExSalvageMonth,$BS$7)),0,AX111-AY77)</f>
        <v>0</v>
      </c>
      <c r="AZ111" s="59" cm="1">
        <f t="array" ref="AZ111">IF(AND(INDEX(InputsCapExSalvageMonth,$BS$7)&lt;&gt;0, AZ$3&gt;=INDEX(InputsCapExSalvageMonth,$BS$7)),0,AY111-AZ77)</f>
        <v>0</v>
      </c>
      <c r="BA111" s="59" cm="1">
        <f t="array" ref="BA111">IF(AND(INDEX(InputsCapExSalvageMonth,$BS$7)&lt;&gt;0, BA$3&gt;=INDEX(InputsCapExSalvageMonth,$BS$7)),0,AZ111-BA77)</f>
        <v>0</v>
      </c>
      <c r="BB111" s="59" cm="1">
        <f t="array" ref="BB111">IF(AND(INDEX(InputsCapExSalvageMonth,$BS$7)&lt;&gt;0, BB$3&gt;=INDEX(InputsCapExSalvageMonth,$BS$7)),0,BA111-BB77)</f>
        <v>0</v>
      </c>
      <c r="BC111" s="59" cm="1">
        <f t="array" ref="BC111">IF(AND(INDEX(InputsCapExSalvageMonth,$BS$7)&lt;&gt;0, BC$3&gt;=INDEX(InputsCapExSalvageMonth,$BS$7)),0,BB111-BC77)</f>
        <v>0</v>
      </c>
      <c r="BD111" s="59" cm="1">
        <f t="array" ref="BD111">IF(AND(INDEX(InputsCapExSalvageMonth,$BS$7)&lt;&gt;0, BD$3&gt;=INDEX(InputsCapExSalvageMonth,$BS$7)),0,BC111-BD77)</f>
        <v>0</v>
      </c>
      <c r="BE111" s="59" cm="1">
        <f t="array" ref="BE111">IF(AND(INDEX(InputsCapExSalvageMonth,$BS$7)&lt;&gt;0, BE$3&gt;=INDEX(InputsCapExSalvageMonth,$BS$7)),0,BD111-BE77)</f>
        <v>0</v>
      </c>
      <c r="BF111" s="60" cm="1">
        <f t="array" ref="BF111">IF(AND(INDEX(InputsCapExSalvageMonth,$BS$7)&lt;&gt;0, BF$3&gt;=INDEX(InputsCapExSalvageMonth,$BS$7)),0,BE111-BF77)</f>
        <v>0</v>
      </c>
      <c r="BG111" s="53" cm="1">
        <f t="array" ref="BG111">IF(AND(INDEX(InputsCapExSalvageMonth,$BS$7)&lt;&gt;0, BG$3&gt;=INDEX(InputsCapExSalvageMonth,$BS$7)),0,BF111-BG77)</f>
        <v>0</v>
      </c>
      <c r="BH111" s="59" cm="1">
        <f t="array" ref="BH111">IF(AND(INDEX(InputsCapExSalvageMonth,$BS$7)&lt;&gt;0, BH$3&gt;=INDEX(InputsCapExSalvageMonth,$BS$7)),0,BG111-BH77)</f>
        <v>0</v>
      </c>
      <c r="BI111" s="59" cm="1">
        <f t="array" ref="BI111">IF(AND(INDEX(InputsCapExSalvageMonth,$BS$7)&lt;&gt;0, BI$3&gt;=INDEX(InputsCapExSalvageMonth,$BS$7)),0,BH111-BI77)</f>
        <v>0</v>
      </c>
      <c r="BJ111" s="59" cm="1">
        <f t="array" ref="BJ111">IF(AND(INDEX(InputsCapExSalvageMonth,$BS$7)&lt;&gt;0, BJ$3&gt;=INDEX(InputsCapExSalvageMonth,$BS$7)),0,BI111-BJ77)</f>
        <v>0</v>
      </c>
      <c r="BK111" s="59" cm="1">
        <f t="array" ref="BK111">IF(AND(INDEX(InputsCapExSalvageMonth,$BS$7)&lt;&gt;0, BK$3&gt;=INDEX(InputsCapExSalvageMonth,$BS$7)),0,BJ111-BK77)</f>
        <v>0</v>
      </c>
      <c r="BL111" s="59" cm="1">
        <f t="array" ref="BL111">IF(AND(INDEX(InputsCapExSalvageMonth,$BS$7)&lt;&gt;0, BL$3&gt;=INDEX(InputsCapExSalvageMonth,$BS$7)),0,BK111-BL77)</f>
        <v>0</v>
      </c>
      <c r="BM111" s="59" cm="1">
        <f t="array" ref="BM111">IF(AND(INDEX(InputsCapExSalvageMonth,$BS$7)&lt;&gt;0, BM$3&gt;=INDEX(InputsCapExSalvageMonth,$BS$7)),0,BL111-BM77)</f>
        <v>0</v>
      </c>
      <c r="BN111" s="59" cm="1">
        <f t="array" ref="BN111">IF(AND(INDEX(InputsCapExSalvageMonth,$BS$7)&lt;&gt;0, BN$3&gt;=INDEX(InputsCapExSalvageMonth,$BS$7)),0,BM111-BN77)</f>
        <v>0</v>
      </c>
      <c r="BO111" s="59" cm="1">
        <f t="array" ref="BO111">IF(AND(INDEX(InputsCapExSalvageMonth,$BS$7)&lt;&gt;0, BO$3&gt;=INDEX(InputsCapExSalvageMonth,$BS$7)),0,BN111-BO77)</f>
        <v>0</v>
      </c>
      <c r="BP111" s="59" cm="1">
        <f t="array" ref="BP111">IF(AND(INDEX(InputsCapExSalvageMonth,$BS$7)&lt;&gt;0, BP$3&gt;=INDEX(InputsCapExSalvageMonth,$BS$7)),0,BO111-BP77)</f>
        <v>0</v>
      </c>
      <c r="BQ111" s="59" cm="1">
        <f t="array" ref="BQ111">IF(AND(INDEX(InputsCapExSalvageMonth,$BS$7)&lt;&gt;0, BQ$3&gt;=INDEX(InputsCapExSalvageMonth,$BS$7)),0,BP111-BQ77)</f>
        <v>0</v>
      </c>
      <c r="BR111" s="60" cm="1">
        <f t="array" ref="BR111">IF(AND(INDEX(InputsCapExSalvageMonth,$BS$7)&lt;&gt;0, BR$3&gt;=INDEX(InputsCapExSalvageMonth,$BS$7)),0,BQ111-BR77)</f>
        <v>0</v>
      </c>
    </row>
    <row r="112" spans="1:73" hidden="1" x14ac:dyDescent="0.25">
      <c r="A112" s="47"/>
      <c r="B112" s="53"/>
      <c r="C112" s="128" t="str" cm="1">
        <f t="array" ref="C112">INDEX(InputsCapexItem,$BS$8)</f>
        <v>Improvements</v>
      </c>
      <c r="E112" s="60">
        <f t="shared" si="78"/>
        <v>0</v>
      </c>
      <c r="F112" s="60">
        <f t="shared" si="79"/>
        <v>0</v>
      </c>
      <c r="G112" s="60">
        <f t="shared" si="80"/>
        <v>0</v>
      </c>
      <c r="H112" s="60">
        <f t="shared" si="81"/>
        <v>0</v>
      </c>
      <c r="I112" s="60">
        <f t="shared" si="82"/>
        <v>0</v>
      </c>
      <c r="K112" s="53" cm="1">
        <f t="array" ref="K112">IF(AND(INDEX(InputsCapExSalvageMonth,$BS$8)&lt;&gt;0, K$3&gt;=INDEX(InputsCapExSalvageMonth,$BS$8)),0,-K78)</f>
        <v>0</v>
      </c>
      <c r="L112" s="59" cm="1">
        <f t="array" ref="L112">IF(AND(INDEX(InputsCapExSalvageMonth,$BS$8)&lt;&gt;0, L$3&gt;=INDEX(InputsCapExSalvageMonth,$BS$8)),0,K112-L78)</f>
        <v>0</v>
      </c>
      <c r="M112" s="59" cm="1">
        <f t="array" ref="M112">IF(AND(INDEX(InputsCapExSalvageMonth,$BS$8)&lt;&gt;0, M$3&gt;=INDEX(InputsCapExSalvageMonth,$BS$8)),0,L112-M78)</f>
        <v>0</v>
      </c>
      <c r="N112" s="59" cm="1">
        <f t="array" ref="N112">IF(AND(INDEX(InputsCapExSalvageMonth,$BS$8)&lt;&gt;0, N$3&gt;=INDEX(InputsCapExSalvageMonth,$BS$8)),0,M112-N78)</f>
        <v>0</v>
      </c>
      <c r="O112" s="59" cm="1">
        <f t="array" ref="O112">IF(AND(INDEX(InputsCapExSalvageMonth,$BS$8)&lt;&gt;0, O$3&gt;=INDEX(InputsCapExSalvageMonth,$BS$8)),0,N112-O78)</f>
        <v>0</v>
      </c>
      <c r="P112" s="59" cm="1">
        <f t="array" ref="P112">IF(AND(INDEX(InputsCapExSalvageMonth,$BS$8)&lt;&gt;0, P$3&gt;=INDEX(InputsCapExSalvageMonth,$BS$8)),0,O112-P78)</f>
        <v>0</v>
      </c>
      <c r="Q112" s="59" cm="1">
        <f t="array" ref="Q112">IF(AND(INDEX(InputsCapExSalvageMonth,$BS$8)&lt;&gt;0, Q$3&gt;=INDEX(InputsCapExSalvageMonth,$BS$8)),0,P112-Q78)</f>
        <v>0</v>
      </c>
      <c r="R112" s="59" cm="1">
        <f t="array" ref="R112">IF(AND(INDEX(InputsCapExSalvageMonth,$BS$8)&lt;&gt;0, R$3&gt;=INDEX(InputsCapExSalvageMonth,$BS$8)),0,Q112-R78)</f>
        <v>0</v>
      </c>
      <c r="S112" s="59" cm="1">
        <f t="array" ref="S112">IF(AND(INDEX(InputsCapExSalvageMonth,$BS$8)&lt;&gt;0, S$3&gt;=INDEX(InputsCapExSalvageMonth,$BS$8)),0,R112-S78)</f>
        <v>0</v>
      </c>
      <c r="T112" s="59" cm="1">
        <f t="array" ref="T112">IF(AND(INDEX(InputsCapExSalvageMonth,$BS$8)&lt;&gt;0, T$3&gt;=INDEX(InputsCapExSalvageMonth,$BS$8)),0,S112-T78)</f>
        <v>0</v>
      </c>
      <c r="U112" s="59" cm="1">
        <f t="array" ref="U112">IF(AND(INDEX(InputsCapExSalvageMonth,$BS$8)&lt;&gt;0, U$3&gt;=INDEX(InputsCapExSalvageMonth,$BS$8)),0,T112-U78)</f>
        <v>0</v>
      </c>
      <c r="V112" s="60" cm="1">
        <f t="array" ref="V112">IF(AND(INDEX(InputsCapExSalvageMonth,$BS$8)&lt;&gt;0, V$3&gt;=INDEX(InputsCapExSalvageMonth,$BS$8)),0,U112-V78)</f>
        <v>0</v>
      </c>
      <c r="W112" s="53" cm="1">
        <f t="array" ref="W112">IF(AND(INDEX(InputsCapExSalvageMonth,$BS$8)&lt;&gt;0, W$3&gt;=INDEX(InputsCapExSalvageMonth,$BS$8)),0,V112-W78)</f>
        <v>0</v>
      </c>
      <c r="X112" s="59" cm="1">
        <f t="array" ref="X112">IF(AND(INDEX(InputsCapExSalvageMonth,$BS$8)&lt;&gt;0, X$3&gt;=INDEX(InputsCapExSalvageMonth,$BS$8)),0,W112-X78)</f>
        <v>0</v>
      </c>
      <c r="Y112" s="59" cm="1">
        <f t="array" ref="Y112">IF(AND(INDEX(InputsCapExSalvageMonth,$BS$8)&lt;&gt;0, Y$3&gt;=INDEX(InputsCapExSalvageMonth,$BS$8)),0,X112-Y78)</f>
        <v>0</v>
      </c>
      <c r="Z112" s="59" cm="1">
        <f t="array" ref="Z112">IF(AND(INDEX(InputsCapExSalvageMonth,$BS$8)&lt;&gt;0, Z$3&gt;=INDEX(InputsCapExSalvageMonth,$BS$8)),0,Y112-Z78)</f>
        <v>0</v>
      </c>
      <c r="AA112" s="59" cm="1">
        <f t="array" ref="AA112">IF(AND(INDEX(InputsCapExSalvageMonth,$BS$8)&lt;&gt;0, AA$3&gt;=INDEX(InputsCapExSalvageMonth,$BS$8)),0,Z112-AA78)</f>
        <v>0</v>
      </c>
      <c r="AB112" s="59" cm="1">
        <f t="array" ref="AB112">IF(AND(INDEX(InputsCapExSalvageMonth,$BS$8)&lt;&gt;0, AB$3&gt;=INDEX(InputsCapExSalvageMonth,$BS$8)),0,AA112-AB78)</f>
        <v>0</v>
      </c>
      <c r="AC112" s="59" cm="1">
        <f t="array" ref="AC112">IF(AND(INDEX(InputsCapExSalvageMonth,$BS$8)&lt;&gt;0, AC$3&gt;=INDEX(InputsCapExSalvageMonth,$BS$8)),0,AB112-AC78)</f>
        <v>0</v>
      </c>
      <c r="AD112" s="59" cm="1">
        <f t="array" ref="AD112">IF(AND(INDEX(InputsCapExSalvageMonth,$BS$8)&lt;&gt;0, AD$3&gt;=INDEX(InputsCapExSalvageMonth,$BS$8)),0,AC112-AD78)</f>
        <v>0</v>
      </c>
      <c r="AE112" s="59" cm="1">
        <f t="array" ref="AE112">IF(AND(INDEX(InputsCapExSalvageMonth,$BS$8)&lt;&gt;0, AE$3&gt;=INDEX(InputsCapExSalvageMonth,$BS$8)),0,AD112-AE78)</f>
        <v>0</v>
      </c>
      <c r="AF112" s="59" cm="1">
        <f t="array" ref="AF112">IF(AND(INDEX(InputsCapExSalvageMonth,$BS$8)&lt;&gt;0, AF$3&gt;=INDEX(InputsCapExSalvageMonth,$BS$8)),0,AE112-AF78)</f>
        <v>0</v>
      </c>
      <c r="AG112" s="59" cm="1">
        <f t="array" ref="AG112">IF(AND(INDEX(InputsCapExSalvageMonth,$BS$8)&lt;&gt;0, AG$3&gt;=INDEX(InputsCapExSalvageMonth,$BS$8)),0,AF112-AG78)</f>
        <v>0</v>
      </c>
      <c r="AH112" s="60" cm="1">
        <f t="array" ref="AH112">IF(AND(INDEX(InputsCapExSalvageMonth,$BS$8)&lt;&gt;0, AH$3&gt;=INDEX(InputsCapExSalvageMonth,$BS$8)),0,AG112-AH78)</f>
        <v>0</v>
      </c>
      <c r="AI112" s="53" cm="1">
        <f t="array" ref="AI112">IF(AND(INDEX(InputsCapExSalvageMonth,$BS$8)&lt;&gt;0, AI$3&gt;=INDEX(InputsCapExSalvageMonth,$BS$8)),0,AH112-AI78)</f>
        <v>-2.2916666666666665</v>
      </c>
      <c r="AJ112" s="59" cm="1">
        <f t="array" ref="AJ112">IF(AND(INDEX(InputsCapExSalvageMonth,$BS$8)&lt;&gt;0, AJ$3&gt;=INDEX(InputsCapExSalvageMonth,$BS$8)),0,AI112-AJ78)</f>
        <v>-4.583333333333333</v>
      </c>
      <c r="AK112" s="59" cm="1">
        <f t="array" ref="AK112">IF(AND(INDEX(InputsCapExSalvageMonth,$BS$8)&lt;&gt;0, AK$3&gt;=INDEX(InputsCapExSalvageMonth,$BS$8)),0,AJ112-AK78)</f>
        <v>-6.875</v>
      </c>
      <c r="AL112" s="59" cm="1">
        <f t="array" ref="AL112">IF(AND(INDEX(InputsCapExSalvageMonth,$BS$8)&lt;&gt;0, AL$3&gt;=INDEX(InputsCapExSalvageMonth,$BS$8)),0,AK112-AL78)</f>
        <v>-9.1666666666666661</v>
      </c>
      <c r="AM112" s="59" cm="1">
        <f t="array" ref="AM112">IF(AND(INDEX(InputsCapExSalvageMonth,$BS$8)&lt;&gt;0, AM$3&gt;=INDEX(InputsCapExSalvageMonth,$BS$8)),0,AL112-AM78)</f>
        <v>-11.458333333333332</v>
      </c>
      <c r="AN112" s="59" cm="1">
        <f t="array" ref="AN112">IF(AND(INDEX(InputsCapExSalvageMonth,$BS$8)&lt;&gt;0, AN$3&gt;=INDEX(InputsCapExSalvageMonth,$BS$8)),0,AM112-AN78)</f>
        <v>-13.749999999999998</v>
      </c>
      <c r="AO112" s="59" cm="1">
        <f t="array" ref="AO112">IF(AND(INDEX(InputsCapExSalvageMonth,$BS$8)&lt;&gt;0, AO$3&gt;=INDEX(InputsCapExSalvageMonth,$BS$8)),0,AN112-AO78)</f>
        <v>-16.041666666666664</v>
      </c>
      <c r="AP112" s="59" cm="1">
        <f t="array" ref="AP112">IF(AND(INDEX(InputsCapExSalvageMonth,$BS$8)&lt;&gt;0, AP$3&gt;=INDEX(InputsCapExSalvageMonth,$BS$8)),0,AO112-AP78)</f>
        <v>0</v>
      </c>
      <c r="AQ112" s="59" cm="1">
        <f t="array" ref="AQ112">IF(AND(INDEX(InputsCapExSalvageMonth,$BS$8)&lt;&gt;0, AQ$3&gt;=INDEX(InputsCapExSalvageMonth,$BS$8)),0,AP112-AQ78)</f>
        <v>0</v>
      </c>
      <c r="AR112" s="59" cm="1">
        <f t="array" ref="AR112">IF(AND(INDEX(InputsCapExSalvageMonth,$BS$8)&lt;&gt;0, AR$3&gt;=INDEX(InputsCapExSalvageMonth,$BS$8)),0,AQ112-AR78)</f>
        <v>0</v>
      </c>
      <c r="AS112" s="59" cm="1">
        <f t="array" ref="AS112">IF(AND(INDEX(InputsCapExSalvageMonth,$BS$8)&lt;&gt;0, AS$3&gt;=INDEX(InputsCapExSalvageMonth,$BS$8)),0,AR112-AS78)</f>
        <v>0</v>
      </c>
      <c r="AT112" s="60" cm="1">
        <f t="array" ref="AT112">IF(AND(INDEX(InputsCapExSalvageMonth,$BS$8)&lt;&gt;0, AT$3&gt;=INDEX(InputsCapExSalvageMonth,$BS$8)),0,AS112-AT78)</f>
        <v>0</v>
      </c>
      <c r="AU112" s="53" cm="1">
        <f t="array" ref="AU112">IF(AND(INDEX(InputsCapExSalvageMonth,$BS$8)&lt;&gt;0, AU$3&gt;=INDEX(InputsCapExSalvageMonth,$BS$8)),0,AT112-AU78)</f>
        <v>0</v>
      </c>
      <c r="AV112" s="59" cm="1">
        <f t="array" ref="AV112">IF(AND(INDEX(InputsCapExSalvageMonth,$BS$8)&lt;&gt;0, AV$3&gt;=INDEX(InputsCapExSalvageMonth,$BS$8)),0,AU112-AV78)</f>
        <v>0</v>
      </c>
      <c r="AW112" s="59" cm="1">
        <f t="array" ref="AW112">IF(AND(INDEX(InputsCapExSalvageMonth,$BS$8)&lt;&gt;0, AW$3&gt;=INDEX(InputsCapExSalvageMonth,$BS$8)),0,AV112-AW78)</f>
        <v>0</v>
      </c>
      <c r="AX112" s="59" cm="1">
        <f t="array" ref="AX112">IF(AND(INDEX(InputsCapExSalvageMonth,$BS$8)&lt;&gt;0, AX$3&gt;=INDEX(InputsCapExSalvageMonth,$BS$8)),0,AW112-AX78)</f>
        <v>0</v>
      </c>
      <c r="AY112" s="59" cm="1">
        <f t="array" ref="AY112">IF(AND(INDEX(InputsCapExSalvageMonth,$BS$8)&lt;&gt;0, AY$3&gt;=INDEX(InputsCapExSalvageMonth,$BS$8)),0,AX112-AY78)</f>
        <v>0</v>
      </c>
      <c r="AZ112" s="59" cm="1">
        <f t="array" ref="AZ112">IF(AND(INDEX(InputsCapExSalvageMonth,$BS$8)&lt;&gt;0, AZ$3&gt;=INDEX(InputsCapExSalvageMonth,$BS$8)),0,AY112-AZ78)</f>
        <v>0</v>
      </c>
      <c r="BA112" s="59" cm="1">
        <f t="array" ref="BA112">IF(AND(INDEX(InputsCapExSalvageMonth,$BS$8)&lt;&gt;0, BA$3&gt;=INDEX(InputsCapExSalvageMonth,$BS$8)),0,AZ112-BA78)</f>
        <v>0</v>
      </c>
      <c r="BB112" s="59" cm="1">
        <f t="array" ref="BB112">IF(AND(INDEX(InputsCapExSalvageMonth,$BS$8)&lt;&gt;0, BB$3&gt;=INDEX(InputsCapExSalvageMonth,$BS$8)),0,BA112-BB78)</f>
        <v>0</v>
      </c>
      <c r="BC112" s="59" cm="1">
        <f t="array" ref="BC112">IF(AND(INDEX(InputsCapExSalvageMonth,$BS$8)&lt;&gt;0, BC$3&gt;=INDEX(InputsCapExSalvageMonth,$BS$8)),0,BB112-BC78)</f>
        <v>0</v>
      </c>
      <c r="BD112" s="59" cm="1">
        <f t="array" ref="BD112">IF(AND(INDEX(InputsCapExSalvageMonth,$BS$8)&lt;&gt;0, BD$3&gt;=INDEX(InputsCapExSalvageMonth,$BS$8)),0,BC112-BD78)</f>
        <v>0</v>
      </c>
      <c r="BE112" s="59" cm="1">
        <f t="array" ref="BE112">IF(AND(INDEX(InputsCapExSalvageMonth,$BS$8)&lt;&gt;0, BE$3&gt;=INDEX(InputsCapExSalvageMonth,$BS$8)),0,BD112-BE78)</f>
        <v>0</v>
      </c>
      <c r="BF112" s="60" cm="1">
        <f t="array" ref="BF112">IF(AND(INDEX(InputsCapExSalvageMonth,$BS$8)&lt;&gt;0, BF$3&gt;=INDEX(InputsCapExSalvageMonth,$BS$8)),0,BE112-BF78)</f>
        <v>0</v>
      </c>
      <c r="BG112" s="53" cm="1">
        <f t="array" ref="BG112">IF(AND(INDEX(InputsCapExSalvageMonth,$BS$8)&lt;&gt;0, BG$3&gt;=INDEX(InputsCapExSalvageMonth,$BS$8)),0,BF112-BG78)</f>
        <v>0</v>
      </c>
      <c r="BH112" s="59" cm="1">
        <f t="array" ref="BH112">IF(AND(INDEX(InputsCapExSalvageMonth,$BS$8)&lt;&gt;0, BH$3&gt;=INDEX(InputsCapExSalvageMonth,$BS$8)),0,BG112-BH78)</f>
        <v>0</v>
      </c>
      <c r="BI112" s="59" cm="1">
        <f t="array" ref="BI112">IF(AND(INDEX(InputsCapExSalvageMonth,$BS$8)&lt;&gt;0, BI$3&gt;=INDEX(InputsCapExSalvageMonth,$BS$8)),0,BH112-BI78)</f>
        <v>0</v>
      </c>
      <c r="BJ112" s="59" cm="1">
        <f t="array" ref="BJ112">IF(AND(INDEX(InputsCapExSalvageMonth,$BS$8)&lt;&gt;0, BJ$3&gt;=INDEX(InputsCapExSalvageMonth,$BS$8)),0,BI112-BJ78)</f>
        <v>0</v>
      </c>
      <c r="BK112" s="59" cm="1">
        <f t="array" ref="BK112">IF(AND(INDEX(InputsCapExSalvageMonth,$BS$8)&lt;&gt;0, BK$3&gt;=INDEX(InputsCapExSalvageMonth,$BS$8)),0,BJ112-BK78)</f>
        <v>0</v>
      </c>
      <c r="BL112" s="59" cm="1">
        <f t="array" ref="BL112">IF(AND(INDEX(InputsCapExSalvageMonth,$BS$8)&lt;&gt;0, BL$3&gt;=INDEX(InputsCapExSalvageMonth,$BS$8)),0,BK112-BL78)</f>
        <v>0</v>
      </c>
      <c r="BM112" s="59" cm="1">
        <f t="array" ref="BM112">IF(AND(INDEX(InputsCapExSalvageMonth,$BS$8)&lt;&gt;0, BM$3&gt;=INDEX(InputsCapExSalvageMonth,$BS$8)),0,BL112-BM78)</f>
        <v>0</v>
      </c>
      <c r="BN112" s="59" cm="1">
        <f t="array" ref="BN112">IF(AND(INDEX(InputsCapExSalvageMonth,$BS$8)&lt;&gt;0, BN$3&gt;=INDEX(InputsCapExSalvageMonth,$BS$8)),0,BM112-BN78)</f>
        <v>0</v>
      </c>
      <c r="BO112" s="59" cm="1">
        <f t="array" ref="BO112">IF(AND(INDEX(InputsCapExSalvageMonth,$BS$8)&lt;&gt;0, BO$3&gt;=INDEX(InputsCapExSalvageMonth,$BS$8)),0,BN112-BO78)</f>
        <v>0</v>
      </c>
      <c r="BP112" s="59" cm="1">
        <f t="array" ref="BP112">IF(AND(INDEX(InputsCapExSalvageMonth,$BS$8)&lt;&gt;0, BP$3&gt;=INDEX(InputsCapExSalvageMonth,$BS$8)),0,BO112-BP78)</f>
        <v>0</v>
      </c>
      <c r="BQ112" s="59" cm="1">
        <f t="array" ref="BQ112">IF(AND(INDEX(InputsCapExSalvageMonth,$BS$8)&lt;&gt;0, BQ$3&gt;=INDEX(InputsCapExSalvageMonth,$BS$8)),0,BP112-BQ78)</f>
        <v>0</v>
      </c>
      <c r="BR112" s="60" cm="1">
        <f t="array" ref="BR112">IF(AND(INDEX(InputsCapExSalvageMonth,$BS$8)&lt;&gt;0, BR$3&gt;=INDEX(InputsCapExSalvageMonth,$BS$8)),0,BQ112-BR78)</f>
        <v>0</v>
      </c>
    </row>
    <row r="113" spans="2:70" s="47" customFormat="1" hidden="1" x14ac:dyDescent="0.25">
      <c r="B113" s="53"/>
      <c r="C113" s="128" t="str" cm="1">
        <f t="array" ref="C113">INDEX(InputsCapexItem,$BS$9)</f>
        <v>Land</v>
      </c>
      <c r="E113" s="60">
        <f t="shared" si="78"/>
        <v>0</v>
      </c>
      <c r="F113" s="60">
        <f t="shared" si="79"/>
        <v>0</v>
      </c>
      <c r="G113" s="60">
        <f t="shared" si="80"/>
        <v>0</v>
      </c>
      <c r="H113" s="60">
        <f t="shared" si="81"/>
        <v>0</v>
      </c>
      <c r="I113" s="60">
        <f t="shared" si="82"/>
        <v>0</v>
      </c>
      <c r="K113" s="53" cm="1">
        <f t="array" ref="K113">IF(AND(INDEX(InputsCapExSalvageMonth,$BS$9)&lt;&gt;0, K$3&gt;=INDEX(InputsCapExSalvageMonth,$BS$9)),0,-K79)</f>
        <v>0</v>
      </c>
      <c r="L113" s="59" cm="1">
        <f t="array" ref="L113">IF(AND(INDEX(InputsCapExSalvageMonth,$BS$9)&lt;&gt;0, L$3&gt;=INDEX(InputsCapExSalvageMonth,$BS$9)),0,K113-L79)</f>
        <v>0</v>
      </c>
      <c r="M113" s="59" cm="1">
        <f t="array" ref="M113">IF(AND(INDEX(InputsCapExSalvageMonth,$BS$9)&lt;&gt;0, M$3&gt;=INDEX(InputsCapExSalvageMonth,$BS$9)),0,L113-M79)</f>
        <v>0</v>
      </c>
      <c r="N113" s="59" cm="1">
        <f t="array" ref="N113">IF(AND(INDEX(InputsCapExSalvageMonth,$BS$9)&lt;&gt;0, N$3&gt;=INDEX(InputsCapExSalvageMonth,$BS$9)),0,M113-N79)</f>
        <v>0</v>
      </c>
      <c r="O113" s="59" cm="1">
        <f t="array" ref="O113">IF(AND(INDEX(InputsCapExSalvageMonth,$BS$9)&lt;&gt;0, O$3&gt;=INDEX(InputsCapExSalvageMonth,$BS$9)),0,N113-O79)</f>
        <v>0</v>
      </c>
      <c r="P113" s="59" cm="1">
        <f t="array" ref="P113">IF(AND(INDEX(InputsCapExSalvageMonth,$BS$9)&lt;&gt;0, P$3&gt;=INDEX(InputsCapExSalvageMonth,$BS$9)),0,O113-P79)</f>
        <v>0</v>
      </c>
      <c r="Q113" s="59" cm="1">
        <f t="array" ref="Q113">IF(AND(INDEX(InputsCapExSalvageMonth,$BS$9)&lt;&gt;0, Q$3&gt;=INDEX(InputsCapExSalvageMonth,$BS$9)),0,P113-Q79)</f>
        <v>0</v>
      </c>
      <c r="R113" s="59" cm="1">
        <f t="array" ref="R113">IF(AND(INDEX(InputsCapExSalvageMonth,$BS$9)&lt;&gt;0, R$3&gt;=INDEX(InputsCapExSalvageMonth,$BS$9)),0,Q113-R79)</f>
        <v>0</v>
      </c>
      <c r="S113" s="59" cm="1">
        <f t="array" ref="S113">IF(AND(INDEX(InputsCapExSalvageMonth,$BS$9)&lt;&gt;0, S$3&gt;=INDEX(InputsCapExSalvageMonth,$BS$9)),0,R113-S79)</f>
        <v>0</v>
      </c>
      <c r="T113" s="59" cm="1">
        <f t="array" ref="T113">IF(AND(INDEX(InputsCapExSalvageMonth,$BS$9)&lt;&gt;0, T$3&gt;=INDEX(InputsCapExSalvageMonth,$BS$9)),0,S113-T79)</f>
        <v>0</v>
      </c>
      <c r="U113" s="59" cm="1">
        <f t="array" ref="U113">IF(AND(INDEX(InputsCapExSalvageMonth,$BS$9)&lt;&gt;0, U$3&gt;=INDEX(InputsCapExSalvageMonth,$BS$9)),0,T113-U79)</f>
        <v>0</v>
      </c>
      <c r="V113" s="60" cm="1">
        <f t="array" ref="V113">IF(AND(INDEX(InputsCapExSalvageMonth,$BS$9)&lt;&gt;0, V$3&gt;=INDEX(InputsCapExSalvageMonth,$BS$9)),0,U113-V79)</f>
        <v>0</v>
      </c>
      <c r="W113" s="53" cm="1">
        <f t="array" ref="W113">IF(AND(INDEX(InputsCapExSalvageMonth,$BS$9)&lt;&gt;0, W$3&gt;=INDEX(InputsCapExSalvageMonth,$BS$9)),0,V113-W79)</f>
        <v>0</v>
      </c>
      <c r="X113" s="59" cm="1">
        <f t="array" ref="X113">IF(AND(INDEX(InputsCapExSalvageMonth,$BS$9)&lt;&gt;0, X$3&gt;=INDEX(InputsCapExSalvageMonth,$BS$9)),0,W113-X79)</f>
        <v>0</v>
      </c>
      <c r="Y113" s="59" cm="1">
        <f t="array" ref="Y113">IF(AND(INDEX(InputsCapExSalvageMonth,$BS$9)&lt;&gt;0, Y$3&gt;=INDEX(InputsCapExSalvageMonth,$BS$9)),0,X113-Y79)</f>
        <v>0</v>
      </c>
      <c r="Z113" s="59" cm="1">
        <f t="array" ref="Z113">IF(AND(INDEX(InputsCapExSalvageMonth,$BS$9)&lt;&gt;0, Z$3&gt;=INDEX(InputsCapExSalvageMonth,$BS$9)),0,Y113-Z79)</f>
        <v>0</v>
      </c>
      <c r="AA113" s="59" cm="1">
        <f t="array" ref="AA113">IF(AND(INDEX(InputsCapExSalvageMonth,$BS$9)&lt;&gt;0, AA$3&gt;=INDEX(InputsCapExSalvageMonth,$BS$9)),0,Z113-AA79)</f>
        <v>0</v>
      </c>
      <c r="AB113" s="59" cm="1">
        <f t="array" ref="AB113">IF(AND(INDEX(InputsCapExSalvageMonth,$BS$9)&lt;&gt;0, AB$3&gt;=INDEX(InputsCapExSalvageMonth,$BS$9)),0,AA113-AB79)</f>
        <v>0</v>
      </c>
      <c r="AC113" s="59" cm="1">
        <f t="array" ref="AC113">IF(AND(INDEX(InputsCapExSalvageMonth,$BS$9)&lt;&gt;0, AC$3&gt;=INDEX(InputsCapExSalvageMonth,$BS$9)),0,AB113-AC79)</f>
        <v>0</v>
      </c>
      <c r="AD113" s="59" cm="1">
        <f t="array" ref="AD113">IF(AND(INDEX(InputsCapExSalvageMonth,$BS$9)&lt;&gt;0, AD$3&gt;=INDEX(InputsCapExSalvageMonth,$BS$9)),0,AC113-AD79)</f>
        <v>0</v>
      </c>
      <c r="AE113" s="59" cm="1">
        <f t="array" ref="AE113">IF(AND(INDEX(InputsCapExSalvageMonth,$BS$9)&lt;&gt;0, AE$3&gt;=INDEX(InputsCapExSalvageMonth,$BS$9)),0,AD113-AE79)</f>
        <v>0</v>
      </c>
      <c r="AF113" s="59" cm="1">
        <f t="array" ref="AF113">IF(AND(INDEX(InputsCapExSalvageMonth,$BS$9)&lt;&gt;0, AF$3&gt;=INDEX(InputsCapExSalvageMonth,$BS$9)),0,AE113-AF79)</f>
        <v>0</v>
      </c>
      <c r="AG113" s="59" cm="1">
        <f t="array" ref="AG113">IF(AND(INDEX(InputsCapExSalvageMonth,$BS$9)&lt;&gt;0, AG$3&gt;=INDEX(InputsCapExSalvageMonth,$BS$9)),0,AF113-AG79)</f>
        <v>0</v>
      </c>
      <c r="AH113" s="60" cm="1">
        <f t="array" ref="AH113">IF(AND(INDEX(InputsCapExSalvageMonth,$BS$9)&lt;&gt;0, AH$3&gt;=INDEX(InputsCapExSalvageMonth,$BS$9)),0,AG113-AH79)</f>
        <v>0</v>
      </c>
      <c r="AI113" s="53" cm="1">
        <f t="array" ref="AI113">IF(AND(INDEX(InputsCapExSalvageMonth,$BS$9)&lt;&gt;0, AI$3&gt;=INDEX(InputsCapExSalvageMonth,$BS$9)),0,AH113-AI79)</f>
        <v>0</v>
      </c>
      <c r="AJ113" s="59" cm="1">
        <f t="array" ref="AJ113">IF(AND(INDEX(InputsCapExSalvageMonth,$BS$9)&lt;&gt;0, AJ$3&gt;=INDEX(InputsCapExSalvageMonth,$BS$9)),0,AI113-AJ79)</f>
        <v>0</v>
      </c>
      <c r="AK113" s="59" cm="1">
        <f t="array" ref="AK113">IF(AND(INDEX(InputsCapExSalvageMonth,$BS$9)&lt;&gt;0, AK$3&gt;=INDEX(InputsCapExSalvageMonth,$BS$9)),0,AJ113-AK79)</f>
        <v>0</v>
      </c>
      <c r="AL113" s="59" cm="1">
        <f t="array" ref="AL113">IF(AND(INDEX(InputsCapExSalvageMonth,$BS$9)&lt;&gt;0, AL$3&gt;=INDEX(InputsCapExSalvageMonth,$BS$9)),0,AK113-AL79)</f>
        <v>0</v>
      </c>
      <c r="AM113" s="59" cm="1">
        <f t="array" ref="AM113">IF(AND(INDEX(InputsCapExSalvageMonth,$BS$9)&lt;&gt;0, AM$3&gt;=INDEX(InputsCapExSalvageMonth,$BS$9)),0,AL113-AM79)</f>
        <v>0</v>
      </c>
      <c r="AN113" s="59" cm="1">
        <f t="array" ref="AN113">IF(AND(INDEX(InputsCapExSalvageMonth,$BS$9)&lt;&gt;0, AN$3&gt;=INDEX(InputsCapExSalvageMonth,$BS$9)),0,AM113-AN79)</f>
        <v>0</v>
      </c>
      <c r="AO113" s="59" cm="1">
        <f t="array" ref="AO113">IF(AND(INDEX(InputsCapExSalvageMonth,$BS$9)&lt;&gt;0, AO$3&gt;=INDEX(InputsCapExSalvageMonth,$BS$9)),0,AN113-AO79)</f>
        <v>0</v>
      </c>
      <c r="AP113" s="59" cm="1">
        <f t="array" ref="AP113">IF(AND(INDEX(InputsCapExSalvageMonth,$BS$9)&lt;&gt;0, AP$3&gt;=INDEX(InputsCapExSalvageMonth,$BS$9)),0,AO113-AP79)</f>
        <v>0</v>
      </c>
      <c r="AQ113" s="59" cm="1">
        <f t="array" ref="AQ113">IF(AND(INDEX(InputsCapExSalvageMonth,$BS$9)&lt;&gt;0, AQ$3&gt;=INDEX(InputsCapExSalvageMonth,$BS$9)),0,AP113-AQ79)</f>
        <v>0</v>
      </c>
      <c r="AR113" s="59" cm="1">
        <f t="array" ref="AR113">IF(AND(INDEX(InputsCapExSalvageMonth,$BS$9)&lt;&gt;0, AR$3&gt;=INDEX(InputsCapExSalvageMonth,$BS$9)),0,AQ113-AR79)</f>
        <v>0</v>
      </c>
      <c r="AS113" s="59" cm="1">
        <f t="array" ref="AS113">IF(AND(INDEX(InputsCapExSalvageMonth,$BS$9)&lt;&gt;0, AS$3&gt;=INDEX(InputsCapExSalvageMonth,$BS$9)),0,AR113-AS79)</f>
        <v>0</v>
      </c>
      <c r="AT113" s="60" cm="1">
        <f t="array" ref="AT113">IF(AND(INDEX(InputsCapExSalvageMonth,$BS$9)&lt;&gt;0, AT$3&gt;=INDEX(InputsCapExSalvageMonth,$BS$9)),0,AS113-AT79)</f>
        <v>0</v>
      </c>
      <c r="AU113" s="53" cm="1">
        <f t="array" ref="AU113">IF(AND(INDEX(InputsCapExSalvageMonth,$BS$9)&lt;&gt;0, AU$3&gt;=INDEX(InputsCapExSalvageMonth,$BS$9)),0,AT113-AU79)</f>
        <v>0</v>
      </c>
      <c r="AV113" s="59" cm="1">
        <f t="array" ref="AV113">IF(AND(INDEX(InputsCapExSalvageMonth,$BS$9)&lt;&gt;0, AV$3&gt;=INDEX(InputsCapExSalvageMonth,$BS$9)),0,AU113-AV79)</f>
        <v>0</v>
      </c>
      <c r="AW113" s="59" cm="1">
        <f t="array" ref="AW113">IF(AND(INDEX(InputsCapExSalvageMonth,$BS$9)&lt;&gt;0, AW$3&gt;=INDEX(InputsCapExSalvageMonth,$BS$9)),0,AV113-AW79)</f>
        <v>0</v>
      </c>
      <c r="AX113" s="59" cm="1">
        <f t="array" ref="AX113">IF(AND(INDEX(InputsCapExSalvageMonth,$BS$9)&lt;&gt;0, AX$3&gt;=INDEX(InputsCapExSalvageMonth,$BS$9)),0,AW113-AX79)</f>
        <v>0</v>
      </c>
      <c r="AY113" s="59" cm="1">
        <f t="array" ref="AY113">IF(AND(INDEX(InputsCapExSalvageMonth,$BS$9)&lt;&gt;0, AY$3&gt;=INDEX(InputsCapExSalvageMonth,$BS$9)),0,AX113-AY79)</f>
        <v>0</v>
      </c>
      <c r="AZ113" s="59" cm="1">
        <f t="array" ref="AZ113">IF(AND(INDEX(InputsCapExSalvageMonth,$BS$9)&lt;&gt;0, AZ$3&gt;=INDEX(InputsCapExSalvageMonth,$BS$9)),0,AY113-AZ79)</f>
        <v>0</v>
      </c>
      <c r="BA113" s="59" cm="1">
        <f t="array" ref="BA113">IF(AND(INDEX(InputsCapExSalvageMonth,$BS$9)&lt;&gt;0, BA$3&gt;=INDEX(InputsCapExSalvageMonth,$BS$9)),0,AZ113-BA79)</f>
        <v>0</v>
      </c>
      <c r="BB113" s="59" cm="1">
        <f t="array" ref="BB113">IF(AND(INDEX(InputsCapExSalvageMonth,$BS$9)&lt;&gt;0, BB$3&gt;=INDEX(InputsCapExSalvageMonth,$BS$9)),0,BA113-BB79)</f>
        <v>0</v>
      </c>
      <c r="BC113" s="59" cm="1">
        <f t="array" ref="BC113">IF(AND(INDEX(InputsCapExSalvageMonth,$BS$9)&lt;&gt;0, BC$3&gt;=INDEX(InputsCapExSalvageMonth,$BS$9)),0,BB113-BC79)</f>
        <v>0</v>
      </c>
      <c r="BD113" s="59" cm="1">
        <f t="array" ref="BD113">IF(AND(INDEX(InputsCapExSalvageMonth,$BS$9)&lt;&gt;0, BD$3&gt;=INDEX(InputsCapExSalvageMonth,$BS$9)),0,BC113-BD79)</f>
        <v>0</v>
      </c>
      <c r="BE113" s="59" cm="1">
        <f t="array" ref="BE113">IF(AND(INDEX(InputsCapExSalvageMonth,$BS$9)&lt;&gt;0, BE$3&gt;=INDEX(InputsCapExSalvageMonth,$BS$9)),0,BD113-BE79)</f>
        <v>0</v>
      </c>
      <c r="BF113" s="60" cm="1">
        <f t="array" ref="BF113">IF(AND(INDEX(InputsCapExSalvageMonth,$BS$9)&lt;&gt;0, BF$3&gt;=INDEX(InputsCapExSalvageMonth,$BS$9)),0,BE113-BF79)</f>
        <v>0</v>
      </c>
      <c r="BG113" s="53" cm="1">
        <f t="array" ref="BG113">IF(AND(INDEX(InputsCapExSalvageMonth,$BS$9)&lt;&gt;0, BG$3&gt;=INDEX(InputsCapExSalvageMonth,$BS$9)),0,BF113-BG79)</f>
        <v>0</v>
      </c>
      <c r="BH113" s="59" cm="1">
        <f t="array" ref="BH113">IF(AND(INDEX(InputsCapExSalvageMonth,$BS$9)&lt;&gt;0, BH$3&gt;=INDEX(InputsCapExSalvageMonth,$BS$9)),0,BG113-BH79)</f>
        <v>0</v>
      </c>
      <c r="BI113" s="59" cm="1">
        <f t="array" ref="BI113">IF(AND(INDEX(InputsCapExSalvageMonth,$BS$9)&lt;&gt;0, BI$3&gt;=INDEX(InputsCapExSalvageMonth,$BS$9)),0,BH113-BI79)</f>
        <v>0</v>
      </c>
      <c r="BJ113" s="59" cm="1">
        <f t="array" ref="BJ113">IF(AND(INDEX(InputsCapExSalvageMonth,$BS$9)&lt;&gt;0, BJ$3&gt;=INDEX(InputsCapExSalvageMonth,$BS$9)),0,BI113-BJ79)</f>
        <v>0</v>
      </c>
      <c r="BK113" s="59" cm="1">
        <f t="array" ref="BK113">IF(AND(INDEX(InputsCapExSalvageMonth,$BS$9)&lt;&gt;0, BK$3&gt;=INDEX(InputsCapExSalvageMonth,$BS$9)),0,BJ113-BK79)</f>
        <v>0</v>
      </c>
      <c r="BL113" s="59" cm="1">
        <f t="array" ref="BL113">IF(AND(INDEX(InputsCapExSalvageMonth,$BS$9)&lt;&gt;0, BL$3&gt;=INDEX(InputsCapExSalvageMonth,$BS$9)),0,BK113-BL79)</f>
        <v>0</v>
      </c>
      <c r="BM113" s="59" cm="1">
        <f t="array" ref="BM113">IF(AND(INDEX(InputsCapExSalvageMonth,$BS$9)&lt;&gt;0, BM$3&gt;=INDEX(InputsCapExSalvageMonth,$BS$9)),0,BL113-BM79)</f>
        <v>0</v>
      </c>
      <c r="BN113" s="59" cm="1">
        <f t="array" ref="BN113">IF(AND(INDEX(InputsCapExSalvageMonth,$BS$9)&lt;&gt;0, BN$3&gt;=INDEX(InputsCapExSalvageMonth,$BS$9)),0,BM113-BN79)</f>
        <v>0</v>
      </c>
      <c r="BO113" s="59" cm="1">
        <f t="array" ref="BO113">IF(AND(INDEX(InputsCapExSalvageMonth,$BS$9)&lt;&gt;0, BO$3&gt;=INDEX(InputsCapExSalvageMonth,$BS$9)),0,BN113-BO79)</f>
        <v>0</v>
      </c>
      <c r="BP113" s="59" cm="1">
        <f t="array" ref="BP113">IF(AND(INDEX(InputsCapExSalvageMonth,$BS$9)&lt;&gt;0, BP$3&gt;=INDEX(InputsCapExSalvageMonth,$BS$9)),0,BO113-BP79)</f>
        <v>0</v>
      </c>
      <c r="BQ113" s="59" cm="1">
        <f t="array" ref="BQ113">IF(AND(INDEX(InputsCapExSalvageMonth,$BS$9)&lt;&gt;0, BQ$3&gt;=INDEX(InputsCapExSalvageMonth,$BS$9)),0,BP113-BQ79)</f>
        <v>0</v>
      </c>
      <c r="BR113" s="60" cm="1">
        <f t="array" ref="BR113">IF(AND(INDEX(InputsCapExSalvageMonth,$BS$9)&lt;&gt;0, BR$3&gt;=INDEX(InputsCapExSalvageMonth,$BS$9)),0,BQ113-BR79)</f>
        <v>0</v>
      </c>
    </row>
    <row r="114" spans="2:70" s="47" customFormat="1" hidden="1" x14ac:dyDescent="0.25">
      <c r="B114" s="53"/>
      <c r="C114" s="128" cm="1">
        <f t="array" ref="C114">INDEX(InputsCapexItem,$BS$10)</f>
        <v>0</v>
      </c>
      <c r="E114" s="60">
        <f t="shared" si="78"/>
        <v>0</v>
      </c>
      <c r="F114" s="60">
        <f t="shared" si="79"/>
        <v>0</v>
      </c>
      <c r="G114" s="60">
        <f t="shared" si="80"/>
        <v>0</v>
      </c>
      <c r="H114" s="60">
        <f t="shared" si="81"/>
        <v>0</v>
      </c>
      <c r="I114" s="60">
        <f t="shared" si="82"/>
        <v>0</v>
      </c>
      <c r="K114" s="53" cm="1">
        <f t="array" ref="K114">IF(AND(INDEX(InputsCapExSalvageMonth,$BS$10)&lt;&gt;0, K$3&gt;=INDEX(InputsCapExSalvageMonth,$BS$10)),0,-K80)</f>
        <v>0</v>
      </c>
      <c r="L114" s="59" cm="1">
        <f t="array" ref="L114">IF(AND(INDEX(InputsCapExSalvageMonth,$BS$10)&lt;&gt;0, L$3&gt;=INDEX(InputsCapExSalvageMonth,$BS$10)),0,K114-L80)</f>
        <v>0</v>
      </c>
      <c r="M114" s="59" cm="1">
        <f t="array" ref="M114">IF(AND(INDEX(InputsCapExSalvageMonth,$BS$10)&lt;&gt;0, M$3&gt;=INDEX(InputsCapExSalvageMonth,$BS$10)),0,L114-M80)</f>
        <v>0</v>
      </c>
      <c r="N114" s="59" cm="1">
        <f t="array" ref="N114">IF(AND(INDEX(InputsCapExSalvageMonth,$BS$10)&lt;&gt;0, N$3&gt;=INDEX(InputsCapExSalvageMonth,$BS$10)),0,M114-N80)</f>
        <v>0</v>
      </c>
      <c r="O114" s="59" cm="1">
        <f t="array" ref="O114">IF(AND(INDEX(InputsCapExSalvageMonth,$BS$10)&lt;&gt;0, O$3&gt;=INDEX(InputsCapExSalvageMonth,$BS$10)),0,N114-O80)</f>
        <v>0</v>
      </c>
      <c r="P114" s="59" cm="1">
        <f t="array" ref="P114">IF(AND(INDEX(InputsCapExSalvageMonth,$BS$10)&lt;&gt;0, P$3&gt;=INDEX(InputsCapExSalvageMonth,$BS$10)),0,O114-P80)</f>
        <v>0</v>
      </c>
      <c r="Q114" s="59" cm="1">
        <f t="array" ref="Q114">IF(AND(INDEX(InputsCapExSalvageMonth,$BS$10)&lt;&gt;0, Q$3&gt;=INDEX(InputsCapExSalvageMonth,$BS$10)),0,P114-Q80)</f>
        <v>0</v>
      </c>
      <c r="R114" s="59" cm="1">
        <f t="array" ref="R114">IF(AND(INDEX(InputsCapExSalvageMonth,$BS$10)&lt;&gt;0, R$3&gt;=INDEX(InputsCapExSalvageMonth,$BS$10)),0,Q114-R80)</f>
        <v>0</v>
      </c>
      <c r="S114" s="59" cm="1">
        <f t="array" ref="S114">IF(AND(INDEX(InputsCapExSalvageMonth,$BS$10)&lt;&gt;0, S$3&gt;=INDEX(InputsCapExSalvageMonth,$BS$10)),0,R114-S80)</f>
        <v>0</v>
      </c>
      <c r="T114" s="59" cm="1">
        <f t="array" ref="T114">IF(AND(INDEX(InputsCapExSalvageMonth,$BS$10)&lt;&gt;0, T$3&gt;=INDEX(InputsCapExSalvageMonth,$BS$10)),0,S114-T80)</f>
        <v>0</v>
      </c>
      <c r="U114" s="59" cm="1">
        <f t="array" ref="U114">IF(AND(INDEX(InputsCapExSalvageMonth,$BS$10)&lt;&gt;0, U$3&gt;=INDEX(InputsCapExSalvageMonth,$BS$10)),0,T114-U80)</f>
        <v>0</v>
      </c>
      <c r="V114" s="60" cm="1">
        <f t="array" ref="V114">IF(AND(INDEX(InputsCapExSalvageMonth,$BS$10)&lt;&gt;0, V$3&gt;=INDEX(InputsCapExSalvageMonth,$BS$10)),0,U114-V80)</f>
        <v>0</v>
      </c>
      <c r="W114" s="53" cm="1">
        <f t="array" ref="W114">IF(AND(INDEX(InputsCapExSalvageMonth,$BS$10)&lt;&gt;0, W$3&gt;=INDEX(InputsCapExSalvageMonth,$BS$10)),0,V114-W80)</f>
        <v>0</v>
      </c>
      <c r="X114" s="59" cm="1">
        <f t="array" ref="X114">IF(AND(INDEX(InputsCapExSalvageMonth,$BS$10)&lt;&gt;0, X$3&gt;=INDEX(InputsCapExSalvageMonth,$BS$10)),0,W114-X80)</f>
        <v>0</v>
      </c>
      <c r="Y114" s="59" cm="1">
        <f t="array" ref="Y114">IF(AND(INDEX(InputsCapExSalvageMonth,$BS$10)&lt;&gt;0, Y$3&gt;=INDEX(InputsCapExSalvageMonth,$BS$10)),0,X114-Y80)</f>
        <v>0</v>
      </c>
      <c r="Z114" s="59" cm="1">
        <f t="array" ref="Z114">IF(AND(INDEX(InputsCapExSalvageMonth,$BS$10)&lt;&gt;0, Z$3&gt;=INDEX(InputsCapExSalvageMonth,$BS$10)),0,Y114-Z80)</f>
        <v>0</v>
      </c>
      <c r="AA114" s="59" cm="1">
        <f t="array" ref="AA114">IF(AND(INDEX(InputsCapExSalvageMonth,$BS$10)&lt;&gt;0, AA$3&gt;=INDEX(InputsCapExSalvageMonth,$BS$10)),0,Z114-AA80)</f>
        <v>0</v>
      </c>
      <c r="AB114" s="59" cm="1">
        <f t="array" ref="AB114">IF(AND(INDEX(InputsCapExSalvageMonth,$BS$10)&lt;&gt;0, AB$3&gt;=INDEX(InputsCapExSalvageMonth,$BS$10)),0,AA114-AB80)</f>
        <v>0</v>
      </c>
      <c r="AC114" s="59" cm="1">
        <f t="array" ref="AC114">IF(AND(INDEX(InputsCapExSalvageMonth,$BS$10)&lt;&gt;0, AC$3&gt;=INDEX(InputsCapExSalvageMonth,$BS$10)),0,AB114-AC80)</f>
        <v>0</v>
      </c>
      <c r="AD114" s="59" cm="1">
        <f t="array" ref="AD114">IF(AND(INDEX(InputsCapExSalvageMonth,$BS$10)&lt;&gt;0, AD$3&gt;=INDEX(InputsCapExSalvageMonth,$BS$10)),0,AC114-AD80)</f>
        <v>0</v>
      </c>
      <c r="AE114" s="59" cm="1">
        <f t="array" ref="AE114">IF(AND(INDEX(InputsCapExSalvageMonth,$BS$10)&lt;&gt;0, AE$3&gt;=INDEX(InputsCapExSalvageMonth,$BS$10)),0,AD114-AE80)</f>
        <v>0</v>
      </c>
      <c r="AF114" s="59" cm="1">
        <f t="array" ref="AF114">IF(AND(INDEX(InputsCapExSalvageMonth,$BS$10)&lt;&gt;0, AF$3&gt;=INDEX(InputsCapExSalvageMonth,$BS$10)),0,AE114-AF80)</f>
        <v>0</v>
      </c>
      <c r="AG114" s="59" cm="1">
        <f t="array" ref="AG114">IF(AND(INDEX(InputsCapExSalvageMonth,$BS$10)&lt;&gt;0, AG$3&gt;=INDEX(InputsCapExSalvageMonth,$BS$10)),0,AF114-AG80)</f>
        <v>0</v>
      </c>
      <c r="AH114" s="60" cm="1">
        <f t="array" ref="AH114">IF(AND(INDEX(InputsCapExSalvageMonth,$BS$10)&lt;&gt;0, AH$3&gt;=INDEX(InputsCapExSalvageMonth,$BS$10)),0,AG114-AH80)</f>
        <v>0</v>
      </c>
      <c r="AI114" s="53" cm="1">
        <f t="array" ref="AI114">IF(AND(INDEX(InputsCapExSalvageMonth,$BS$10)&lt;&gt;0, AI$3&gt;=INDEX(InputsCapExSalvageMonth,$BS$10)),0,AH114-AI80)</f>
        <v>0</v>
      </c>
      <c r="AJ114" s="59" cm="1">
        <f t="array" ref="AJ114">IF(AND(INDEX(InputsCapExSalvageMonth,$BS$10)&lt;&gt;0, AJ$3&gt;=INDEX(InputsCapExSalvageMonth,$BS$10)),0,AI114-AJ80)</f>
        <v>0</v>
      </c>
      <c r="AK114" s="59" cm="1">
        <f t="array" ref="AK114">IF(AND(INDEX(InputsCapExSalvageMonth,$BS$10)&lt;&gt;0, AK$3&gt;=INDEX(InputsCapExSalvageMonth,$BS$10)),0,AJ114-AK80)</f>
        <v>0</v>
      </c>
      <c r="AL114" s="59" cm="1">
        <f t="array" ref="AL114">IF(AND(INDEX(InputsCapExSalvageMonth,$BS$10)&lt;&gt;0, AL$3&gt;=INDEX(InputsCapExSalvageMonth,$BS$10)),0,AK114-AL80)</f>
        <v>0</v>
      </c>
      <c r="AM114" s="59" cm="1">
        <f t="array" ref="AM114">IF(AND(INDEX(InputsCapExSalvageMonth,$BS$10)&lt;&gt;0, AM$3&gt;=INDEX(InputsCapExSalvageMonth,$BS$10)),0,AL114-AM80)</f>
        <v>0</v>
      </c>
      <c r="AN114" s="59" cm="1">
        <f t="array" ref="AN114">IF(AND(INDEX(InputsCapExSalvageMonth,$BS$10)&lt;&gt;0, AN$3&gt;=INDEX(InputsCapExSalvageMonth,$BS$10)),0,AM114-AN80)</f>
        <v>0</v>
      </c>
      <c r="AO114" s="59" cm="1">
        <f t="array" ref="AO114">IF(AND(INDEX(InputsCapExSalvageMonth,$BS$10)&lt;&gt;0, AO$3&gt;=INDEX(InputsCapExSalvageMonth,$BS$10)),0,AN114-AO80)</f>
        <v>0</v>
      </c>
      <c r="AP114" s="59" cm="1">
        <f t="array" ref="AP114">IF(AND(INDEX(InputsCapExSalvageMonth,$BS$10)&lt;&gt;0, AP$3&gt;=INDEX(InputsCapExSalvageMonth,$BS$10)),0,AO114-AP80)</f>
        <v>0</v>
      </c>
      <c r="AQ114" s="59" cm="1">
        <f t="array" ref="AQ114">IF(AND(INDEX(InputsCapExSalvageMonth,$BS$10)&lt;&gt;0, AQ$3&gt;=INDEX(InputsCapExSalvageMonth,$BS$10)),0,AP114-AQ80)</f>
        <v>0</v>
      </c>
      <c r="AR114" s="59" cm="1">
        <f t="array" ref="AR114">IF(AND(INDEX(InputsCapExSalvageMonth,$BS$10)&lt;&gt;0, AR$3&gt;=INDEX(InputsCapExSalvageMonth,$BS$10)),0,AQ114-AR80)</f>
        <v>0</v>
      </c>
      <c r="AS114" s="59" cm="1">
        <f t="array" ref="AS114">IF(AND(INDEX(InputsCapExSalvageMonth,$BS$10)&lt;&gt;0, AS$3&gt;=INDEX(InputsCapExSalvageMonth,$BS$10)),0,AR114-AS80)</f>
        <v>0</v>
      </c>
      <c r="AT114" s="60" cm="1">
        <f t="array" ref="AT114">IF(AND(INDEX(InputsCapExSalvageMonth,$BS$10)&lt;&gt;0, AT$3&gt;=INDEX(InputsCapExSalvageMonth,$BS$10)),0,AS114-AT80)</f>
        <v>0</v>
      </c>
      <c r="AU114" s="53" cm="1">
        <f t="array" ref="AU114">IF(AND(INDEX(InputsCapExSalvageMonth,$BS$10)&lt;&gt;0, AU$3&gt;=INDEX(InputsCapExSalvageMonth,$BS$10)),0,AT114-AU80)</f>
        <v>0</v>
      </c>
      <c r="AV114" s="59" cm="1">
        <f t="array" ref="AV114">IF(AND(INDEX(InputsCapExSalvageMonth,$BS$10)&lt;&gt;0, AV$3&gt;=INDEX(InputsCapExSalvageMonth,$BS$10)),0,AU114-AV80)</f>
        <v>0</v>
      </c>
      <c r="AW114" s="59" cm="1">
        <f t="array" ref="AW114">IF(AND(INDEX(InputsCapExSalvageMonth,$BS$10)&lt;&gt;0, AW$3&gt;=INDEX(InputsCapExSalvageMonth,$BS$10)),0,AV114-AW80)</f>
        <v>0</v>
      </c>
      <c r="AX114" s="59" cm="1">
        <f t="array" ref="AX114">IF(AND(INDEX(InputsCapExSalvageMonth,$BS$10)&lt;&gt;0, AX$3&gt;=INDEX(InputsCapExSalvageMonth,$BS$10)),0,AW114-AX80)</f>
        <v>0</v>
      </c>
      <c r="AY114" s="59" cm="1">
        <f t="array" ref="AY114">IF(AND(INDEX(InputsCapExSalvageMonth,$BS$10)&lt;&gt;0, AY$3&gt;=INDEX(InputsCapExSalvageMonth,$BS$10)),0,AX114-AY80)</f>
        <v>0</v>
      </c>
      <c r="AZ114" s="59" cm="1">
        <f t="array" ref="AZ114">IF(AND(INDEX(InputsCapExSalvageMonth,$BS$10)&lt;&gt;0, AZ$3&gt;=INDEX(InputsCapExSalvageMonth,$BS$10)),0,AY114-AZ80)</f>
        <v>0</v>
      </c>
      <c r="BA114" s="59" cm="1">
        <f t="array" ref="BA114">IF(AND(INDEX(InputsCapExSalvageMonth,$BS$10)&lt;&gt;0, BA$3&gt;=INDEX(InputsCapExSalvageMonth,$BS$10)),0,AZ114-BA80)</f>
        <v>0</v>
      </c>
      <c r="BB114" s="59" cm="1">
        <f t="array" ref="BB114">IF(AND(INDEX(InputsCapExSalvageMonth,$BS$10)&lt;&gt;0, BB$3&gt;=INDEX(InputsCapExSalvageMonth,$BS$10)),0,BA114-BB80)</f>
        <v>0</v>
      </c>
      <c r="BC114" s="59" cm="1">
        <f t="array" ref="BC114">IF(AND(INDEX(InputsCapExSalvageMonth,$BS$10)&lt;&gt;0, BC$3&gt;=INDEX(InputsCapExSalvageMonth,$BS$10)),0,BB114-BC80)</f>
        <v>0</v>
      </c>
      <c r="BD114" s="59" cm="1">
        <f t="array" ref="BD114">IF(AND(INDEX(InputsCapExSalvageMonth,$BS$10)&lt;&gt;0, BD$3&gt;=INDEX(InputsCapExSalvageMonth,$BS$10)),0,BC114-BD80)</f>
        <v>0</v>
      </c>
      <c r="BE114" s="59" cm="1">
        <f t="array" ref="BE114">IF(AND(INDEX(InputsCapExSalvageMonth,$BS$10)&lt;&gt;0, BE$3&gt;=INDEX(InputsCapExSalvageMonth,$BS$10)),0,BD114-BE80)</f>
        <v>0</v>
      </c>
      <c r="BF114" s="60" cm="1">
        <f t="array" ref="BF114">IF(AND(INDEX(InputsCapExSalvageMonth,$BS$10)&lt;&gt;0, BF$3&gt;=INDEX(InputsCapExSalvageMonth,$BS$10)),0,BE114-BF80)</f>
        <v>0</v>
      </c>
      <c r="BG114" s="53" cm="1">
        <f t="array" ref="BG114">IF(AND(INDEX(InputsCapExSalvageMonth,$BS$10)&lt;&gt;0, BG$3&gt;=INDEX(InputsCapExSalvageMonth,$BS$10)),0,BF114-BG80)</f>
        <v>0</v>
      </c>
      <c r="BH114" s="59" cm="1">
        <f t="array" ref="BH114">IF(AND(INDEX(InputsCapExSalvageMonth,$BS$10)&lt;&gt;0, BH$3&gt;=INDEX(InputsCapExSalvageMonth,$BS$10)),0,BG114-BH80)</f>
        <v>0</v>
      </c>
      <c r="BI114" s="59" cm="1">
        <f t="array" ref="BI114">IF(AND(INDEX(InputsCapExSalvageMonth,$BS$10)&lt;&gt;0, BI$3&gt;=INDEX(InputsCapExSalvageMonth,$BS$10)),0,BH114-BI80)</f>
        <v>0</v>
      </c>
      <c r="BJ114" s="59" cm="1">
        <f t="array" ref="BJ114">IF(AND(INDEX(InputsCapExSalvageMonth,$BS$10)&lt;&gt;0, BJ$3&gt;=INDEX(InputsCapExSalvageMonth,$BS$10)),0,BI114-BJ80)</f>
        <v>0</v>
      </c>
      <c r="BK114" s="59" cm="1">
        <f t="array" ref="BK114">IF(AND(INDEX(InputsCapExSalvageMonth,$BS$10)&lt;&gt;0, BK$3&gt;=INDEX(InputsCapExSalvageMonth,$BS$10)),0,BJ114-BK80)</f>
        <v>0</v>
      </c>
      <c r="BL114" s="59" cm="1">
        <f t="array" ref="BL114">IF(AND(INDEX(InputsCapExSalvageMonth,$BS$10)&lt;&gt;0, BL$3&gt;=INDEX(InputsCapExSalvageMonth,$BS$10)),0,BK114-BL80)</f>
        <v>0</v>
      </c>
      <c r="BM114" s="59" cm="1">
        <f t="array" ref="BM114">IF(AND(INDEX(InputsCapExSalvageMonth,$BS$10)&lt;&gt;0, BM$3&gt;=INDEX(InputsCapExSalvageMonth,$BS$10)),0,BL114-BM80)</f>
        <v>0</v>
      </c>
      <c r="BN114" s="59" cm="1">
        <f t="array" ref="BN114">IF(AND(INDEX(InputsCapExSalvageMonth,$BS$10)&lt;&gt;0, BN$3&gt;=INDEX(InputsCapExSalvageMonth,$BS$10)),0,BM114-BN80)</f>
        <v>0</v>
      </c>
      <c r="BO114" s="59" cm="1">
        <f t="array" ref="BO114">IF(AND(INDEX(InputsCapExSalvageMonth,$BS$10)&lt;&gt;0, BO$3&gt;=INDEX(InputsCapExSalvageMonth,$BS$10)),0,BN114-BO80)</f>
        <v>0</v>
      </c>
      <c r="BP114" s="59" cm="1">
        <f t="array" ref="BP114">IF(AND(INDEX(InputsCapExSalvageMonth,$BS$10)&lt;&gt;0, BP$3&gt;=INDEX(InputsCapExSalvageMonth,$BS$10)),0,BO114-BP80)</f>
        <v>0</v>
      </c>
      <c r="BQ114" s="59" cm="1">
        <f t="array" ref="BQ114">IF(AND(INDEX(InputsCapExSalvageMonth,$BS$10)&lt;&gt;0, BQ$3&gt;=INDEX(InputsCapExSalvageMonth,$BS$10)),0,BP114-BQ80)</f>
        <v>0</v>
      </c>
      <c r="BR114" s="60" cm="1">
        <f t="array" ref="BR114">IF(AND(INDEX(InputsCapExSalvageMonth,$BS$10)&lt;&gt;0, BR$3&gt;=INDEX(InputsCapExSalvageMonth,$BS$10)),0,BQ114-BR80)</f>
        <v>0</v>
      </c>
    </row>
    <row r="115" spans="2:70" s="47" customFormat="1" hidden="1" x14ac:dyDescent="0.25">
      <c r="B115" s="53"/>
      <c r="C115" s="128" cm="1">
        <f t="array" ref="C115">INDEX(InputsCapexItem,$BS$11)</f>
        <v>0</v>
      </c>
      <c r="E115" s="60">
        <f t="shared" si="78"/>
        <v>0</v>
      </c>
      <c r="F115" s="60">
        <f t="shared" si="79"/>
        <v>0</v>
      </c>
      <c r="G115" s="60">
        <f t="shared" si="80"/>
        <v>0</v>
      </c>
      <c r="H115" s="60">
        <f t="shared" si="81"/>
        <v>0</v>
      </c>
      <c r="I115" s="60">
        <f t="shared" si="82"/>
        <v>0</v>
      </c>
      <c r="K115" s="53" cm="1">
        <f t="array" ref="K115">IF(AND(INDEX(InputsCapExSalvageMonth,$BS$11)&lt;&gt;0, K$3&gt;=INDEX(InputsCapExSalvageMonth,$BS$11)),0,-K81)</f>
        <v>0</v>
      </c>
      <c r="L115" s="59" cm="1">
        <f t="array" ref="L115">IF(AND(INDEX(InputsCapExSalvageMonth,$BS$11)&lt;&gt;0, L$3&gt;=INDEX(InputsCapExSalvageMonth,$BS$11)),0,K115-L81)</f>
        <v>0</v>
      </c>
      <c r="M115" s="59" cm="1">
        <f t="array" ref="M115">IF(AND(INDEX(InputsCapExSalvageMonth,$BS$11)&lt;&gt;0, M$3&gt;=INDEX(InputsCapExSalvageMonth,$BS$11)),0,L115-M81)</f>
        <v>0</v>
      </c>
      <c r="N115" s="59" cm="1">
        <f t="array" ref="N115">IF(AND(INDEX(InputsCapExSalvageMonth,$BS$11)&lt;&gt;0, N$3&gt;=INDEX(InputsCapExSalvageMonth,$BS$11)),0,M115-N81)</f>
        <v>0</v>
      </c>
      <c r="O115" s="59" cm="1">
        <f t="array" ref="O115">IF(AND(INDEX(InputsCapExSalvageMonth,$BS$11)&lt;&gt;0, O$3&gt;=INDEX(InputsCapExSalvageMonth,$BS$11)),0,N115-O81)</f>
        <v>0</v>
      </c>
      <c r="P115" s="59" cm="1">
        <f t="array" ref="P115">IF(AND(INDEX(InputsCapExSalvageMonth,$BS$11)&lt;&gt;0, P$3&gt;=INDEX(InputsCapExSalvageMonth,$BS$11)),0,O115-P81)</f>
        <v>0</v>
      </c>
      <c r="Q115" s="59" cm="1">
        <f t="array" ref="Q115">IF(AND(INDEX(InputsCapExSalvageMonth,$BS$11)&lt;&gt;0, Q$3&gt;=INDEX(InputsCapExSalvageMonth,$BS$11)),0,P115-Q81)</f>
        <v>0</v>
      </c>
      <c r="R115" s="59" cm="1">
        <f t="array" ref="R115">IF(AND(INDEX(InputsCapExSalvageMonth,$BS$11)&lt;&gt;0, R$3&gt;=INDEX(InputsCapExSalvageMonth,$BS$11)),0,Q115-R81)</f>
        <v>0</v>
      </c>
      <c r="S115" s="59" cm="1">
        <f t="array" ref="S115">IF(AND(INDEX(InputsCapExSalvageMonth,$BS$11)&lt;&gt;0, S$3&gt;=INDEX(InputsCapExSalvageMonth,$BS$11)),0,R115-S81)</f>
        <v>0</v>
      </c>
      <c r="T115" s="59" cm="1">
        <f t="array" ref="T115">IF(AND(INDEX(InputsCapExSalvageMonth,$BS$11)&lt;&gt;0, T$3&gt;=INDEX(InputsCapExSalvageMonth,$BS$11)),0,S115-T81)</f>
        <v>0</v>
      </c>
      <c r="U115" s="59" cm="1">
        <f t="array" ref="U115">IF(AND(INDEX(InputsCapExSalvageMonth,$BS$11)&lt;&gt;0, U$3&gt;=INDEX(InputsCapExSalvageMonth,$BS$11)),0,T115-U81)</f>
        <v>0</v>
      </c>
      <c r="V115" s="60" cm="1">
        <f t="array" ref="V115">IF(AND(INDEX(InputsCapExSalvageMonth,$BS$11)&lt;&gt;0, V$3&gt;=INDEX(InputsCapExSalvageMonth,$BS$11)),0,U115-V81)</f>
        <v>0</v>
      </c>
      <c r="W115" s="53" cm="1">
        <f t="array" ref="W115">IF(AND(INDEX(InputsCapExSalvageMonth,$BS$11)&lt;&gt;0, W$3&gt;=INDEX(InputsCapExSalvageMonth,$BS$11)),0,V115-W81)</f>
        <v>0</v>
      </c>
      <c r="X115" s="59" cm="1">
        <f t="array" ref="X115">IF(AND(INDEX(InputsCapExSalvageMonth,$BS$11)&lt;&gt;0, X$3&gt;=INDEX(InputsCapExSalvageMonth,$BS$11)),0,W115-X81)</f>
        <v>0</v>
      </c>
      <c r="Y115" s="59" cm="1">
        <f t="array" ref="Y115">IF(AND(INDEX(InputsCapExSalvageMonth,$BS$11)&lt;&gt;0, Y$3&gt;=INDEX(InputsCapExSalvageMonth,$BS$11)),0,X115-Y81)</f>
        <v>0</v>
      </c>
      <c r="Z115" s="59" cm="1">
        <f t="array" ref="Z115">IF(AND(INDEX(InputsCapExSalvageMonth,$BS$11)&lt;&gt;0, Z$3&gt;=INDEX(InputsCapExSalvageMonth,$BS$11)),0,Y115-Z81)</f>
        <v>0</v>
      </c>
      <c r="AA115" s="59" cm="1">
        <f t="array" ref="AA115">IF(AND(INDEX(InputsCapExSalvageMonth,$BS$11)&lt;&gt;0, AA$3&gt;=INDEX(InputsCapExSalvageMonth,$BS$11)),0,Z115-AA81)</f>
        <v>0</v>
      </c>
      <c r="AB115" s="59" cm="1">
        <f t="array" ref="AB115">IF(AND(INDEX(InputsCapExSalvageMonth,$BS$11)&lt;&gt;0, AB$3&gt;=INDEX(InputsCapExSalvageMonth,$BS$11)),0,AA115-AB81)</f>
        <v>0</v>
      </c>
      <c r="AC115" s="59" cm="1">
        <f t="array" ref="AC115">IF(AND(INDEX(InputsCapExSalvageMonth,$BS$11)&lt;&gt;0, AC$3&gt;=INDEX(InputsCapExSalvageMonth,$BS$11)),0,AB115-AC81)</f>
        <v>0</v>
      </c>
      <c r="AD115" s="59" cm="1">
        <f t="array" ref="AD115">IF(AND(INDEX(InputsCapExSalvageMonth,$BS$11)&lt;&gt;0, AD$3&gt;=INDEX(InputsCapExSalvageMonth,$BS$11)),0,AC115-AD81)</f>
        <v>0</v>
      </c>
      <c r="AE115" s="59" cm="1">
        <f t="array" ref="AE115">IF(AND(INDEX(InputsCapExSalvageMonth,$BS$11)&lt;&gt;0, AE$3&gt;=INDEX(InputsCapExSalvageMonth,$BS$11)),0,AD115-AE81)</f>
        <v>0</v>
      </c>
      <c r="AF115" s="59" cm="1">
        <f t="array" ref="AF115">IF(AND(INDEX(InputsCapExSalvageMonth,$BS$11)&lt;&gt;0, AF$3&gt;=INDEX(InputsCapExSalvageMonth,$BS$11)),0,AE115-AF81)</f>
        <v>0</v>
      </c>
      <c r="AG115" s="59" cm="1">
        <f t="array" ref="AG115">IF(AND(INDEX(InputsCapExSalvageMonth,$BS$11)&lt;&gt;0, AG$3&gt;=INDEX(InputsCapExSalvageMonth,$BS$11)),0,AF115-AG81)</f>
        <v>0</v>
      </c>
      <c r="AH115" s="60" cm="1">
        <f t="array" ref="AH115">IF(AND(INDEX(InputsCapExSalvageMonth,$BS$11)&lt;&gt;0, AH$3&gt;=INDEX(InputsCapExSalvageMonth,$BS$11)),0,AG115-AH81)</f>
        <v>0</v>
      </c>
      <c r="AI115" s="53" cm="1">
        <f t="array" ref="AI115">IF(AND(INDEX(InputsCapExSalvageMonth,$BS$11)&lt;&gt;0, AI$3&gt;=INDEX(InputsCapExSalvageMonth,$BS$11)),0,AH115-AI81)</f>
        <v>0</v>
      </c>
      <c r="AJ115" s="59" cm="1">
        <f t="array" ref="AJ115">IF(AND(INDEX(InputsCapExSalvageMonth,$BS$11)&lt;&gt;0, AJ$3&gt;=INDEX(InputsCapExSalvageMonth,$BS$11)),0,AI115-AJ81)</f>
        <v>0</v>
      </c>
      <c r="AK115" s="59" cm="1">
        <f t="array" ref="AK115">IF(AND(INDEX(InputsCapExSalvageMonth,$BS$11)&lt;&gt;0, AK$3&gt;=INDEX(InputsCapExSalvageMonth,$BS$11)),0,AJ115-AK81)</f>
        <v>0</v>
      </c>
      <c r="AL115" s="59" cm="1">
        <f t="array" ref="AL115">IF(AND(INDEX(InputsCapExSalvageMonth,$BS$11)&lt;&gt;0, AL$3&gt;=INDEX(InputsCapExSalvageMonth,$BS$11)),0,AK115-AL81)</f>
        <v>0</v>
      </c>
      <c r="AM115" s="59" cm="1">
        <f t="array" ref="AM115">IF(AND(INDEX(InputsCapExSalvageMonth,$BS$11)&lt;&gt;0, AM$3&gt;=INDEX(InputsCapExSalvageMonth,$BS$11)),0,AL115-AM81)</f>
        <v>0</v>
      </c>
      <c r="AN115" s="59" cm="1">
        <f t="array" ref="AN115">IF(AND(INDEX(InputsCapExSalvageMonth,$BS$11)&lt;&gt;0, AN$3&gt;=INDEX(InputsCapExSalvageMonth,$BS$11)),0,AM115-AN81)</f>
        <v>0</v>
      </c>
      <c r="AO115" s="59" cm="1">
        <f t="array" ref="AO115">IF(AND(INDEX(InputsCapExSalvageMonth,$BS$11)&lt;&gt;0, AO$3&gt;=INDEX(InputsCapExSalvageMonth,$BS$11)),0,AN115-AO81)</f>
        <v>0</v>
      </c>
      <c r="AP115" s="59" cm="1">
        <f t="array" ref="AP115">IF(AND(INDEX(InputsCapExSalvageMonth,$BS$11)&lt;&gt;0, AP$3&gt;=INDEX(InputsCapExSalvageMonth,$BS$11)),0,AO115-AP81)</f>
        <v>0</v>
      </c>
      <c r="AQ115" s="59" cm="1">
        <f t="array" ref="AQ115">IF(AND(INDEX(InputsCapExSalvageMonth,$BS$11)&lt;&gt;0, AQ$3&gt;=INDEX(InputsCapExSalvageMonth,$BS$11)),0,AP115-AQ81)</f>
        <v>0</v>
      </c>
      <c r="AR115" s="59" cm="1">
        <f t="array" ref="AR115">IF(AND(INDEX(InputsCapExSalvageMonth,$BS$11)&lt;&gt;0, AR$3&gt;=INDEX(InputsCapExSalvageMonth,$BS$11)),0,AQ115-AR81)</f>
        <v>0</v>
      </c>
      <c r="AS115" s="59" cm="1">
        <f t="array" ref="AS115">IF(AND(INDEX(InputsCapExSalvageMonth,$BS$11)&lt;&gt;0, AS$3&gt;=INDEX(InputsCapExSalvageMonth,$BS$11)),0,AR115-AS81)</f>
        <v>0</v>
      </c>
      <c r="AT115" s="60" cm="1">
        <f t="array" ref="AT115">IF(AND(INDEX(InputsCapExSalvageMonth,$BS$11)&lt;&gt;0, AT$3&gt;=INDEX(InputsCapExSalvageMonth,$BS$11)),0,AS115-AT81)</f>
        <v>0</v>
      </c>
      <c r="AU115" s="53" cm="1">
        <f t="array" ref="AU115">IF(AND(INDEX(InputsCapExSalvageMonth,$BS$11)&lt;&gt;0, AU$3&gt;=INDEX(InputsCapExSalvageMonth,$BS$11)),0,AT115-AU81)</f>
        <v>0</v>
      </c>
      <c r="AV115" s="59" cm="1">
        <f t="array" ref="AV115">IF(AND(INDEX(InputsCapExSalvageMonth,$BS$11)&lt;&gt;0, AV$3&gt;=INDEX(InputsCapExSalvageMonth,$BS$11)),0,AU115-AV81)</f>
        <v>0</v>
      </c>
      <c r="AW115" s="59" cm="1">
        <f t="array" ref="AW115">IF(AND(INDEX(InputsCapExSalvageMonth,$BS$11)&lt;&gt;0, AW$3&gt;=INDEX(InputsCapExSalvageMonth,$BS$11)),0,AV115-AW81)</f>
        <v>0</v>
      </c>
      <c r="AX115" s="59" cm="1">
        <f t="array" ref="AX115">IF(AND(INDEX(InputsCapExSalvageMonth,$BS$11)&lt;&gt;0, AX$3&gt;=INDEX(InputsCapExSalvageMonth,$BS$11)),0,AW115-AX81)</f>
        <v>0</v>
      </c>
      <c r="AY115" s="59" cm="1">
        <f t="array" ref="AY115">IF(AND(INDEX(InputsCapExSalvageMonth,$BS$11)&lt;&gt;0, AY$3&gt;=INDEX(InputsCapExSalvageMonth,$BS$11)),0,AX115-AY81)</f>
        <v>0</v>
      </c>
      <c r="AZ115" s="59" cm="1">
        <f t="array" ref="AZ115">IF(AND(INDEX(InputsCapExSalvageMonth,$BS$11)&lt;&gt;0, AZ$3&gt;=INDEX(InputsCapExSalvageMonth,$BS$11)),0,AY115-AZ81)</f>
        <v>0</v>
      </c>
      <c r="BA115" s="59" cm="1">
        <f t="array" ref="BA115">IF(AND(INDEX(InputsCapExSalvageMonth,$BS$11)&lt;&gt;0, BA$3&gt;=INDEX(InputsCapExSalvageMonth,$BS$11)),0,AZ115-BA81)</f>
        <v>0</v>
      </c>
      <c r="BB115" s="59" cm="1">
        <f t="array" ref="BB115">IF(AND(INDEX(InputsCapExSalvageMonth,$BS$11)&lt;&gt;0, BB$3&gt;=INDEX(InputsCapExSalvageMonth,$BS$11)),0,BA115-BB81)</f>
        <v>0</v>
      </c>
      <c r="BC115" s="59" cm="1">
        <f t="array" ref="BC115">IF(AND(INDEX(InputsCapExSalvageMonth,$BS$11)&lt;&gt;0, BC$3&gt;=INDEX(InputsCapExSalvageMonth,$BS$11)),0,BB115-BC81)</f>
        <v>0</v>
      </c>
      <c r="BD115" s="59" cm="1">
        <f t="array" ref="BD115">IF(AND(INDEX(InputsCapExSalvageMonth,$BS$11)&lt;&gt;0, BD$3&gt;=INDEX(InputsCapExSalvageMonth,$BS$11)),0,BC115-BD81)</f>
        <v>0</v>
      </c>
      <c r="BE115" s="59" cm="1">
        <f t="array" ref="BE115">IF(AND(INDEX(InputsCapExSalvageMonth,$BS$11)&lt;&gt;0, BE$3&gt;=INDEX(InputsCapExSalvageMonth,$BS$11)),0,BD115-BE81)</f>
        <v>0</v>
      </c>
      <c r="BF115" s="60" cm="1">
        <f t="array" ref="BF115">IF(AND(INDEX(InputsCapExSalvageMonth,$BS$11)&lt;&gt;0, BF$3&gt;=INDEX(InputsCapExSalvageMonth,$BS$11)),0,BE115-BF81)</f>
        <v>0</v>
      </c>
      <c r="BG115" s="53" cm="1">
        <f t="array" ref="BG115">IF(AND(INDEX(InputsCapExSalvageMonth,$BS$11)&lt;&gt;0, BG$3&gt;=INDEX(InputsCapExSalvageMonth,$BS$11)),0,BF115-BG81)</f>
        <v>0</v>
      </c>
      <c r="BH115" s="59" cm="1">
        <f t="array" ref="BH115">IF(AND(INDEX(InputsCapExSalvageMonth,$BS$11)&lt;&gt;0, BH$3&gt;=INDEX(InputsCapExSalvageMonth,$BS$11)),0,BG115-BH81)</f>
        <v>0</v>
      </c>
      <c r="BI115" s="59" cm="1">
        <f t="array" ref="BI115">IF(AND(INDEX(InputsCapExSalvageMonth,$BS$11)&lt;&gt;0, BI$3&gt;=INDEX(InputsCapExSalvageMonth,$BS$11)),0,BH115-BI81)</f>
        <v>0</v>
      </c>
      <c r="BJ115" s="59" cm="1">
        <f t="array" ref="BJ115">IF(AND(INDEX(InputsCapExSalvageMonth,$BS$11)&lt;&gt;0, BJ$3&gt;=INDEX(InputsCapExSalvageMonth,$BS$11)),0,BI115-BJ81)</f>
        <v>0</v>
      </c>
      <c r="BK115" s="59" cm="1">
        <f t="array" ref="BK115">IF(AND(INDEX(InputsCapExSalvageMonth,$BS$11)&lt;&gt;0, BK$3&gt;=INDEX(InputsCapExSalvageMonth,$BS$11)),0,BJ115-BK81)</f>
        <v>0</v>
      </c>
      <c r="BL115" s="59" cm="1">
        <f t="array" ref="BL115">IF(AND(INDEX(InputsCapExSalvageMonth,$BS$11)&lt;&gt;0, BL$3&gt;=INDEX(InputsCapExSalvageMonth,$BS$11)),0,BK115-BL81)</f>
        <v>0</v>
      </c>
      <c r="BM115" s="59" cm="1">
        <f t="array" ref="BM115">IF(AND(INDEX(InputsCapExSalvageMonth,$BS$11)&lt;&gt;0, BM$3&gt;=INDEX(InputsCapExSalvageMonth,$BS$11)),0,BL115-BM81)</f>
        <v>0</v>
      </c>
      <c r="BN115" s="59" cm="1">
        <f t="array" ref="BN115">IF(AND(INDEX(InputsCapExSalvageMonth,$BS$11)&lt;&gt;0, BN$3&gt;=INDEX(InputsCapExSalvageMonth,$BS$11)),0,BM115-BN81)</f>
        <v>0</v>
      </c>
      <c r="BO115" s="59" cm="1">
        <f t="array" ref="BO115">IF(AND(INDEX(InputsCapExSalvageMonth,$BS$11)&lt;&gt;0, BO$3&gt;=INDEX(InputsCapExSalvageMonth,$BS$11)),0,BN115-BO81)</f>
        <v>0</v>
      </c>
      <c r="BP115" s="59" cm="1">
        <f t="array" ref="BP115">IF(AND(INDEX(InputsCapExSalvageMonth,$BS$11)&lt;&gt;0, BP$3&gt;=INDEX(InputsCapExSalvageMonth,$BS$11)),0,BO115-BP81)</f>
        <v>0</v>
      </c>
      <c r="BQ115" s="59" cm="1">
        <f t="array" ref="BQ115">IF(AND(INDEX(InputsCapExSalvageMonth,$BS$11)&lt;&gt;0, BQ$3&gt;=INDEX(InputsCapExSalvageMonth,$BS$11)),0,BP115-BQ81)</f>
        <v>0</v>
      </c>
      <c r="BR115" s="60" cm="1">
        <f t="array" ref="BR115">IF(AND(INDEX(InputsCapExSalvageMonth,$BS$11)&lt;&gt;0, BR$3&gt;=INDEX(InputsCapExSalvageMonth,$BS$11)),0,BQ115-BR81)</f>
        <v>0</v>
      </c>
    </row>
    <row r="116" spans="2:70" s="47" customFormat="1" hidden="1" x14ac:dyDescent="0.25">
      <c r="B116" s="53"/>
      <c r="C116" s="128" cm="1">
        <f t="array" ref="C116">INDEX(InputsCapexItem,$BS$12)</f>
        <v>0</v>
      </c>
      <c r="E116" s="60">
        <f t="shared" si="78"/>
        <v>0</v>
      </c>
      <c r="F116" s="60">
        <f t="shared" si="79"/>
        <v>0</v>
      </c>
      <c r="G116" s="60">
        <f t="shared" si="80"/>
        <v>0</v>
      </c>
      <c r="H116" s="60">
        <f t="shared" si="81"/>
        <v>0</v>
      </c>
      <c r="I116" s="60">
        <f t="shared" si="82"/>
        <v>0</v>
      </c>
      <c r="K116" s="53" cm="1">
        <f t="array" ref="K116">IF(AND(INDEX(InputsCapExSalvageMonth,$BS$12)&lt;&gt;0, K$3&gt;=INDEX(InputsCapExSalvageMonth,$BS$12)),0,-K82)</f>
        <v>0</v>
      </c>
      <c r="L116" s="59" cm="1">
        <f t="array" ref="L116">IF(AND(INDEX(InputsCapExSalvageMonth,$BS$12)&lt;&gt;0, L$3&gt;=INDEX(InputsCapExSalvageMonth,$BS$12)),0,K116-L82)</f>
        <v>0</v>
      </c>
      <c r="M116" s="59" cm="1">
        <f t="array" ref="M116">IF(AND(INDEX(InputsCapExSalvageMonth,$BS$12)&lt;&gt;0, M$3&gt;=INDEX(InputsCapExSalvageMonth,$BS$12)),0,L116-M82)</f>
        <v>0</v>
      </c>
      <c r="N116" s="59" cm="1">
        <f t="array" ref="N116">IF(AND(INDEX(InputsCapExSalvageMonth,$BS$12)&lt;&gt;0, N$3&gt;=INDEX(InputsCapExSalvageMonth,$BS$12)),0,M116-N82)</f>
        <v>0</v>
      </c>
      <c r="O116" s="59" cm="1">
        <f t="array" ref="O116">IF(AND(INDEX(InputsCapExSalvageMonth,$BS$12)&lt;&gt;0, O$3&gt;=INDEX(InputsCapExSalvageMonth,$BS$12)),0,N116-O82)</f>
        <v>0</v>
      </c>
      <c r="P116" s="59" cm="1">
        <f t="array" ref="P116">IF(AND(INDEX(InputsCapExSalvageMonth,$BS$12)&lt;&gt;0, P$3&gt;=INDEX(InputsCapExSalvageMonth,$BS$12)),0,O116-P82)</f>
        <v>0</v>
      </c>
      <c r="Q116" s="59" cm="1">
        <f t="array" ref="Q116">IF(AND(INDEX(InputsCapExSalvageMonth,$BS$12)&lt;&gt;0, Q$3&gt;=INDEX(InputsCapExSalvageMonth,$BS$12)),0,P116-Q82)</f>
        <v>0</v>
      </c>
      <c r="R116" s="59" cm="1">
        <f t="array" ref="R116">IF(AND(INDEX(InputsCapExSalvageMonth,$BS$12)&lt;&gt;0, R$3&gt;=INDEX(InputsCapExSalvageMonth,$BS$12)),0,Q116-R82)</f>
        <v>0</v>
      </c>
      <c r="S116" s="59" cm="1">
        <f t="array" ref="S116">IF(AND(INDEX(InputsCapExSalvageMonth,$BS$12)&lt;&gt;0, S$3&gt;=INDEX(InputsCapExSalvageMonth,$BS$12)),0,R116-S82)</f>
        <v>0</v>
      </c>
      <c r="T116" s="59" cm="1">
        <f t="array" ref="T116">IF(AND(INDEX(InputsCapExSalvageMonth,$BS$12)&lt;&gt;0, T$3&gt;=INDEX(InputsCapExSalvageMonth,$BS$12)),0,S116-T82)</f>
        <v>0</v>
      </c>
      <c r="U116" s="59" cm="1">
        <f t="array" ref="U116">IF(AND(INDEX(InputsCapExSalvageMonth,$BS$12)&lt;&gt;0, U$3&gt;=INDEX(InputsCapExSalvageMonth,$BS$12)),0,T116-U82)</f>
        <v>0</v>
      </c>
      <c r="V116" s="60" cm="1">
        <f t="array" ref="V116">IF(AND(INDEX(InputsCapExSalvageMonth,$BS$12)&lt;&gt;0, V$3&gt;=INDEX(InputsCapExSalvageMonth,$BS$12)),0,U116-V82)</f>
        <v>0</v>
      </c>
      <c r="W116" s="53" cm="1">
        <f t="array" ref="W116">IF(AND(INDEX(InputsCapExSalvageMonth,$BS$12)&lt;&gt;0, W$3&gt;=INDEX(InputsCapExSalvageMonth,$BS$12)),0,V116-W82)</f>
        <v>0</v>
      </c>
      <c r="X116" s="59" cm="1">
        <f t="array" ref="X116">IF(AND(INDEX(InputsCapExSalvageMonth,$BS$12)&lt;&gt;0, X$3&gt;=INDEX(InputsCapExSalvageMonth,$BS$12)),0,W116-X82)</f>
        <v>0</v>
      </c>
      <c r="Y116" s="59" cm="1">
        <f t="array" ref="Y116">IF(AND(INDEX(InputsCapExSalvageMonth,$BS$12)&lt;&gt;0, Y$3&gt;=INDEX(InputsCapExSalvageMonth,$BS$12)),0,X116-Y82)</f>
        <v>0</v>
      </c>
      <c r="Z116" s="59" cm="1">
        <f t="array" ref="Z116">IF(AND(INDEX(InputsCapExSalvageMonth,$BS$12)&lt;&gt;0, Z$3&gt;=INDEX(InputsCapExSalvageMonth,$BS$12)),0,Y116-Z82)</f>
        <v>0</v>
      </c>
      <c r="AA116" s="59" cm="1">
        <f t="array" ref="AA116">IF(AND(INDEX(InputsCapExSalvageMonth,$BS$12)&lt;&gt;0, AA$3&gt;=INDEX(InputsCapExSalvageMonth,$BS$12)),0,Z116-AA82)</f>
        <v>0</v>
      </c>
      <c r="AB116" s="59" cm="1">
        <f t="array" ref="AB116">IF(AND(INDEX(InputsCapExSalvageMonth,$BS$12)&lt;&gt;0, AB$3&gt;=INDEX(InputsCapExSalvageMonth,$BS$12)),0,AA116-AB82)</f>
        <v>0</v>
      </c>
      <c r="AC116" s="59" cm="1">
        <f t="array" ref="AC116">IF(AND(INDEX(InputsCapExSalvageMonth,$BS$12)&lt;&gt;0, AC$3&gt;=INDEX(InputsCapExSalvageMonth,$BS$12)),0,AB116-AC82)</f>
        <v>0</v>
      </c>
      <c r="AD116" s="59" cm="1">
        <f t="array" ref="AD116">IF(AND(INDEX(InputsCapExSalvageMonth,$BS$12)&lt;&gt;0, AD$3&gt;=INDEX(InputsCapExSalvageMonth,$BS$12)),0,AC116-AD82)</f>
        <v>0</v>
      </c>
      <c r="AE116" s="59" cm="1">
        <f t="array" ref="AE116">IF(AND(INDEX(InputsCapExSalvageMonth,$BS$12)&lt;&gt;0, AE$3&gt;=INDEX(InputsCapExSalvageMonth,$BS$12)),0,AD116-AE82)</f>
        <v>0</v>
      </c>
      <c r="AF116" s="59" cm="1">
        <f t="array" ref="AF116">IF(AND(INDEX(InputsCapExSalvageMonth,$BS$12)&lt;&gt;0, AF$3&gt;=INDEX(InputsCapExSalvageMonth,$BS$12)),0,AE116-AF82)</f>
        <v>0</v>
      </c>
      <c r="AG116" s="59" cm="1">
        <f t="array" ref="AG116">IF(AND(INDEX(InputsCapExSalvageMonth,$BS$12)&lt;&gt;0, AG$3&gt;=INDEX(InputsCapExSalvageMonth,$BS$12)),0,AF116-AG82)</f>
        <v>0</v>
      </c>
      <c r="AH116" s="60" cm="1">
        <f t="array" ref="AH116">IF(AND(INDEX(InputsCapExSalvageMonth,$BS$12)&lt;&gt;0, AH$3&gt;=INDEX(InputsCapExSalvageMonth,$BS$12)),0,AG116-AH82)</f>
        <v>0</v>
      </c>
      <c r="AI116" s="53" cm="1">
        <f t="array" ref="AI116">IF(AND(INDEX(InputsCapExSalvageMonth,$BS$12)&lt;&gt;0, AI$3&gt;=INDEX(InputsCapExSalvageMonth,$BS$12)),0,AH116-AI82)</f>
        <v>0</v>
      </c>
      <c r="AJ116" s="59" cm="1">
        <f t="array" ref="AJ116">IF(AND(INDEX(InputsCapExSalvageMonth,$BS$12)&lt;&gt;0, AJ$3&gt;=INDEX(InputsCapExSalvageMonth,$BS$12)),0,AI116-AJ82)</f>
        <v>0</v>
      </c>
      <c r="AK116" s="59" cm="1">
        <f t="array" ref="AK116">IF(AND(INDEX(InputsCapExSalvageMonth,$BS$12)&lt;&gt;0, AK$3&gt;=INDEX(InputsCapExSalvageMonth,$BS$12)),0,AJ116-AK82)</f>
        <v>0</v>
      </c>
      <c r="AL116" s="59" cm="1">
        <f t="array" ref="AL116">IF(AND(INDEX(InputsCapExSalvageMonth,$BS$12)&lt;&gt;0, AL$3&gt;=INDEX(InputsCapExSalvageMonth,$BS$12)),0,AK116-AL82)</f>
        <v>0</v>
      </c>
      <c r="AM116" s="59" cm="1">
        <f t="array" ref="AM116">IF(AND(INDEX(InputsCapExSalvageMonth,$BS$12)&lt;&gt;0, AM$3&gt;=INDEX(InputsCapExSalvageMonth,$BS$12)),0,AL116-AM82)</f>
        <v>0</v>
      </c>
      <c r="AN116" s="59" cm="1">
        <f t="array" ref="AN116">IF(AND(INDEX(InputsCapExSalvageMonth,$BS$12)&lt;&gt;0, AN$3&gt;=INDEX(InputsCapExSalvageMonth,$BS$12)),0,AM116-AN82)</f>
        <v>0</v>
      </c>
      <c r="AO116" s="59" cm="1">
        <f t="array" ref="AO116">IF(AND(INDEX(InputsCapExSalvageMonth,$BS$12)&lt;&gt;0, AO$3&gt;=INDEX(InputsCapExSalvageMonth,$BS$12)),0,AN116-AO82)</f>
        <v>0</v>
      </c>
      <c r="AP116" s="59" cm="1">
        <f t="array" ref="AP116">IF(AND(INDEX(InputsCapExSalvageMonth,$BS$12)&lt;&gt;0, AP$3&gt;=INDEX(InputsCapExSalvageMonth,$BS$12)),0,AO116-AP82)</f>
        <v>0</v>
      </c>
      <c r="AQ116" s="59" cm="1">
        <f t="array" ref="AQ116">IF(AND(INDEX(InputsCapExSalvageMonth,$BS$12)&lt;&gt;0, AQ$3&gt;=INDEX(InputsCapExSalvageMonth,$BS$12)),0,AP116-AQ82)</f>
        <v>0</v>
      </c>
      <c r="AR116" s="59" cm="1">
        <f t="array" ref="AR116">IF(AND(INDEX(InputsCapExSalvageMonth,$BS$12)&lt;&gt;0, AR$3&gt;=INDEX(InputsCapExSalvageMonth,$BS$12)),0,AQ116-AR82)</f>
        <v>0</v>
      </c>
      <c r="AS116" s="59" cm="1">
        <f t="array" ref="AS116">IF(AND(INDEX(InputsCapExSalvageMonth,$BS$12)&lt;&gt;0, AS$3&gt;=INDEX(InputsCapExSalvageMonth,$BS$12)),0,AR116-AS82)</f>
        <v>0</v>
      </c>
      <c r="AT116" s="60" cm="1">
        <f t="array" ref="AT116">IF(AND(INDEX(InputsCapExSalvageMonth,$BS$12)&lt;&gt;0, AT$3&gt;=INDEX(InputsCapExSalvageMonth,$BS$12)),0,AS116-AT82)</f>
        <v>0</v>
      </c>
      <c r="AU116" s="53" cm="1">
        <f t="array" ref="AU116">IF(AND(INDEX(InputsCapExSalvageMonth,$BS$12)&lt;&gt;0, AU$3&gt;=INDEX(InputsCapExSalvageMonth,$BS$12)),0,AT116-AU82)</f>
        <v>0</v>
      </c>
      <c r="AV116" s="59" cm="1">
        <f t="array" ref="AV116">IF(AND(INDEX(InputsCapExSalvageMonth,$BS$12)&lt;&gt;0, AV$3&gt;=INDEX(InputsCapExSalvageMonth,$BS$12)),0,AU116-AV82)</f>
        <v>0</v>
      </c>
      <c r="AW116" s="59" cm="1">
        <f t="array" ref="AW116">IF(AND(INDEX(InputsCapExSalvageMonth,$BS$12)&lt;&gt;0, AW$3&gt;=INDEX(InputsCapExSalvageMonth,$BS$12)),0,AV116-AW82)</f>
        <v>0</v>
      </c>
      <c r="AX116" s="59" cm="1">
        <f t="array" ref="AX116">IF(AND(INDEX(InputsCapExSalvageMonth,$BS$12)&lt;&gt;0, AX$3&gt;=INDEX(InputsCapExSalvageMonth,$BS$12)),0,AW116-AX82)</f>
        <v>0</v>
      </c>
      <c r="AY116" s="59" cm="1">
        <f t="array" ref="AY116">IF(AND(INDEX(InputsCapExSalvageMonth,$BS$12)&lt;&gt;0, AY$3&gt;=INDEX(InputsCapExSalvageMonth,$BS$12)),0,AX116-AY82)</f>
        <v>0</v>
      </c>
      <c r="AZ116" s="59" cm="1">
        <f t="array" ref="AZ116">IF(AND(INDEX(InputsCapExSalvageMonth,$BS$12)&lt;&gt;0, AZ$3&gt;=INDEX(InputsCapExSalvageMonth,$BS$12)),0,AY116-AZ82)</f>
        <v>0</v>
      </c>
      <c r="BA116" s="59" cm="1">
        <f t="array" ref="BA116">IF(AND(INDEX(InputsCapExSalvageMonth,$BS$12)&lt;&gt;0, BA$3&gt;=INDEX(InputsCapExSalvageMonth,$BS$12)),0,AZ116-BA82)</f>
        <v>0</v>
      </c>
      <c r="BB116" s="59" cm="1">
        <f t="array" ref="BB116">IF(AND(INDEX(InputsCapExSalvageMonth,$BS$12)&lt;&gt;0, BB$3&gt;=INDEX(InputsCapExSalvageMonth,$BS$12)),0,BA116-BB82)</f>
        <v>0</v>
      </c>
      <c r="BC116" s="59" cm="1">
        <f t="array" ref="BC116">IF(AND(INDEX(InputsCapExSalvageMonth,$BS$12)&lt;&gt;0, BC$3&gt;=INDEX(InputsCapExSalvageMonth,$BS$12)),0,BB116-BC82)</f>
        <v>0</v>
      </c>
      <c r="BD116" s="59" cm="1">
        <f t="array" ref="BD116">IF(AND(INDEX(InputsCapExSalvageMonth,$BS$12)&lt;&gt;0, BD$3&gt;=INDEX(InputsCapExSalvageMonth,$BS$12)),0,BC116-BD82)</f>
        <v>0</v>
      </c>
      <c r="BE116" s="59" cm="1">
        <f t="array" ref="BE116">IF(AND(INDEX(InputsCapExSalvageMonth,$BS$12)&lt;&gt;0, BE$3&gt;=INDEX(InputsCapExSalvageMonth,$BS$12)),0,BD116-BE82)</f>
        <v>0</v>
      </c>
      <c r="BF116" s="60" cm="1">
        <f t="array" ref="BF116">IF(AND(INDEX(InputsCapExSalvageMonth,$BS$12)&lt;&gt;0, BF$3&gt;=INDEX(InputsCapExSalvageMonth,$BS$12)),0,BE116-BF82)</f>
        <v>0</v>
      </c>
      <c r="BG116" s="53" cm="1">
        <f t="array" ref="BG116">IF(AND(INDEX(InputsCapExSalvageMonth,$BS$12)&lt;&gt;0, BG$3&gt;=INDEX(InputsCapExSalvageMonth,$BS$12)),0,BF116-BG82)</f>
        <v>0</v>
      </c>
      <c r="BH116" s="59" cm="1">
        <f t="array" ref="BH116">IF(AND(INDEX(InputsCapExSalvageMonth,$BS$12)&lt;&gt;0, BH$3&gt;=INDEX(InputsCapExSalvageMonth,$BS$12)),0,BG116-BH82)</f>
        <v>0</v>
      </c>
      <c r="BI116" s="59" cm="1">
        <f t="array" ref="BI116">IF(AND(INDEX(InputsCapExSalvageMonth,$BS$12)&lt;&gt;0, BI$3&gt;=INDEX(InputsCapExSalvageMonth,$BS$12)),0,BH116-BI82)</f>
        <v>0</v>
      </c>
      <c r="BJ116" s="59" cm="1">
        <f t="array" ref="BJ116">IF(AND(INDEX(InputsCapExSalvageMonth,$BS$12)&lt;&gt;0, BJ$3&gt;=INDEX(InputsCapExSalvageMonth,$BS$12)),0,BI116-BJ82)</f>
        <v>0</v>
      </c>
      <c r="BK116" s="59" cm="1">
        <f t="array" ref="BK116">IF(AND(INDEX(InputsCapExSalvageMonth,$BS$12)&lt;&gt;0, BK$3&gt;=INDEX(InputsCapExSalvageMonth,$BS$12)),0,BJ116-BK82)</f>
        <v>0</v>
      </c>
      <c r="BL116" s="59" cm="1">
        <f t="array" ref="BL116">IF(AND(INDEX(InputsCapExSalvageMonth,$BS$12)&lt;&gt;0, BL$3&gt;=INDEX(InputsCapExSalvageMonth,$BS$12)),0,BK116-BL82)</f>
        <v>0</v>
      </c>
      <c r="BM116" s="59" cm="1">
        <f t="array" ref="BM116">IF(AND(INDEX(InputsCapExSalvageMonth,$BS$12)&lt;&gt;0, BM$3&gt;=INDEX(InputsCapExSalvageMonth,$BS$12)),0,BL116-BM82)</f>
        <v>0</v>
      </c>
      <c r="BN116" s="59" cm="1">
        <f t="array" ref="BN116">IF(AND(INDEX(InputsCapExSalvageMonth,$BS$12)&lt;&gt;0, BN$3&gt;=INDEX(InputsCapExSalvageMonth,$BS$12)),0,BM116-BN82)</f>
        <v>0</v>
      </c>
      <c r="BO116" s="59" cm="1">
        <f t="array" ref="BO116">IF(AND(INDEX(InputsCapExSalvageMonth,$BS$12)&lt;&gt;0, BO$3&gt;=INDEX(InputsCapExSalvageMonth,$BS$12)),0,BN116-BO82)</f>
        <v>0</v>
      </c>
      <c r="BP116" s="59" cm="1">
        <f t="array" ref="BP116">IF(AND(INDEX(InputsCapExSalvageMonth,$BS$12)&lt;&gt;0, BP$3&gt;=INDEX(InputsCapExSalvageMonth,$BS$12)),0,BO116-BP82)</f>
        <v>0</v>
      </c>
      <c r="BQ116" s="59" cm="1">
        <f t="array" ref="BQ116">IF(AND(INDEX(InputsCapExSalvageMonth,$BS$12)&lt;&gt;0, BQ$3&gt;=INDEX(InputsCapExSalvageMonth,$BS$12)),0,BP116-BQ82)</f>
        <v>0</v>
      </c>
      <c r="BR116" s="60" cm="1">
        <f t="array" ref="BR116">IF(AND(INDEX(InputsCapExSalvageMonth,$BS$12)&lt;&gt;0, BR$3&gt;=INDEX(InputsCapExSalvageMonth,$BS$12)),0,BQ116-BR82)</f>
        <v>0</v>
      </c>
    </row>
    <row r="117" spans="2:70" s="47" customFormat="1" hidden="1" x14ac:dyDescent="0.25">
      <c r="B117" s="53"/>
      <c r="C117" s="128" cm="1">
        <f t="array" ref="C117">INDEX(InputsCapexItem,$BS$13)</f>
        <v>0</v>
      </c>
      <c r="E117" s="60">
        <f t="shared" si="78"/>
        <v>0</v>
      </c>
      <c r="F117" s="60">
        <f t="shared" si="79"/>
        <v>0</v>
      </c>
      <c r="G117" s="60">
        <f t="shared" si="80"/>
        <v>0</v>
      </c>
      <c r="H117" s="60">
        <f t="shared" si="81"/>
        <v>0</v>
      </c>
      <c r="I117" s="60">
        <f t="shared" si="82"/>
        <v>0</v>
      </c>
      <c r="K117" s="53" cm="1">
        <f t="array" ref="K117">IF(AND(INDEX(InputsCapExSalvageMonth,$BS$13)&lt;&gt;0, K$3&gt;=INDEX(InputsCapExSalvageMonth,$BS$13)),0,-K83)</f>
        <v>0</v>
      </c>
      <c r="L117" s="59" cm="1">
        <f t="array" ref="L117">IF(AND(INDEX(InputsCapExSalvageMonth,$BS$13)&lt;&gt;0, L$3&gt;=INDEX(InputsCapExSalvageMonth,$BS$13)),0,K117-L83)</f>
        <v>0</v>
      </c>
      <c r="M117" s="59" cm="1">
        <f t="array" ref="M117">IF(AND(INDEX(InputsCapExSalvageMonth,$BS$13)&lt;&gt;0, M$3&gt;=INDEX(InputsCapExSalvageMonth,$BS$13)),0,L117-M83)</f>
        <v>0</v>
      </c>
      <c r="N117" s="59" cm="1">
        <f t="array" ref="N117">IF(AND(INDEX(InputsCapExSalvageMonth,$BS$13)&lt;&gt;0, N$3&gt;=INDEX(InputsCapExSalvageMonth,$BS$13)),0,M117-N83)</f>
        <v>0</v>
      </c>
      <c r="O117" s="59" cm="1">
        <f t="array" ref="O117">IF(AND(INDEX(InputsCapExSalvageMonth,$BS$13)&lt;&gt;0, O$3&gt;=INDEX(InputsCapExSalvageMonth,$BS$13)),0,N117-O83)</f>
        <v>0</v>
      </c>
      <c r="P117" s="59" cm="1">
        <f t="array" ref="P117">IF(AND(INDEX(InputsCapExSalvageMonth,$BS$13)&lt;&gt;0, P$3&gt;=INDEX(InputsCapExSalvageMonth,$BS$13)),0,O117-P83)</f>
        <v>0</v>
      </c>
      <c r="Q117" s="59" cm="1">
        <f t="array" ref="Q117">IF(AND(INDEX(InputsCapExSalvageMonth,$BS$13)&lt;&gt;0, Q$3&gt;=INDEX(InputsCapExSalvageMonth,$BS$13)),0,P117-Q83)</f>
        <v>0</v>
      </c>
      <c r="R117" s="59" cm="1">
        <f t="array" ref="R117">IF(AND(INDEX(InputsCapExSalvageMonth,$BS$13)&lt;&gt;0, R$3&gt;=INDEX(InputsCapExSalvageMonth,$BS$13)),0,Q117-R83)</f>
        <v>0</v>
      </c>
      <c r="S117" s="59" cm="1">
        <f t="array" ref="S117">IF(AND(INDEX(InputsCapExSalvageMonth,$BS$13)&lt;&gt;0, S$3&gt;=INDEX(InputsCapExSalvageMonth,$BS$13)),0,R117-S83)</f>
        <v>0</v>
      </c>
      <c r="T117" s="59" cm="1">
        <f t="array" ref="T117">IF(AND(INDEX(InputsCapExSalvageMonth,$BS$13)&lt;&gt;0, T$3&gt;=INDEX(InputsCapExSalvageMonth,$BS$13)),0,S117-T83)</f>
        <v>0</v>
      </c>
      <c r="U117" s="59" cm="1">
        <f t="array" ref="U117">IF(AND(INDEX(InputsCapExSalvageMonth,$BS$13)&lt;&gt;0, U$3&gt;=INDEX(InputsCapExSalvageMonth,$BS$13)),0,T117-U83)</f>
        <v>0</v>
      </c>
      <c r="V117" s="60" cm="1">
        <f t="array" ref="V117">IF(AND(INDEX(InputsCapExSalvageMonth,$BS$13)&lt;&gt;0, V$3&gt;=INDEX(InputsCapExSalvageMonth,$BS$13)),0,U117-V83)</f>
        <v>0</v>
      </c>
      <c r="W117" s="53" cm="1">
        <f t="array" ref="W117">IF(AND(INDEX(InputsCapExSalvageMonth,$BS$13)&lt;&gt;0, W$3&gt;=INDEX(InputsCapExSalvageMonth,$BS$13)),0,V117-W83)</f>
        <v>0</v>
      </c>
      <c r="X117" s="59" cm="1">
        <f t="array" ref="X117">IF(AND(INDEX(InputsCapExSalvageMonth,$BS$13)&lt;&gt;0, X$3&gt;=INDEX(InputsCapExSalvageMonth,$BS$13)),0,W117-X83)</f>
        <v>0</v>
      </c>
      <c r="Y117" s="59" cm="1">
        <f t="array" ref="Y117">IF(AND(INDEX(InputsCapExSalvageMonth,$BS$13)&lt;&gt;0, Y$3&gt;=INDEX(InputsCapExSalvageMonth,$BS$13)),0,X117-Y83)</f>
        <v>0</v>
      </c>
      <c r="Z117" s="59" cm="1">
        <f t="array" ref="Z117">IF(AND(INDEX(InputsCapExSalvageMonth,$BS$13)&lt;&gt;0, Z$3&gt;=INDEX(InputsCapExSalvageMonth,$BS$13)),0,Y117-Z83)</f>
        <v>0</v>
      </c>
      <c r="AA117" s="59" cm="1">
        <f t="array" ref="AA117">IF(AND(INDEX(InputsCapExSalvageMonth,$BS$13)&lt;&gt;0, AA$3&gt;=INDEX(InputsCapExSalvageMonth,$BS$13)),0,Z117-AA83)</f>
        <v>0</v>
      </c>
      <c r="AB117" s="59" cm="1">
        <f t="array" ref="AB117">IF(AND(INDEX(InputsCapExSalvageMonth,$BS$13)&lt;&gt;0, AB$3&gt;=INDEX(InputsCapExSalvageMonth,$BS$13)),0,AA117-AB83)</f>
        <v>0</v>
      </c>
      <c r="AC117" s="59" cm="1">
        <f t="array" ref="AC117">IF(AND(INDEX(InputsCapExSalvageMonth,$BS$13)&lt;&gt;0, AC$3&gt;=INDEX(InputsCapExSalvageMonth,$BS$13)),0,AB117-AC83)</f>
        <v>0</v>
      </c>
      <c r="AD117" s="59" cm="1">
        <f t="array" ref="AD117">IF(AND(INDEX(InputsCapExSalvageMonth,$BS$13)&lt;&gt;0, AD$3&gt;=INDEX(InputsCapExSalvageMonth,$BS$13)),0,AC117-AD83)</f>
        <v>0</v>
      </c>
      <c r="AE117" s="59" cm="1">
        <f t="array" ref="AE117">IF(AND(INDEX(InputsCapExSalvageMonth,$BS$13)&lt;&gt;0, AE$3&gt;=INDEX(InputsCapExSalvageMonth,$BS$13)),0,AD117-AE83)</f>
        <v>0</v>
      </c>
      <c r="AF117" s="59" cm="1">
        <f t="array" ref="AF117">IF(AND(INDEX(InputsCapExSalvageMonth,$BS$13)&lt;&gt;0, AF$3&gt;=INDEX(InputsCapExSalvageMonth,$BS$13)),0,AE117-AF83)</f>
        <v>0</v>
      </c>
      <c r="AG117" s="59" cm="1">
        <f t="array" ref="AG117">IF(AND(INDEX(InputsCapExSalvageMonth,$BS$13)&lt;&gt;0, AG$3&gt;=INDEX(InputsCapExSalvageMonth,$BS$13)),0,AF117-AG83)</f>
        <v>0</v>
      </c>
      <c r="AH117" s="60" cm="1">
        <f t="array" ref="AH117">IF(AND(INDEX(InputsCapExSalvageMonth,$BS$13)&lt;&gt;0, AH$3&gt;=INDEX(InputsCapExSalvageMonth,$BS$13)),0,AG117-AH83)</f>
        <v>0</v>
      </c>
      <c r="AI117" s="53" cm="1">
        <f t="array" ref="AI117">IF(AND(INDEX(InputsCapExSalvageMonth,$BS$13)&lt;&gt;0, AI$3&gt;=INDEX(InputsCapExSalvageMonth,$BS$13)),0,AH117-AI83)</f>
        <v>0</v>
      </c>
      <c r="AJ117" s="59" cm="1">
        <f t="array" ref="AJ117">IF(AND(INDEX(InputsCapExSalvageMonth,$BS$13)&lt;&gt;0, AJ$3&gt;=INDEX(InputsCapExSalvageMonth,$BS$13)),0,AI117-AJ83)</f>
        <v>0</v>
      </c>
      <c r="AK117" s="59" cm="1">
        <f t="array" ref="AK117">IF(AND(INDEX(InputsCapExSalvageMonth,$BS$13)&lt;&gt;0, AK$3&gt;=INDEX(InputsCapExSalvageMonth,$BS$13)),0,AJ117-AK83)</f>
        <v>0</v>
      </c>
      <c r="AL117" s="59" cm="1">
        <f t="array" ref="AL117">IF(AND(INDEX(InputsCapExSalvageMonth,$BS$13)&lt;&gt;0, AL$3&gt;=INDEX(InputsCapExSalvageMonth,$BS$13)),0,AK117-AL83)</f>
        <v>0</v>
      </c>
      <c r="AM117" s="59" cm="1">
        <f t="array" ref="AM117">IF(AND(INDEX(InputsCapExSalvageMonth,$BS$13)&lt;&gt;0, AM$3&gt;=INDEX(InputsCapExSalvageMonth,$BS$13)),0,AL117-AM83)</f>
        <v>0</v>
      </c>
      <c r="AN117" s="59" cm="1">
        <f t="array" ref="AN117">IF(AND(INDEX(InputsCapExSalvageMonth,$BS$13)&lt;&gt;0, AN$3&gt;=INDEX(InputsCapExSalvageMonth,$BS$13)),0,AM117-AN83)</f>
        <v>0</v>
      </c>
      <c r="AO117" s="59" cm="1">
        <f t="array" ref="AO117">IF(AND(INDEX(InputsCapExSalvageMonth,$BS$13)&lt;&gt;0, AO$3&gt;=INDEX(InputsCapExSalvageMonth,$BS$13)),0,AN117-AO83)</f>
        <v>0</v>
      </c>
      <c r="AP117" s="59" cm="1">
        <f t="array" ref="AP117">IF(AND(INDEX(InputsCapExSalvageMonth,$BS$13)&lt;&gt;0, AP$3&gt;=INDEX(InputsCapExSalvageMonth,$BS$13)),0,AO117-AP83)</f>
        <v>0</v>
      </c>
      <c r="AQ117" s="59" cm="1">
        <f t="array" ref="AQ117">IF(AND(INDEX(InputsCapExSalvageMonth,$BS$13)&lt;&gt;0, AQ$3&gt;=INDEX(InputsCapExSalvageMonth,$BS$13)),0,AP117-AQ83)</f>
        <v>0</v>
      </c>
      <c r="AR117" s="59" cm="1">
        <f t="array" ref="AR117">IF(AND(INDEX(InputsCapExSalvageMonth,$BS$13)&lt;&gt;0, AR$3&gt;=INDEX(InputsCapExSalvageMonth,$BS$13)),0,AQ117-AR83)</f>
        <v>0</v>
      </c>
      <c r="AS117" s="59" cm="1">
        <f t="array" ref="AS117">IF(AND(INDEX(InputsCapExSalvageMonth,$BS$13)&lt;&gt;0, AS$3&gt;=INDEX(InputsCapExSalvageMonth,$BS$13)),0,AR117-AS83)</f>
        <v>0</v>
      </c>
      <c r="AT117" s="60" cm="1">
        <f t="array" ref="AT117">IF(AND(INDEX(InputsCapExSalvageMonth,$BS$13)&lt;&gt;0, AT$3&gt;=INDEX(InputsCapExSalvageMonth,$BS$13)),0,AS117-AT83)</f>
        <v>0</v>
      </c>
      <c r="AU117" s="53" cm="1">
        <f t="array" ref="AU117">IF(AND(INDEX(InputsCapExSalvageMonth,$BS$13)&lt;&gt;0, AU$3&gt;=INDEX(InputsCapExSalvageMonth,$BS$13)),0,AT117-AU83)</f>
        <v>0</v>
      </c>
      <c r="AV117" s="59" cm="1">
        <f t="array" ref="AV117">IF(AND(INDEX(InputsCapExSalvageMonth,$BS$13)&lt;&gt;0, AV$3&gt;=INDEX(InputsCapExSalvageMonth,$BS$13)),0,AU117-AV83)</f>
        <v>0</v>
      </c>
      <c r="AW117" s="59" cm="1">
        <f t="array" ref="AW117">IF(AND(INDEX(InputsCapExSalvageMonth,$BS$13)&lt;&gt;0, AW$3&gt;=INDEX(InputsCapExSalvageMonth,$BS$13)),0,AV117-AW83)</f>
        <v>0</v>
      </c>
      <c r="AX117" s="59" cm="1">
        <f t="array" ref="AX117">IF(AND(INDEX(InputsCapExSalvageMonth,$BS$13)&lt;&gt;0, AX$3&gt;=INDEX(InputsCapExSalvageMonth,$BS$13)),0,AW117-AX83)</f>
        <v>0</v>
      </c>
      <c r="AY117" s="59" cm="1">
        <f t="array" ref="AY117">IF(AND(INDEX(InputsCapExSalvageMonth,$BS$13)&lt;&gt;0, AY$3&gt;=INDEX(InputsCapExSalvageMonth,$BS$13)),0,AX117-AY83)</f>
        <v>0</v>
      </c>
      <c r="AZ117" s="59" cm="1">
        <f t="array" ref="AZ117">IF(AND(INDEX(InputsCapExSalvageMonth,$BS$13)&lt;&gt;0, AZ$3&gt;=INDEX(InputsCapExSalvageMonth,$BS$13)),0,AY117-AZ83)</f>
        <v>0</v>
      </c>
      <c r="BA117" s="59" cm="1">
        <f t="array" ref="BA117">IF(AND(INDEX(InputsCapExSalvageMonth,$BS$13)&lt;&gt;0, BA$3&gt;=INDEX(InputsCapExSalvageMonth,$BS$13)),0,AZ117-BA83)</f>
        <v>0</v>
      </c>
      <c r="BB117" s="59" cm="1">
        <f t="array" ref="BB117">IF(AND(INDEX(InputsCapExSalvageMonth,$BS$13)&lt;&gt;0, BB$3&gt;=INDEX(InputsCapExSalvageMonth,$BS$13)),0,BA117-BB83)</f>
        <v>0</v>
      </c>
      <c r="BC117" s="59" cm="1">
        <f t="array" ref="BC117">IF(AND(INDEX(InputsCapExSalvageMonth,$BS$13)&lt;&gt;0, BC$3&gt;=INDEX(InputsCapExSalvageMonth,$BS$13)),0,BB117-BC83)</f>
        <v>0</v>
      </c>
      <c r="BD117" s="59" cm="1">
        <f t="array" ref="BD117">IF(AND(INDEX(InputsCapExSalvageMonth,$BS$13)&lt;&gt;0, BD$3&gt;=INDEX(InputsCapExSalvageMonth,$BS$13)),0,BC117-BD83)</f>
        <v>0</v>
      </c>
      <c r="BE117" s="59" cm="1">
        <f t="array" ref="BE117">IF(AND(INDEX(InputsCapExSalvageMonth,$BS$13)&lt;&gt;0, BE$3&gt;=INDEX(InputsCapExSalvageMonth,$BS$13)),0,BD117-BE83)</f>
        <v>0</v>
      </c>
      <c r="BF117" s="60" cm="1">
        <f t="array" ref="BF117">IF(AND(INDEX(InputsCapExSalvageMonth,$BS$13)&lt;&gt;0, BF$3&gt;=INDEX(InputsCapExSalvageMonth,$BS$13)),0,BE117-BF83)</f>
        <v>0</v>
      </c>
      <c r="BG117" s="53" cm="1">
        <f t="array" ref="BG117">IF(AND(INDEX(InputsCapExSalvageMonth,$BS$13)&lt;&gt;0, BG$3&gt;=INDEX(InputsCapExSalvageMonth,$BS$13)),0,BF117-BG83)</f>
        <v>0</v>
      </c>
      <c r="BH117" s="59" cm="1">
        <f t="array" ref="BH117">IF(AND(INDEX(InputsCapExSalvageMonth,$BS$13)&lt;&gt;0, BH$3&gt;=INDEX(InputsCapExSalvageMonth,$BS$13)),0,BG117-BH83)</f>
        <v>0</v>
      </c>
      <c r="BI117" s="59" cm="1">
        <f t="array" ref="BI117">IF(AND(INDEX(InputsCapExSalvageMonth,$BS$13)&lt;&gt;0, BI$3&gt;=INDEX(InputsCapExSalvageMonth,$BS$13)),0,BH117-BI83)</f>
        <v>0</v>
      </c>
      <c r="BJ117" s="59" cm="1">
        <f t="array" ref="BJ117">IF(AND(INDEX(InputsCapExSalvageMonth,$BS$13)&lt;&gt;0, BJ$3&gt;=INDEX(InputsCapExSalvageMonth,$BS$13)),0,BI117-BJ83)</f>
        <v>0</v>
      </c>
      <c r="BK117" s="59" cm="1">
        <f t="array" ref="BK117">IF(AND(INDEX(InputsCapExSalvageMonth,$BS$13)&lt;&gt;0, BK$3&gt;=INDEX(InputsCapExSalvageMonth,$BS$13)),0,BJ117-BK83)</f>
        <v>0</v>
      </c>
      <c r="BL117" s="59" cm="1">
        <f t="array" ref="BL117">IF(AND(INDEX(InputsCapExSalvageMonth,$BS$13)&lt;&gt;0, BL$3&gt;=INDEX(InputsCapExSalvageMonth,$BS$13)),0,BK117-BL83)</f>
        <v>0</v>
      </c>
      <c r="BM117" s="59" cm="1">
        <f t="array" ref="BM117">IF(AND(INDEX(InputsCapExSalvageMonth,$BS$13)&lt;&gt;0, BM$3&gt;=INDEX(InputsCapExSalvageMonth,$BS$13)),0,BL117-BM83)</f>
        <v>0</v>
      </c>
      <c r="BN117" s="59" cm="1">
        <f t="array" ref="BN117">IF(AND(INDEX(InputsCapExSalvageMonth,$BS$13)&lt;&gt;0, BN$3&gt;=INDEX(InputsCapExSalvageMonth,$BS$13)),0,BM117-BN83)</f>
        <v>0</v>
      </c>
      <c r="BO117" s="59" cm="1">
        <f t="array" ref="BO117">IF(AND(INDEX(InputsCapExSalvageMonth,$BS$13)&lt;&gt;0, BO$3&gt;=INDEX(InputsCapExSalvageMonth,$BS$13)),0,BN117-BO83)</f>
        <v>0</v>
      </c>
      <c r="BP117" s="59" cm="1">
        <f t="array" ref="BP117">IF(AND(INDEX(InputsCapExSalvageMonth,$BS$13)&lt;&gt;0, BP$3&gt;=INDEX(InputsCapExSalvageMonth,$BS$13)),0,BO117-BP83)</f>
        <v>0</v>
      </c>
      <c r="BQ117" s="59" cm="1">
        <f t="array" ref="BQ117">IF(AND(INDEX(InputsCapExSalvageMonth,$BS$13)&lt;&gt;0, BQ$3&gt;=INDEX(InputsCapExSalvageMonth,$BS$13)),0,BP117-BQ83)</f>
        <v>0</v>
      </c>
      <c r="BR117" s="60" cm="1">
        <f t="array" ref="BR117">IF(AND(INDEX(InputsCapExSalvageMonth,$BS$13)&lt;&gt;0, BR$3&gt;=INDEX(InputsCapExSalvageMonth,$BS$13)),0,BQ117-BR83)</f>
        <v>0</v>
      </c>
    </row>
    <row r="118" spans="2:70" s="47" customFormat="1" hidden="1" x14ac:dyDescent="0.25">
      <c r="B118" s="53"/>
      <c r="C118" s="128" cm="1">
        <f t="array" ref="C118">INDEX(InputsCapexItem,$BS$14)</f>
        <v>0</v>
      </c>
      <c r="E118" s="60">
        <f t="shared" si="78"/>
        <v>0</v>
      </c>
      <c r="F118" s="60">
        <f t="shared" si="79"/>
        <v>0</v>
      </c>
      <c r="G118" s="60">
        <f t="shared" si="80"/>
        <v>0</v>
      </c>
      <c r="H118" s="60">
        <f t="shared" si="81"/>
        <v>0</v>
      </c>
      <c r="I118" s="60">
        <f t="shared" si="82"/>
        <v>0</v>
      </c>
      <c r="K118" s="53" cm="1">
        <f t="array" ref="K118">IF(AND(INDEX(InputsCapExSalvageMonth,$BS$14)&lt;&gt;0, K$3&gt;=INDEX(InputsCapExSalvageMonth,$BS$14)),0,-K84)</f>
        <v>0</v>
      </c>
      <c r="L118" s="59" cm="1">
        <f t="array" ref="L118">IF(AND(INDEX(InputsCapExSalvageMonth,$BS$14)&lt;&gt;0, L$3&gt;=INDEX(InputsCapExSalvageMonth,$BS$14)),0,K118-L84)</f>
        <v>0</v>
      </c>
      <c r="M118" s="59" cm="1">
        <f t="array" ref="M118">IF(AND(INDEX(InputsCapExSalvageMonth,$BS$14)&lt;&gt;0, M$3&gt;=INDEX(InputsCapExSalvageMonth,$BS$14)),0,L118-M84)</f>
        <v>0</v>
      </c>
      <c r="N118" s="59" cm="1">
        <f t="array" ref="N118">IF(AND(INDEX(InputsCapExSalvageMonth,$BS$14)&lt;&gt;0, N$3&gt;=INDEX(InputsCapExSalvageMonth,$BS$14)),0,M118-N84)</f>
        <v>0</v>
      </c>
      <c r="O118" s="59" cm="1">
        <f t="array" ref="O118">IF(AND(INDEX(InputsCapExSalvageMonth,$BS$14)&lt;&gt;0, O$3&gt;=INDEX(InputsCapExSalvageMonth,$BS$14)),0,N118-O84)</f>
        <v>0</v>
      </c>
      <c r="P118" s="59" cm="1">
        <f t="array" ref="P118">IF(AND(INDEX(InputsCapExSalvageMonth,$BS$14)&lt;&gt;0, P$3&gt;=INDEX(InputsCapExSalvageMonth,$BS$14)),0,O118-P84)</f>
        <v>0</v>
      </c>
      <c r="Q118" s="59" cm="1">
        <f t="array" ref="Q118">IF(AND(INDEX(InputsCapExSalvageMonth,$BS$14)&lt;&gt;0, Q$3&gt;=INDEX(InputsCapExSalvageMonth,$BS$14)),0,P118-Q84)</f>
        <v>0</v>
      </c>
      <c r="R118" s="59" cm="1">
        <f t="array" ref="R118">IF(AND(INDEX(InputsCapExSalvageMonth,$BS$14)&lt;&gt;0, R$3&gt;=INDEX(InputsCapExSalvageMonth,$BS$14)),0,Q118-R84)</f>
        <v>0</v>
      </c>
      <c r="S118" s="59" cm="1">
        <f t="array" ref="S118">IF(AND(INDEX(InputsCapExSalvageMonth,$BS$14)&lt;&gt;0, S$3&gt;=INDEX(InputsCapExSalvageMonth,$BS$14)),0,R118-S84)</f>
        <v>0</v>
      </c>
      <c r="T118" s="59" cm="1">
        <f t="array" ref="T118">IF(AND(INDEX(InputsCapExSalvageMonth,$BS$14)&lt;&gt;0, T$3&gt;=INDEX(InputsCapExSalvageMonth,$BS$14)),0,S118-T84)</f>
        <v>0</v>
      </c>
      <c r="U118" s="59" cm="1">
        <f t="array" ref="U118">IF(AND(INDEX(InputsCapExSalvageMonth,$BS$14)&lt;&gt;0, U$3&gt;=INDEX(InputsCapExSalvageMonth,$BS$14)),0,T118-U84)</f>
        <v>0</v>
      </c>
      <c r="V118" s="60" cm="1">
        <f t="array" ref="V118">IF(AND(INDEX(InputsCapExSalvageMonth,$BS$14)&lt;&gt;0, V$3&gt;=INDEX(InputsCapExSalvageMonth,$BS$14)),0,U118-V84)</f>
        <v>0</v>
      </c>
      <c r="W118" s="53" cm="1">
        <f t="array" ref="W118">IF(AND(INDEX(InputsCapExSalvageMonth,$BS$14)&lt;&gt;0, W$3&gt;=INDEX(InputsCapExSalvageMonth,$BS$14)),0,V118-W84)</f>
        <v>0</v>
      </c>
      <c r="X118" s="59" cm="1">
        <f t="array" ref="X118">IF(AND(INDEX(InputsCapExSalvageMonth,$BS$14)&lt;&gt;0, X$3&gt;=INDEX(InputsCapExSalvageMonth,$BS$14)),0,W118-X84)</f>
        <v>0</v>
      </c>
      <c r="Y118" s="59" cm="1">
        <f t="array" ref="Y118">IF(AND(INDEX(InputsCapExSalvageMonth,$BS$14)&lt;&gt;0, Y$3&gt;=INDEX(InputsCapExSalvageMonth,$BS$14)),0,X118-Y84)</f>
        <v>0</v>
      </c>
      <c r="Z118" s="59" cm="1">
        <f t="array" ref="Z118">IF(AND(INDEX(InputsCapExSalvageMonth,$BS$14)&lt;&gt;0, Z$3&gt;=INDEX(InputsCapExSalvageMonth,$BS$14)),0,Y118-Z84)</f>
        <v>0</v>
      </c>
      <c r="AA118" s="59" cm="1">
        <f t="array" ref="AA118">IF(AND(INDEX(InputsCapExSalvageMonth,$BS$14)&lt;&gt;0, AA$3&gt;=INDEX(InputsCapExSalvageMonth,$BS$14)),0,Z118-AA84)</f>
        <v>0</v>
      </c>
      <c r="AB118" s="59" cm="1">
        <f t="array" ref="AB118">IF(AND(INDEX(InputsCapExSalvageMonth,$BS$14)&lt;&gt;0, AB$3&gt;=INDEX(InputsCapExSalvageMonth,$BS$14)),0,AA118-AB84)</f>
        <v>0</v>
      </c>
      <c r="AC118" s="59" cm="1">
        <f t="array" ref="AC118">IF(AND(INDEX(InputsCapExSalvageMonth,$BS$14)&lt;&gt;0, AC$3&gt;=INDEX(InputsCapExSalvageMonth,$BS$14)),0,AB118-AC84)</f>
        <v>0</v>
      </c>
      <c r="AD118" s="59" cm="1">
        <f t="array" ref="AD118">IF(AND(INDEX(InputsCapExSalvageMonth,$BS$14)&lt;&gt;0, AD$3&gt;=INDEX(InputsCapExSalvageMonth,$BS$14)),0,AC118-AD84)</f>
        <v>0</v>
      </c>
      <c r="AE118" s="59" cm="1">
        <f t="array" ref="AE118">IF(AND(INDEX(InputsCapExSalvageMonth,$BS$14)&lt;&gt;0, AE$3&gt;=INDEX(InputsCapExSalvageMonth,$BS$14)),0,AD118-AE84)</f>
        <v>0</v>
      </c>
      <c r="AF118" s="59" cm="1">
        <f t="array" ref="AF118">IF(AND(INDEX(InputsCapExSalvageMonth,$BS$14)&lt;&gt;0, AF$3&gt;=INDEX(InputsCapExSalvageMonth,$BS$14)),0,AE118-AF84)</f>
        <v>0</v>
      </c>
      <c r="AG118" s="59" cm="1">
        <f t="array" ref="AG118">IF(AND(INDEX(InputsCapExSalvageMonth,$BS$14)&lt;&gt;0, AG$3&gt;=INDEX(InputsCapExSalvageMonth,$BS$14)),0,AF118-AG84)</f>
        <v>0</v>
      </c>
      <c r="AH118" s="60" cm="1">
        <f t="array" ref="AH118">IF(AND(INDEX(InputsCapExSalvageMonth,$BS$14)&lt;&gt;0, AH$3&gt;=INDEX(InputsCapExSalvageMonth,$BS$14)),0,AG118-AH84)</f>
        <v>0</v>
      </c>
      <c r="AI118" s="53" cm="1">
        <f t="array" ref="AI118">IF(AND(INDEX(InputsCapExSalvageMonth,$BS$14)&lt;&gt;0, AI$3&gt;=INDEX(InputsCapExSalvageMonth,$BS$14)),0,AH118-AI84)</f>
        <v>0</v>
      </c>
      <c r="AJ118" s="59" cm="1">
        <f t="array" ref="AJ118">IF(AND(INDEX(InputsCapExSalvageMonth,$BS$14)&lt;&gt;0, AJ$3&gt;=INDEX(InputsCapExSalvageMonth,$BS$14)),0,AI118-AJ84)</f>
        <v>0</v>
      </c>
      <c r="AK118" s="59" cm="1">
        <f t="array" ref="AK118">IF(AND(INDEX(InputsCapExSalvageMonth,$BS$14)&lt;&gt;0, AK$3&gt;=INDEX(InputsCapExSalvageMonth,$BS$14)),0,AJ118-AK84)</f>
        <v>0</v>
      </c>
      <c r="AL118" s="59" cm="1">
        <f t="array" ref="AL118">IF(AND(INDEX(InputsCapExSalvageMonth,$BS$14)&lt;&gt;0, AL$3&gt;=INDEX(InputsCapExSalvageMonth,$BS$14)),0,AK118-AL84)</f>
        <v>0</v>
      </c>
      <c r="AM118" s="59" cm="1">
        <f t="array" ref="AM118">IF(AND(INDEX(InputsCapExSalvageMonth,$BS$14)&lt;&gt;0, AM$3&gt;=INDEX(InputsCapExSalvageMonth,$BS$14)),0,AL118-AM84)</f>
        <v>0</v>
      </c>
      <c r="AN118" s="59" cm="1">
        <f t="array" ref="AN118">IF(AND(INDEX(InputsCapExSalvageMonth,$BS$14)&lt;&gt;0, AN$3&gt;=INDEX(InputsCapExSalvageMonth,$BS$14)),0,AM118-AN84)</f>
        <v>0</v>
      </c>
      <c r="AO118" s="59" cm="1">
        <f t="array" ref="AO118">IF(AND(INDEX(InputsCapExSalvageMonth,$BS$14)&lt;&gt;0, AO$3&gt;=INDEX(InputsCapExSalvageMonth,$BS$14)),0,AN118-AO84)</f>
        <v>0</v>
      </c>
      <c r="AP118" s="59" cm="1">
        <f t="array" ref="AP118">IF(AND(INDEX(InputsCapExSalvageMonth,$BS$14)&lt;&gt;0, AP$3&gt;=INDEX(InputsCapExSalvageMonth,$BS$14)),0,AO118-AP84)</f>
        <v>0</v>
      </c>
      <c r="AQ118" s="59" cm="1">
        <f t="array" ref="AQ118">IF(AND(INDEX(InputsCapExSalvageMonth,$BS$14)&lt;&gt;0, AQ$3&gt;=INDEX(InputsCapExSalvageMonth,$BS$14)),0,AP118-AQ84)</f>
        <v>0</v>
      </c>
      <c r="AR118" s="59" cm="1">
        <f t="array" ref="AR118">IF(AND(INDEX(InputsCapExSalvageMonth,$BS$14)&lt;&gt;0, AR$3&gt;=INDEX(InputsCapExSalvageMonth,$BS$14)),0,AQ118-AR84)</f>
        <v>0</v>
      </c>
      <c r="AS118" s="59" cm="1">
        <f t="array" ref="AS118">IF(AND(INDEX(InputsCapExSalvageMonth,$BS$14)&lt;&gt;0, AS$3&gt;=INDEX(InputsCapExSalvageMonth,$BS$14)),0,AR118-AS84)</f>
        <v>0</v>
      </c>
      <c r="AT118" s="60" cm="1">
        <f t="array" ref="AT118">IF(AND(INDEX(InputsCapExSalvageMonth,$BS$14)&lt;&gt;0, AT$3&gt;=INDEX(InputsCapExSalvageMonth,$BS$14)),0,AS118-AT84)</f>
        <v>0</v>
      </c>
      <c r="AU118" s="53" cm="1">
        <f t="array" ref="AU118">IF(AND(INDEX(InputsCapExSalvageMonth,$BS$14)&lt;&gt;0, AU$3&gt;=INDEX(InputsCapExSalvageMonth,$BS$14)),0,AT118-AU84)</f>
        <v>0</v>
      </c>
      <c r="AV118" s="59" cm="1">
        <f t="array" ref="AV118">IF(AND(INDEX(InputsCapExSalvageMonth,$BS$14)&lt;&gt;0, AV$3&gt;=INDEX(InputsCapExSalvageMonth,$BS$14)),0,AU118-AV84)</f>
        <v>0</v>
      </c>
      <c r="AW118" s="59" cm="1">
        <f t="array" ref="AW118">IF(AND(INDEX(InputsCapExSalvageMonth,$BS$14)&lt;&gt;0, AW$3&gt;=INDEX(InputsCapExSalvageMonth,$BS$14)),0,AV118-AW84)</f>
        <v>0</v>
      </c>
      <c r="AX118" s="59" cm="1">
        <f t="array" ref="AX118">IF(AND(INDEX(InputsCapExSalvageMonth,$BS$14)&lt;&gt;0, AX$3&gt;=INDEX(InputsCapExSalvageMonth,$BS$14)),0,AW118-AX84)</f>
        <v>0</v>
      </c>
      <c r="AY118" s="59" cm="1">
        <f t="array" ref="AY118">IF(AND(INDEX(InputsCapExSalvageMonth,$BS$14)&lt;&gt;0, AY$3&gt;=INDEX(InputsCapExSalvageMonth,$BS$14)),0,AX118-AY84)</f>
        <v>0</v>
      </c>
      <c r="AZ118" s="59" cm="1">
        <f t="array" ref="AZ118">IF(AND(INDEX(InputsCapExSalvageMonth,$BS$14)&lt;&gt;0, AZ$3&gt;=INDEX(InputsCapExSalvageMonth,$BS$14)),0,AY118-AZ84)</f>
        <v>0</v>
      </c>
      <c r="BA118" s="59" cm="1">
        <f t="array" ref="BA118">IF(AND(INDEX(InputsCapExSalvageMonth,$BS$14)&lt;&gt;0, BA$3&gt;=INDEX(InputsCapExSalvageMonth,$BS$14)),0,AZ118-BA84)</f>
        <v>0</v>
      </c>
      <c r="BB118" s="59" cm="1">
        <f t="array" ref="BB118">IF(AND(INDEX(InputsCapExSalvageMonth,$BS$14)&lt;&gt;0, BB$3&gt;=INDEX(InputsCapExSalvageMonth,$BS$14)),0,BA118-BB84)</f>
        <v>0</v>
      </c>
      <c r="BC118" s="59" cm="1">
        <f t="array" ref="BC118">IF(AND(INDEX(InputsCapExSalvageMonth,$BS$14)&lt;&gt;0, BC$3&gt;=INDEX(InputsCapExSalvageMonth,$BS$14)),0,BB118-BC84)</f>
        <v>0</v>
      </c>
      <c r="BD118" s="59" cm="1">
        <f t="array" ref="BD118">IF(AND(INDEX(InputsCapExSalvageMonth,$BS$14)&lt;&gt;0, BD$3&gt;=INDEX(InputsCapExSalvageMonth,$BS$14)),0,BC118-BD84)</f>
        <v>0</v>
      </c>
      <c r="BE118" s="59" cm="1">
        <f t="array" ref="BE118">IF(AND(INDEX(InputsCapExSalvageMonth,$BS$14)&lt;&gt;0, BE$3&gt;=INDEX(InputsCapExSalvageMonth,$BS$14)),0,BD118-BE84)</f>
        <v>0</v>
      </c>
      <c r="BF118" s="60" cm="1">
        <f t="array" ref="BF118">IF(AND(INDEX(InputsCapExSalvageMonth,$BS$14)&lt;&gt;0, BF$3&gt;=INDEX(InputsCapExSalvageMonth,$BS$14)),0,BE118-BF84)</f>
        <v>0</v>
      </c>
      <c r="BG118" s="53" cm="1">
        <f t="array" ref="BG118">IF(AND(INDEX(InputsCapExSalvageMonth,$BS$14)&lt;&gt;0, BG$3&gt;=INDEX(InputsCapExSalvageMonth,$BS$14)),0,BF118-BG84)</f>
        <v>0</v>
      </c>
      <c r="BH118" s="59" cm="1">
        <f t="array" ref="BH118">IF(AND(INDEX(InputsCapExSalvageMonth,$BS$14)&lt;&gt;0, BH$3&gt;=INDEX(InputsCapExSalvageMonth,$BS$14)),0,BG118-BH84)</f>
        <v>0</v>
      </c>
      <c r="BI118" s="59" cm="1">
        <f t="array" ref="BI118">IF(AND(INDEX(InputsCapExSalvageMonth,$BS$14)&lt;&gt;0, BI$3&gt;=INDEX(InputsCapExSalvageMonth,$BS$14)),0,BH118-BI84)</f>
        <v>0</v>
      </c>
      <c r="BJ118" s="59" cm="1">
        <f t="array" ref="BJ118">IF(AND(INDEX(InputsCapExSalvageMonth,$BS$14)&lt;&gt;0, BJ$3&gt;=INDEX(InputsCapExSalvageMonth,$BS$14)),0,BI118-BJ84)</f>
        <v>0</v>
      </c>
      <c r="BK118" s="59" cm="1">
        <f t="array" ref="BK118">IF(AND(INDEX(InputsCapExSalvageMonth,$BS$14)&lt;&gt;0, BK$3&gt;=INDEX(InputsCapExSalvageMonth,$BS$14)),0,BJ118-BK84)</f>
        <v>0</v>
      </c>
      <c r="BL118" s="59" cm="1">
        <f t="array" ref="BL118">IF(AND(INDEX(InputsCapExSalvageMonth,$BS$14)&lt;&gt;0, BL$3&gt;=INDEX(InputsCapExSalvageMonth,$BS$14)),0,BK118-BL84)</f>
        <v>0</v>
      </c>
      <c r="BM118" s="59" cm="1">
        <f t="array" ref="BM118">IF(AND(INDEX(InputsCapExSalvageMonth,$BS$14)&lt;&gt;0, BM$3&gt;=INDEX(InputsCapExSalvageMonth,$BS$14)),0,BL118-BM84)</f>
        <v>0</v>
      </c>
      <c r="BN118" s="59" cm="1">
        <f t="array" ref="BN118">IF(AND(INDEX(InputsCapExSalvageMonth,$BS$14)&lt;&gt;0, BN$3&gt;=INDEX(InputsCapExSalvageMonth,$BS$14)),0,BM118-BN84)</f>
        <v>0</v>
      </c>
      <c r="BO118" s="59" cm="1">
        <f t="array" ref="BO118">IF(AND(INDEX(InputsCapExSalvageMonth,$BS$14)&lt;&gt;0, BO$3&gt;=INDEX(InputsCapExSalvageMonth,$BS$14)),0,BN118-BO84)</f>
        <v>0</v>
      </c>
      <c r="BP118" s="59" cm="1">
        <f t="array" ref="BP118">IF(AND(INDEX(InputsCapExSalvageMonth,$BS$14)&lt;&gt;0, BP$3&gt;=INDEX(InputsCapExSalvageMonth,$BS$14)),0,BO118-BP84)</f>
        <v>0</v>
      </c>
      <c r="BQ118" s="59" cm="1">
        <f t="array" ref="BQ118">IF(AND(INDEX(InputsCapExSalvageMonth,$BS$14)&lt;&gt;0, BQ$3&gt;=INDEX(InputsCapExSalvageMonth,$BS$14)),0,BP118-BQ84)</f>
        <v>0</v>
      </c>
      <c r="BR118" s="60" cm="1">
        <f t="array" ref="BR118">IF(AND(INDEX(InputsCapExSalvageMonth,$BS$14)&lt;&gt;0, BR$3&gt;=INDEX(InputsCapExSalvageMonth,$BS$14)),0,BQ118-BR84)</f>
        <v>0</v>
      </c>
    </row>
    <row r="119" spans="2:70" s="47" customFormat="1" hidden="1" x14ac:dyDescent="0.25">
      <c r="B119" s="53"/>
      <c r="C119" s="128" cm="1">
        <f t="array" ref="C119">INDEX(InputsCapexItem,$BS$15)</f>
        <v>0</v>
      </c>
      <c r="E119" s="60">
        <f t="shared" si="78"/>
        <v>0</v>
      </c>
      <c r="F119" s="60">
        <f t="shared" si="79"/>
        <v>0</v>
      </c>
      <c r="G119" s="60">
        <f t="shared" si="80"/>
        <v>0</v>
      </c>
      <c r="H119" s="60">
        <f t="shared" si="81"/>
        <v>0</v>
      </c>
      <c r="I119" s="60">
        <f t="shared" si="82"/>
        <v>0</v>
      </c>
      <c r="K119" s="53" cm="1">
        <f t="array" ref="K119">IF(AND(INDEX(InputsCapExSalvageMonth,$BS$15)&lt;&gt;0, K$3&gt;=INDEX(InputsCapExSalvageMonth,$BS$15)),0,-K85)</f>
        <v>0</v>
      </c>
      <c r="L119" s="59" cm="1">
        <f t="array" ref="L119">IF(AND(INDEX(InputsCapExSalvageMonth,$BS$15)&lt;&gt;0, L$3&gt;=INDEX(InputsCapExSalvageMonth,$BS$15)),0,K119-L85)</f>
        <v>0</v>
      </c>
      <c r="M119" s="59" cm="1">
        <f t="array" ref="M119">IF(AND(INDEX(InputsCapExSalvageMonth,$BS$15)&lt;&gt;0, M$3&gt;=INDEX(InputsCapExSalvageMonth,$BS$15)),0,L119-M85)</f>
        <v>0</v>
      </c>
      <c r="N119" s="59" cm="1">
        <f t="array" ref="N119">IF(AND(INDEX(InputsCapExSalvageMonth,$BS$15)&lt;&gt;0, N$3&gt;=INDEX(InputsCapExSalvageMonth,$BS$15)),0,M119-N85)</f>
        <v>0</v>
      </c>
      <c r="O119" s="59" cm="1">
        <f t="array" ref="O119">IF(AND(INDEX(InputsCapExSalvageMonth,$BS$15)&lt;&gt;0, O$3&gt;=INDEX(InputsCapExSalvageMonth,$BS$15)),0,N119-O85)</f>
        <v>0</v>
      </c>
      <c r="P119" s="59" cm="1">
        <f t="array" ref="P119">IF(AND(INDEX(InputsCapExSalvageMonth,$BS$15)&lt;&gt;0, P$3&gt;=INDEX(InputsCapExSalvageMonth,$BS$15)),0,O119-P85)</f>
        <v>0</v>
      </c>
      <c r="Q119" s="59" cm="1">
        <f t="array" ref="Q119">IF(AND(INDEX(InputsCapExSalvageMonth,$BS$15)&lt;&gt;0, Q$3&gt;=INDEX(InputsCapExSalvageMonth,$BS$15)),0,P119-Q85)</f>
        <v>0</v>
      </c>
      <c r="R119" s="59" cm="1">
        <f t="array" ref="R119">IF(AND(INDEX(InputsCapExSalvageMonth,$BS$15)&lt;&gt;0, R$3&gt;=INDEX(InputsCapExSalvageMonth,$BS$15)),0,Q119-R85)</f>
        <v>0</v>
      </c>
      <c r="S119" s="59" cm="1">
        <f t="array" ref="S119">IF(AND(INDEX(InputsCapExSalvageMonth,$BS$15)&lt;&gt;0, S$3&gt;=INDEX(InputsCapExSalvageMonth,$BS$15)),0,R119-S85)</f>
        <v>0</v>
      </c>
      <c r="T119" s="59" cm="1">
        <f t="array" ref="T119">IF(AND(INDEX(InputsCapExSalvageMonth,$BS$15)&lt;&gt;0, T$3&gt;=INDEX(InputsCapExSalvageMonth,$BS$15)),0,S119-T85)</f>
        <v>0</v>
      </c>
      <c r="U119" s="59" cm="1">
        <f t="array" ref="U119">IF(AND(INDEX(InputsCapExSalvageMonth,$BS$15)&lt;&gt;0, U$3&gt;=INDEX(InputsCapExSalvageMonth,$BS$15)),0,T119-U85)</f>
        <v>0</v>
      </c>
      <c r="V119" s="60" cm="1">
        <f t="array" ref="V119">IF(AND(INDEX(InputsCapExSalvageMonth,$BS$15)&lt;&gt;0, V$3&gt;=INDEX(InputsCapExSalvageMonth,$BS$15)),0,U119-V85)</f>
        <v>0</v>
      </c>
      <c r="W119" s="53" cm="1">
        <f t="array" ref="W119">IF(AND(INDEX(InputsCapExSalvageMonth,$BS$15)&lt;&gt;0, W$3&gt;=INDEX(InputsCapExSalvageMonth,$BS$15)),0,V119-W85)</f>
        <v>0</v>
      </c>
      <c r="X119" s="59" cm="1">
        <f t="array" ref="X119">IF(AND(INDEX(InputsCapExSalvageMonth,$BS$15)&lt;&gt;0, X$3&gt;=INDEX(InputsCapExSalvageMonth,$BS$15)),0,W119-X85)</f>
        <v>0</v>
      </c>
      <c r="Y119" s="59" cm="1">
        <f t="array" ref="Y119">IF(AND(INDEX(InputsCapExSalvageMonth,$BS$15)&lt;&gt;0, Y$3&gt;=INDEX(InputsCapExSalvageMonth,$BS$15)),0,X119-Y85)</f>
        <v>0</v>
      </c>
      <c r="Z119" s="59" cm="1">
        <f t="array" ref="Z119">IF(AND(INDEX(InputsCapExSalvageMonth,$BS$15)&lt;&gt;0, Z$3&gt;=INDEX(InputsCapExSalvageMonth,$BS$15)),0,Y119-Z85)</f>
        <v>0</v>
      </c>
      <c r="AA119" s="59" cm="1">
        <f t="array" ref="AA119">IF(AND(INDEX(InputsCapExSalvageMonth,$BS$15)&lt;&gt;0, AA$3&gt;=INDEX(InputsCapExSalvageMonth,$BS$15)),0,Z119-AA85)</f>
        <v>0</v>
      </c>
      <c r="AB119" s="59" cm="1">
        <f t="array" ref="AB119">IF(AND(INDEX(InputsCapExSalvageMonth,$BS$15)&lt;&gt;0, AB$3&gt;=INDEX(InputsCapExSalvageMonth,$BS$15)),0,AA119-AB85)</f>
        <v>0</v>
      </c>
      <c r="AC119" s="59" cm="1">
        <f t="array" ref="AC119">IF(AND(INDEX(InputsCapExSalvageMonth,$BS$15)&lt;&gt;0, AC$3&gt;=INDEX(InputsCapExSalvageMonth,$BS$15)),0,AB119-AC85)</f>
        <v>0</v>
      </c>
      <c r="AD119" s="59" cm="1">
        <f t="array" ref="AD119">IF(AND(INDEX(InputsCapExSalvageMonth,$BS$15)&lt;&gt;0, AD$3&gt;=INDEX(InputsCapExSalvageMonth,$BS$15)),0,AC119-AD85)</f>
        <v>0</v>
      </c>
      <c r="AE119" s="59" cm="1">
        <f t="array" ref="AE119">IF(AND(INDEX(InputsCapExSalvageMonth,$BS$15)&lt;&gt;0, AE$3&gt;=INDEX(InputsCapExSalvageMonth,$BS$15)),0,AD119-AE85)</f>
        <v>0</v>
      </c>
      <c r="AF119" s="59" cm="1">
        <f t="array" ref="AF119">IF(AND(INDEX(InputsCapExSalvageMonth,$BS$15)&lt;&gt;0, AF$3&gt;=INDEX(InputsCapExSalvageMonth,$BS$15)),0,AE119-AF85)</f>
        <v>0</v>
      </c>
      <c r="AG119" s="59" cm="1">
        <f t="array" ref="AG119">IF(AND(INDEX(InputsCapExSalvageMonth,$BS$15)&lt;&gt;0, AG$3&gt;=INDEX(InputsCapExSalvageMonth,$BS$15)),0,AF119-AG85)</f>
        <v>0</v>
      </c>
      <c r="AH119" s="60" cm="1">
        <f t="array" ref="AH119">IF(AND(INDEX(InputsCapExSalvageMonth,$BS$15)&lt;&gt;0, AH$3&gt;=INDEX(InputsCapExSalvageMonth,$BS$15)),0,AG119-AH85)</f>
        <v>0</v>
      </c>
      <c r="AI119" s="53" cm="1">
        <f t="array" ref="AI119">IF(AND(INDEX(InputsCapExSalvageMonth,$BS$15)&lt;&gt;0, AI$3&gt;=INDEX(InputsCapExSalvageMonth,$BS$15)),0,AH119-AI85)</f>
        <v>0</v>
      </c>
      <c r="AJ119" s="59" cm="1">
        <f t="array" ref="AJ119">IF(AND(INDEX(InputsCapExSalvageMonth,$BS$15)&lt;&gt;0, AJ$3&gt;=INDEX(InputsCapExSalvageMonth,$BS$15)),0,AI119-AJ85)</f>
        <v>0</v>
      </c>
      <c r="AK119" s="59" cm="1">
        <f t="array" ref="AK119">IF(AND(INDEX(InputsCapExSalvageMonth,$BS$15)&lt;&gt;0, AK$3&gt;=INDEX(InputsCapExSalvageMonth,$BS$15)),0,AJ119-AK85)</f>
        <v>0</v>
      </c>
      <c r="AL119" s="59" cm="1">
        <f t="array" ref="AL119">IF(AND(INDEX(InputsCapExSalvageMonth,$BS$15)&lt;&gt;0, AL$3&gt;=INDEX(InputsCapExSalvageMonth,$BS$15)),0,AK119-AL85)</f>
        <v>0</v>
      </c>
      <c r="AM119" s="59" cm="1">
        <f t="array" ref="AM119">IF(AND(INDEX(InputsCapExSalvageMonth,$BS$15)&lt;&gt;0, AM$3&gt;=INDEX(InputsCapExSalvageMonth,$BS$15)),0,AL119-AM85)</f>
        <v>0</v>
      </c>
      <c r="AN119" s="59" cm="1">
        <f t="array" ref="AN119">IF(AND(INDEX(InputsCapExSalvageMonth,$BS$15)&lt;&gt;0, AN$3&gt;=INDEX(InputsCapExSalvageMonth,$BS$15)),0,AM119-AN85)</f>
        <v>0</v>
      </c>
      <c r="AO119" s="59" cm="1">
        <f t="array" ref="AO119">IF(AND(INDEX(InputsCapExSalvageMonth,$BS$15)&lt;&gt;0, AO$3&gt;=INDEX(InputsCapExSalvageMonth,$BS$15)),0,AN119-AO85)</f>
        <v>0</v>
      </c>
      <c r="AP119" s="59" cm="1">
        <f t="array" ref="AP119">IF(AND(INDEX(InputsCapExSalvageMonth,$BS$15)&lt;&gt;0, AP$3&gt;=INDEX(InputsCapExSalvageMonth,$BS$15)),0,AO119-AP85)</f>
        <v>0</v>
      </c>
      <c r="AQ119" s="59" cm="1">
        <f t="array" ref="AQ119">IF(AND(INDEX(InputsCapExSalvageMonth,$BS$15)&lt;&gt;0, AQ$3&gt;=INDEX(InputsCapExSalvageMonth,$BS$15)),0,AP119-AQ85)</f>
        <v>0</v>
      </c>
      <c r="AR119" s="59" cm="1">
        <f t="array" ref="AR119">IF(AND(INDEX(InputsCapExSalvageMonth,$BS$15)&lt;&gt;0, AR$3&gt;=INDEX(InputsCapExSalvageMonth,$BS$15)),0,AQ119-AR85)</f>
        <v>0</v>
      </c>
      <c r="AS119" s="59" cm="1">
        <f t="array" ref="AS119">IF(AND(INDEX(InputsCapExSalvageMonth,$BS$15)&lt;&gt;0, AS$3&gt;=INDEX(InputsCapExSalvageMonth,$BS$15)),0,AR119-AS85)</f>
        <v>0</v>
      </c>
      <c r="AT119" s="60" cm="1">
        <f t="array" ref="AT119">IF(AND(INDEX(InputsCapExSalvageMonth,$BS$15)&lt;&gt;0, AT$3&gt;=INDEX(InputsCapExSalvageMonth,$BS$15)),0,AS119-AT85)</f>
        <v>0</v>
      </c>
      <c r="AU119" s="53" cm="1">
        <f t="array" ref="AU119">IF(AND(INDEX(InputsCapExSalvageMonth,$BS$15)&lt;&gt;0, AU$3&gt;=INDEX(InputsCapExSalvageMonth,$BS$15)),0,AT119-AU85)</f>
        <v>0</v>
      </c>
      <c r="AV119" s="59" cm="1">
        <f t="array" ref="AV119">IF(AND(INDEX(InputsCapExSalvageMonth,$BS$15)&lt;&gt;0, AV$3&gt;=INDEX(InputsCapExSalvageMonth,$BS$15)),0,AU119-AV85)</f>
        <v>0</v>
      </c>
      <c r="AW119" s="59" cm="1">
        <f t="array" ref="AW119">IF(AND(INDEX(InputsCapExSalvageMonth,$BS$15)&lt;&gt;0, AW$3&gt;=INDEX(InputsCapExSalvageMonth,$BS$15)),0,AV119-AW85)</f>
        <v>0</v>
      </c>
      <c r="AX119" s="59" cm="1">
        <f t="array" ref="AX119">IF(AND(INDEX(InputsCapExSalvageMonth,$BS$15)&lt;&gt;0, AX$3&gt;=INDEX(InputsCapExSalvageMonth,$BS$15)),0,AW119-AX85)</f>
        <v>0</v>
      </c>
      <c r="AY119" s="59" cm="1">
        <f t="array" ref="AY119">IF(AND(INDEX(InputsCapExSalvageMonth,$BS$15)&lt;&gt;0, AY$3&gt;=INDEX(InputsCapExSalvageMonth,$BS$15)),0,AX119-AY85)</f>
        <v>0</v>
      </c>
      <c r="AZ119" s="59" cm="1">
        <f t="array" ref="AZ119">IF(AND(INDEX(InputsCapExSalvageMonth,$BS$15)&lt;&gt;0, AZ$3&gt;=INDEX(InputsCapExSalvageMonth,$BS$15)),0,AY119-AZ85)</f>
        <v>0</v>
      </c>
      <c r="BA119" s="59" cm="1">
        <f t="array" ref="BA119">IF(AND(INDEX(InputsCapExSalvageMonth,$BS$15)&lt;&gt;0, BA$3&gt;=INDEX(InputsCapExSalvageMonth,$BS$15)),0,AZ119-BA85)</f>
        <v>0</v>
      </c>
      <c r="BB119" s="59" cm="1">
        <f t="array" ref="BB119">IF(AND(INDEX(InputsCapExSalvageMonth,$BS$15)&lt;&gt;0, BB$3&gt;=INDEX(InputsCapExSalvageMonth,$BS$15)),0,BA119-BB85)</f>
        <v>0</v>
      </c>
      <c r="BC119" s="59" cm="1">
        <f t="array" ref="BC119">IF(AND(INDEX(InputsCapExSalvageMonth,$BS$15)&lt;&gt;0, BC$3&gt;=INDEX(InputsCapExSalvageMonth,$BS$15)),0,BB119-BC85)</f>
        <v>0</v>
      </c>
      <c r="BD119" s="59" cm="1">
        <f t="array" ref="BD119">IF(AND(INDEX(InputsCapExSalvageMonth,$BS$15)&lt;&gt;0, BD$3&gt;=INDEX(InputsCapExSalvageMonth,$BS$15)),0,BC119-BD85)</f>
        <v>0</v>
      </c>
      <c r="BE119" s="59" cm="1">
        <f t="array" ref="BE119">IF(AND(INDEX(InputsCapExSalvageMonth,$BS$15)&lt;&gt;0, BE$3&gt;=INDEX(InputsCapExSalvageMonth,$BS$15)),0,BD119-BE85)</f>
        <v>0</v>
      </c>
      <c r="BF119" s="60" cm="1">
        <f t="array" ref="BF119">IF(AND(INDEX(InputsCapExSalvageMonth,$BS$15)&lt;&gt;0, BF$3&gt;=INDEX(InputsCapExSalvageMonth,$BS$15)),0,BE119-BF85)</f>
        <v>0</v>
      </c>
      <c r="BG119" s="53" cm="1">
        <f t="array" ref="BG119">IF(AND(INDEX(InputsCapExSalvageMonth,$BS$15)&lt;&gt;0, BG$3&gt;=INDEX(InputsCapExSalvageMonth,$BS$15)),0,BF119-BG85)</f>
        <v>0</v>
      </c>
      <c r="BH119" s="59" cm="1">
        <f t="array" ref="BH119">IF(AND(INDEX(InputsCapExSalvageMonth,$BS$15)&lt;&gt;0, BH$3&gt;=INDEX(InputsCapExSalvageMonth,$BS$15)),0,BG119-BH85)</f>
        <v>0</v>
      </c>
      <c r="BI119" s="59" cm="1">
        <f t="array" ref="BI119">IF(AND(INDEX(InputsCapExSalvageMonth,$BS$15)&lt;&gt;0, BI$3&gt;=INDEX(InputsCapExSalvageMonth,$BS$15)),0,BH119-BI85)</f>
        <v>0</v>
      </c>
      <c r="BJ119" s="59" cm="1">
        <f t="array" ref="BJ119">IF(AND(INDEX(InputsCapExSalvageMonth,$BS$15)&lt;&gt;0, BJ$3&gt;=INDEX(InputsCapExSalvageMonth,$BS$15)),0,BI119-BJ85)</f>
        <v>0</v>
      </c>
      <c r="BK119" s="59" cm="1">
        <f t="array" ref="BK119">IF(AND(INDEX(InputsCapExSalvageMonth,$BS$15)&lt;&gt;0, BK$3&gt;=INDEX(InputsCapExSalvageMonth,$BS$15)),0,BJ119-BK85)</f>
        <v>0</v>
      </c>
      <c r="BL119" s="59" cm="1">
        <f t="array" ref="BL119">IF(AND(INDEX(InputsCapExSalvageMonth,$BS$15)&lt;&gt;0, BL$3&gt;=INDEX(InputsCapExSalvageMonth,$BS$15)),0,BK119-BL85)</f>
        <v>0</v>
      </c>
      <c r="BM119" s="59" cm="1">
        <f t="array" ref="BM119">IF(AND(INDEX(InputsCapExSalvageMonth,$BS$15)&lt;&gt;0, BM$3&gt;=INDEX(InputsCapExSalvageMonth,$BS$15)),0,BL119-BM85)</f>
        <v>0</v>
      </c>
      <c r="BN119" s="59" cm="1">
        <f t="array" ref="BN119">IF(AND(INDEX(InputsCapExSalvageMonth,$BS$15)&lt;&gt;0, BN$3&gt;=INDEX(InputsCapExSalvageMonth,$BS$15)),0,BM119-BN85)</f>
        <v>0</v>
      </c>
      <c r="BO119" s="59" cm="1">
        <f t="array" ref="BO119">IF(AND(INDEX(InputsCapExSalvageMonth,$BS$15)&lt;&gt;0, BO$3&gt;=INDEX(InputsCapExSalvageMonth,$BS$15)),0,BN119-BO85)</f>
        <v>0</v>
      </c>
      <c r="BP119" s="59" cm="1">
        <f t="array" ref="BP119">IF(AND(INDEX(InputsCapExSalvageMonth,$BS$15)&lt;&gt;0, BP$3&gt;=INDEX(InputsCapExSalvageMonth,$BS$15)),0,BO119-BP85)</f>
        <v>0</v>
      </c>
      <c r="BQ119" s="59" cm="1">
        <f t="array" ref="BQ119">IF(AND(INDEX(InputsCapExSalvageMonth,$BS$15)&lt;&gt;0, BQ$3&gt;=INDEX(InputsCapExSalvageMonth,$BS$15)),0,BP119-BQ85)</f>
        <v>0</v>
      </c>
      <c r="BR119" s="60" cm="1">
        <f t="array" ref="BR119">IF(AND(INDEX(InputsCapExSalvageMonth,$BS$15)&lt;&gt;0, BR$3&gt;=INDEX(InputsCapExSalvageMonth,$BS$15)),0,BQ119-BR85)</f>
        <v>0</v>
      </c>
    </row>
    <row r="120" spans="2:70" s="47" customFormat="1" hidden="1" x14ac:dyDescent="0.25">
      <c r="B120" s="53"/>
      <c r="C120" s="128" cm="1">
        <f t="array" ref="C120">INDEX(InputsCapexItem,$BS$16)</f>
        <v>0</v>
      </c>
      <c r="E120" s="60">
        <f t="shared" si="78"/>
        <v>0</v>
      </c>
      <c r="F120" s="60">
        <f t="shared" si="79"/>
        <v>0</v>
      </c>
      <c r="G120" s="60">
        <f t="shared" si="80"/>
        <v>0</v>
      </c>
      <c r="H120" s="60">
        <f t="shared" si="81"/>
        <v>0</v>
      </c>
      <c r="I120" s="60">
        <f t="shared" si="82"/>
        <v>0</v>
      </c>
      <c r="K120" s="53" cm="1">
        <f t="array" ref="K120">IF(AND(INDEX(InputsCapExSalvageMonth,$BS$16)&lt;&gt;0, K$3&gt;=INDEX(InputsCapExSalvageMonth,$BS$16)),0,-K86)</f>
        <v>0</v>
      </c>
      <c r="L120" s="59" cm="1">
        <f t="array" ref="L120">IF(AND(INDEX(InputsCapExSalvageMonth,$BS$16)&lt;&gt;0, L$3&gt;=INDEX(InputsCapExSalvageMonth,$BS$16)),0,K120-L86)</f>
        <v>0</v>
      </c>
      <c r="M120" s="59" cm="1">
        <f t="array" ref="M120">IF(AND(INDEX(InputsCapExSalvageMonth,$BS$16)&lt;&gt;0, M$3&gt;=INDEX(InputsCapExSalvageMonth,$BS$16)),0,L120-M86)</f>
        <v>0</v>
      </c>
      <c r="N120" s="59" cm="1">
        <f t="array" ref="N120">IF(AND(INDEX(InputsCapExSalvageMonth,$BS$16)&lt;&gt;0, N$3&gt;=INDEX(InputsCapExSalvageMonth,$BS$16)),0,M120-N86)</f>
        <v>0</v>
      </c>
      <c r="O120" s="59" cm="1">
        <f t="array" ref="O120">IF(AND(INDEX(InputsCapExSalvageMonth,$BS$16)&lt;&gt;0, O$3&gt;=INDEX(InputsCapExSalvageMonth,$BS$16)),0,N120-O86)</f>
        <v>0</v>
      </c>
      <c r="P120" s="59" cm="1">
        <f t="array" ref="P120">IF(AND(INDEX(InputsCapExSalvageMonth,$BS$16)&lt;&gt;0, P$3&gt;=INDEX(InputsCapExSalvageMonth,$BS$16)),0,O120-P86)</f>
        <v>0</v>
      </c>
      <c r="Q120" s="59" cm="1">
        <f t="array" ref="Q120">IF(AND(INDEX(InputsCapExSalvageMonth,$BS$16)&lt;&gt;0, Q$3&gt;=INDEX(InputsCapExSalvageMonth,$BS$16)),0,P120-Q86)</f>
        <v>0</v>
      </c>
      <c r="R120" s="59" cm="1">
        <f t="array" ref="R120">IF(AND(INDEX(InputsCapExSalvageMonth,$BS$16)&lt;&gt;0, R$3&gt;=INDEX(InputsCapExSalvageMonth,$BS$16)),0,Q120-R86)</f>
        <v>0</v>
      </c>
      <c r="S120" s="59" cm="1">
        <f t="array" ref="S120">IF(AND(INDEX(InputsCapExSalvageMonth,$BS$16)&lt;&gt;0, S$3&gt;=INDEX(InputsCapExSalvageMonth,$BS$16)),0,R120-S86)</f>
        <v>0</v>
      </c>
      <c r="T120" s="59" cm="1">
        <f t="array" ref="T120">IF(AND(INDEX(InputsCapExSalvageMonth,$BS$16)&lt;&gt;0, T$3&gt;=INDEX(InputsCapExSalvageMonth,$BS$16)),0,S120-T86)</f>
        <v>0</v>
      </c>
      <c r="U120" s="59" cm="1">
        <f t="array" ref="U120">IF(AND(INDEX(InputsCapExSalvageMonth,$BS$16)&lt;&gt;0, U$3&gt;=INDEX(InputsCapExSalvageMonth,$BS$16)),0,T120-U86)</f>
        <v>0</v>
      </c>
      <c r="V120" s="60" cm="1">
        <f t="array" ref="V120">IF(AND(INDEX(InputsCapExSalvageMonth,$BS$16)&lt;&gt;0, V$3&gt;=INDEX(InputsCapExSalvageMonth,$BS$16)),0,U120-V86)</f>
        <v>0</v>
      </c>
      <c r="W120" s="53" cm="1">
        <f t="array" ref="W120">IF(AND(INDEX(InputsCapExSalvageMonth,$BS$16)&lt;&gt;0, W$3&gt;=INDEX(InputsCapExSalvageMonth,$BS$16)),0,V120-W86)</f>
        <v>0</v>
      </c>
      <c r="X120" s="59" cm="1">
        <f t="array" ref="X120">IF(AND(INDEX(InputsCapExSalvageMonth,$BS$16)&lt;&gt;0, X$3&gt;=INDEX(InputsCapExSalvageMonth,$BS$16)),0,W120-X86)</f>
        <v>0</v>
      </c>
      <c r="Y120" s="59" cm="1">
        <f t="array" ref="Y120">IF(AND(INDEX(InputsCapExSalvageMonth,$BS$16)&lt;&gt;0, Y$3&gt;=INDEX(InputsCapExSalvageMonth,$BS$16)),0,X120-Y86)</f>
        <v>0</v>
      </c>
      <c r="Z120" s="59" cm="1">
        <f t="array" ref="Z120">IF(AND(INDEX(InputsCapExSalvageMonth,$BS$16)&lt;&gt;0, Z$3&gt;=INDEX(InputsCapExSalvageMonth,$BS$16)),0,Y120-Z86)</f>
        <v>0</v>
      </c>
      <c r="AA120" s="59" cm="1">
        <f t="array" ref="AA120">IF(AND(INDEX(InputsCapExSalvageMonth,$BS$16)&lt;&gt;0, AA$3&gt;=INDEX(InputsCapExSalvageMonth,$BS$16)),0,Z120-AA86)</f>
        <v>0</v>
      </c>
      <c r="AB120" s="59" cm="1">
        <f t="array" ref="AB120">IF(AND(INDEX(InputsCapExSalvageMonth,$BS$16)&lt;&gt;0, AB$3&gt;=INDEX(InputsCapExSalvageMonth,$BS$16)),0,AA120-AB86)</f>
        <v>0</v>
      </c>
      <c r="AC120" s="59" cm="1">
        <f t="array" ref="AC120">IF(AND(INDEX(InputsCapExSalvageMonth,$BS$16)&lt;&gt;0, AC$3&gt;=INDEX(InputsCapExSalvageMonth,$BS$16)),0,AB120-AC86)</f>
        <v>0</v>
      </c>
      <c r="AD120" s="59" cm="1">
        <f t="array" ref="AD120">IF(AND(INDEX(InputsCapExSalvageMonth,$BS$16)&lt;&gt;0, AD$3&gt;=INDEX(InputsCapExSalvageMonth,$BS$16)),0,AC120-AD86)</f>
        <v>0</v>
      </c>
      <c r="AE120" s="59" cm="1">
        <f t="array" ref="AE120">IF(AND(INDEX(InputsCapExSalvageMonth,$BS$16)&lt;&gt;0, AE$3&gt;=INDEX(InputsCapExSalvageMonth,$BS$16)),0,AD120-AE86)</f>
        <v>0</v>
      </c>
      <c r="AF120" s="59" cm="1">
        <f t="array" ref="AF120">IF(AND(INDEX(InputsCapExSalvageMonth,$BS$16)&lt;&gt;0, AF$3&gt;=INDEX(InputsCapExSalvageMonth,$BS$16)),0,AE120-AF86)</f>
        <v>0</v>
      </c>
      <c r="AG120" s="59" cm="1">
        <f t="array" ref="AG120">IF(AND(INDEX(InputsCapExSalvageMonth,$BS$16)&lt;&gt;0, AG$3&gt;=INDEX(InputsCapExSalvageMonth,$BS$16)),0,AF120-AG86)</f>
        <v>0</v>
      </c>
      <c r="AH120" s="60" cm="1">
        <f t="array" ref="AH120">IF(AND(INDEX(InputsCapExSalvageMonth,$BS$16)&lt;&gt;0, AH$3&gt;=INDEX(InputsCapExSalvageMonth,$BS$16)),0,AG120-AH86)</f>
        <v>0</v>
      </c>
      <c r="AI120" s="53" cm="1">
        <f t="array" ref="AI120">IF(AND(INDEX(InputsCapExSalvageMonth,$BS$16)&lt;&gt;0, AI$3&gt;=INDEX(InputsCapExSalvageMonth,$BS$16)),0,AH120-AI86)</f>
        <v>0</v>
      </c>
      <c r="AJ120" s="59" cm="1">
        <f t="array" ref="AJ120">IF(AND(INDEX(InputsCapExSalvageMonth,$BS$16)&lt;&gt;0, AJ$3&gt;=INDEX(InputsCapExSalvageMonth,$BS$16)),0,AI120-AJ86)</f>
        <v>0</v>
      </c>
      <c r="AK120" s="59" cm="1">
        <f t="array" ref="AK120">IF(AND(INDEX(InputsCapExSalvageMonth,$BS$16)&lt;&gt;0, AK$3&gt;=INDEX(InputsCapExSalvageMonth,$BS$16)),0,AJ120-AK86)</f>
        <v>0</v>
      </c>
      <c r="AL120" s="59" cm="1">
        <f t="array" ref="AL120">IF(AND(INDEX(InputsCapExSalvageMonth,$BS$16)&lt;&gt;0, AL$3&gt;=INDEX(InputsCapExSalvageMonth,$BS$16)),0,AK120-AL86)</f>
        <v>0</v>
      </c>
      <c r="AM120" s="59" cm="1">
        <f t="array" ref="AM120">IF(AND(INDEX(InputsCapExSalvageMonth,$BS$16)&lt;&gt;0, AM$3&gt;=INDEX(InputsCapExSalvageMonth,$BS$16)),0,AL120-AM86)</f>
        <v>0</v>
      </c>
      <c r="AN120" s="59" cm="1">
        <f t="array" ref="AN120">IF(AND(INDEX(InputsCapExSalvageMonth,$BS$16)&lt;&gt;0, AN$3&gt;=INDEX(InputsCapExSalvageMonth,$BS$16)),0,AM120-AN86)</f>
        <v>0</v>
      </c>
      <c r="AO120" s="59" cm="1">
        <f t="array" ref="AO120">IF(AND(INDEX(InputsCapExSalvageMonth,$BS$16)&lt;&gt;0, AO$3&gt;=INDEX(InputsCapExSalvageMonth,$BS$16)),0,AN120-AO86)</f>
        <v>0</v>
      </c>
      <c r="AP120" s="59" cm="1">
        <f t="array" ref="AP120">IF(AND(INDEX(InputsCapExSalvageMonth,$BS$16)&lt;&gt;0, AP$3&gt;=INDEX(InputsCapExSalvageMonth,$BS$16)),0,AO120-AP86)</f>
        <v>0</v>
      </c>
      <c r="AQ120" s="59" cm="1">
        <f t="array" ref="AQ120">IF(AND(INDEX(InputsCapExSalvageMonth,$BS$16)&lt;&gt;0, AQ$3&gt;=INDEX(InputsCapExSalvageMonth,$BS$16)),0,AP120-AQ86)</f>
        <v>0</v>
      </c>
      <c r="AR120" s="59" cm="1">
        <f t="array" ref="AR120">IF(AND(INDEX(InputsCapExSalvageMonth,$BS$16)&lt;&gt;0, AR$3&gt;=INDEX(InputsCapExSalvageMonth,$BS$16)),0,AQ120-AR86)</f>
        <v>0</v>
      </c>
      <c r="AS120" s="59" cm="1">
        <f t="array" ref="AS120">IF(AND(INDEX(InputsCapExSalvageMonth,$BS$16)&lt;&gt;0, AS$3&gt;=INDEX(InputsCapExSalvageMonth,$BS$16)),0,AR120-AS86)</f>
        <v>0</v>
      </c>
      <c r="AT120" s="60" cm="1">
        <f t="array" ref="AT120">IF(AND(INDEX(InputsCapExSalvageMonth,$BS$16)&lt;&gt;0, AT$3&gt;=INDEX(InputsCapExSalvageMonth,$BS$16)),0,AS120-AT86)</f>
        <v>0</v>
      </c>
      <c r="AU120" s="53" cm="1">
        <f t="array" ref="AU120">IF(AND(INDEX(InputsCapExSalvageMonth,$BS$16)&lt;&gt;0, AU$3&gt;=INDEX(InputsCapExSalvageMonth,$BS$16)),0,AT120-AU86)</f>
        <v>0</v>
      </c>
      <c r="AV120" s="59" cm="1">
        <f t="array" ref="AV120">IF(AND(INDEX(InputsCapExSalvageMonth,$BS$16)&lt;&gt;0, AV$3&gt;=INDEX(InputsCapExSalvageMonth,$BS$16)),0,AU120-AV86)</f>
        <v>0</v>
      </c>
      <c r="AW120" s="59" cm="1">
        <f t="array" ref="AW120">IF(AND(INDEX(InputsCapExSalvageMonth,$BS$16)&lt;&gt;0, AW$3&gt;=INDEX(InputsCapExSalvageMonth,$BS$16)),0,AV120-AW86)</f>
        <v>0</v>
      </c>
      <c r="AX120" s="59" cm="1">
        <f t="array" ref="AX120">IF(AND(INDEX(InputsCapExSalvageMonth,$BS$16)&lt;&gt;0, AX$3&gt;=INDEX(InputsCapExSalvageMonth,$BS$16)),0,AW120-AX86)</f>
        <v>0</v>
      </c>
      <c r="AY120" s="59" cm="1">
        <f t="array" ref="AY120">IF(AND(INDEX(InputsCapExSalvageMonth,$BS$16)&lt;&gt;0, AY$3&gt;=INDEX(InputsCapExSalvageMonth,$BS$16)),0,AX120-AY86)</f>
        <v>0</v>
      </c>
      <c r="AZ120" s="59" cm="1">
        <f t="array" ref="AZ120">IF(AND(INDEX(InputsCapExSalvageMonth,$BS$16)&lt;&gt;0, AZ$3&gt;=INDEX(InputsCapExSalvageMonth,$BS$16)),0,AY120-AZ86)</f>
        <v>0</v>
      </c>
      <c r="BA120" s="59" cm="1">
        <f t="array" ref="BA120">IF(AND(INDEX(InputsCapExSalvageMonth,$BS$16)&lt;&gt;0, BA$3&gt;=INDEX(InputsCapExSalvageMonth,$BS$16)),0,AZ120-BA86)</f>
        <v>0</v>
      </c>
      <c r="BB120" s="59" cm="1">
        <f t="array" ref="BB120">IF(AND(INDEX(InputsCapExSalvageMonth,$BS$16)&lt;&gt;0, BB$3&gt;=INDEX(InputsCapExSalvageMonth,$BS$16)),0,BA120-BB86)</f>
        <v>0</v>
      </c>
      <c r="BC120" s="59" cm="1">
        <f t="array" ref="BC120">IF(AND(INDEX(InputsCapExSalvageMonth,$BS$16)&lt;&gt;0, BC$3&gt;=INDEX(InputsCapExSalvageMonth,$BS$16)),0,BB120-BC86)</f>
        <v>0</v>
      </c>
      <c r="BD120" s="59" cm="1">
        <f t="array" ref="BD120">IF(AND(INDEX(InputsCapExSalvageMonth,$BS$16)&lt;&gt;0, BD$3&gt;=INDEX(InputsCapExSalvageMonth,$BS$16)),0,BC120-BD86)</f>
        <v>0</v>
      </c>
      <c r="BE120" s="59" cm="1">
        <f t="array" ref="BE120">IF(AND(INDEX(InputsCapExSalvageMonth,$BS$16)&lt;&gt;0, BE$3&gt;=INDEX(InputsCapExSalvageMonth,$BS$16)),0,BD120-BE86)</f>
        <v>0</v>
      </c>
      <c r="BF120" s="60" cm="1">
        <f t="array" ref="BF120">IF(AND(INDEX(InputsCapExSalvageMonth,$BS$16)&lt;&gt;0, BF$3&gt;=INDEX(InputsCapExSalvageMonth,$BS$16)),0,BE120-BF86)</f>
        <v>0</v>
      </c>
      <c r="BG120" s="53" cm="1">
        <f t="array" ref="BG120">IF(AND(INDEX(InputsCapExSalvageMonth,$BS$16)&lt;&gt;0, BG$3&gt;=INDEX(InputsCapExSalvageMonth,$BS$16)),0,BF120-BG86)</f>
        <v>0</v>
      </c>
      <c r="BH120" s="59" cm="1">
        <f t="array" ref="BH120">IF(AND(INDEX(InputsCapExSalvageMonth,$BS$16)&lt;&gt;0, BH$3&gt;=INDEX(InputsCapExSalvageMonth,$BS$16)),0,BG120-BH86)</f>
        <v>0</v>
      </c>
      <c r="BI120" s="59" cm="1">
        <f t="array" ref="BI120">IF(AND(INDEX(InputsCapExSalvageMonth,$BS$16)&lt;&gt;0, BI$3&gt;=INDEX(InputsCapExSalvageMonth,$BS$16)),0,BH120-BI86)</f>
        <v>0</v>
      </c>
      <c r="BJ120" s="59" cm="1">
        <f t="array" ref="BJ120">IF(AND(INDEX(InputsCapExSalvageMonth,$BS$16)&lt;&gt;0, BJ$3&gt;=INDEX(InputsCapExSalvageMonth,$BS$16)),0,BI120-BJ86)</f>
        <v>0</v>
      </c>
      <c r="BK120" s="59" cm="1">
        <f t="array" ref="BK120">IF(AND(INDEX(InputsCapExSalvageMonth,$BS$16)&lt;&gt;0, BK$3&gt;=INDEX(InputsCapExSalvageMonth,$BS$16)),0,BJ120-BK86)</f>
        <v>0</v>
      </c>
      <c r="BL120" s="59" cm="1">
        <f t="array" ref="BL120">IF(AND(INDEX(InputsCapExSalvageMonth,$BS$16)&lt;&gt;0, BL$3&gt;=INDEX(InputsCapExSalvageMonth,$BS$16)),0,BK120-BL86)</f>
        <v>0</v>
      </c>
      <c r="BM120" s="59" cm="1">
        <f t="array" ref="BM120">IF(AND(INDEX(InputsCapExSalvageMonth,$BS$16)&lt;&gt;0, BM$3&gt;=INDEX(InputsCapExSalvageMonth,$BS$16)),0,BL120-BM86)</f>
        <v>0</v>
      </c>
      <c r="BN120" s="59" cm="1">
        <f t="array" ref="BN120">IF(AND(INDEX(InputsCapExSalvageMonth,$BS$16)&lt;&gt;0, BN$3&gt;=INDEX(InputsCapExSalvageMonth,$BS$16)),0,BM120-BN86)</f>
        <v>0</v>
      </c>
      <c r="BO120" s="59" cm="1">
        <f t="array" ref="BO120">IF(AND(INDEX(InputsCapExSalvageMonth,$BS$16)&lt;&gt;0, BO$3&gt;=INDEX(InputsCapExSalvageMonth,$BS$16)),0,BN120-BO86)</f>
        <v>0</v>
      </c>
      <c r="BP120" s="59" cm="1">
        <f t="array" ref="BP120">IF(AND(INDEX(InputsCapExSalvageMonth,$BS$16)&lt;&gt;0, BP$3&gt;=INDEX(InputsCapExSalvageMonth,$BS$16)),0,BO120-BP86)</f>
        <v>0</v>
      </c>
      <c r="BQ120" s="59" cm="1">
        <f t="array" ref="BQ120">IF(AND(INDEX(InputsCapExSalvageMonth,$BS$16)&lt;&gt;0, BQ$3&gt;=INDEX(InputsCapExSalvageMonth,$BS$16)),0,BP120-BQ86)</f>
        <v>0</v>
      </c>
      <c r="BR120" s="60" cm="1">
        <f t="array" ref="BR120">IF(AND(INDEX(InputsCapExSalvageMonth,$BS$16)&lt;&gt;0, BR$3&gt;=INDEX(InputsCapExSalvageMonth,$BS$16)),0,BQ120-BR86)</f>
        <v>0</v>
      </c>
    </row>
    <row r="121" spans="2:70" s="47" customFormat="1" hidden="1" x14ac:dyDescent="0.25">
      <c r="B121" s="53"/>
      <c r="C121" s="128" cm="1">
        <f t="array" ref="C121">INDEX(InputsCapexItem,$BS$17)</f>
        <v>0</v>
      </c>
      <c r="E121" s="60"/>
      <c r="F121" s="60"/>
      <c r="G121" s="60"/>
      <c r="H121" s="60"/>
      <c r="I121" s="60"/>
      <c r="K121" s="53" cm="1">
        <f t="array" ref="K121">IF(AND(INDEX(InputsCapExSalvageMonth,$BS$17)&lt;&gt;0, K$3&gt;=INDEX(InputsCapExSalvageMonth,$BS$17)),0,-K87)</f>
        <v>0</v>
      </c>
      <c r="L121" s="59" cm="1">
        <f t="array" ref="L121">IF(AND(INDEX(InputsCapExSalvageMonth,$BS$17)&lt;&gt;0, L$3&gt;=INDEX(InputsCapExSalvageMonth,$BS$17)),0,K121-L87)</f>
        <v>0</v>
      </c>
      <c r="M121" s="59" cm="1">
        <f t="array" ref="M121">IF(AND(INDEX(InputsCapExSalvageMonth,$BS$17)&lt;&gt;0, M$3&gt;=INDEX(InputsCapExSalvageMonth,$BS$17)),0,L121-M87)</f>
        <v>0</v>
      </c>
      <c r="N121" s="59" cm="1">
        <f t="array" ref="N121">IF(AND(INDEX(InputsCapExSalvageMonth,$BS$17)&lt;&gt;0, N$3&gt;=INDEX(InputsCapExSalvageMonth,$BS$17)),0,M121-N87)</f>
        <v>0</v>
      </c>
      <c r="O121" s="59" cm="1">
        <f t="array" ref="O121">IF(AND(INDEX(InputsCapExSalvageMonth,$BS$17)&lt;&gt;0, O$3&gt;=INDEX(InputsCapExSalvageMonth,$BS$17)),0,N121-O87)</f>
        <v>0</v>
      </c>
      <c r="P121" s="59" cm="1">
        <f t="array" ref="P121">IF(AND(INDEX(InputsCapExSalvageMonth,$BS$17)&lt;&gt;0, P$3&gt;=INDEX(InputsCapExSalvageMonth,$BS$17)),0,O121-P87)</f>
        <v>0</v>
      </c>
      <c r="Q121" s="59" cm="1">
        <f t="array" ref="Q121">IF(AND(INDEX(InputsCapExSalvageMonth,$BS$17)&lt;&gt;0, Q$3&gt;=INDEX(InputsCapExSalvageMonth,$BS$17)),0,P121-Q87)</f>
        <v>0</v>
      </c>
      <c r="R121" s="59" cm="1">
        <f t="array" ref="R121">IF(AND(INDEX(InputsCapExSalvageMonth,$BS$17)&lt;&gt;0, R$3&gt;=INDEX(InputsCapExSalvageMonth,$BS$17)),0,Q121-R87)</f>
        <v>0</v>
      </c>
      <c r="S121" s="59" cm="1">
        <f t="array" ref="S121">IF(AND(INDEX(InputsCapExSalvageMonth,$BS$17)&lt;&gt;0, S$3&gt;=INDEX(InputsCapExSalvageMonth,$BS$17)),0,R121-S87)</f>
        <v>0</v>
      </c>
      <c r="T121" s="59" cm="1">
        <f t="array" ref="T121">IF(AND(INDEX(InputsCapExSalvageMonth,$BS$17)&lt;&gt;0, T$3&gt;=INDEX(InputsCapExSalvageMonth,$BS$17)),0,S121-T87)</f>
        <v>0</v>
      </c>
      <c r="U121" s="59" cm="1">
        <f t="array" ref="U121">IF(AND(INDEX(InputsCapExSalvageMonth,$BS$17)&lt;&gt;0, U$3&gt;=INDEX(InputsCapExSalvageMonth,$BS$17)),0,T121-U87)</f>
        <v>0</v>
      </c>
      <c r="V121" s="60" cm="1">
        <f t="array" ref="V121">IF(AND(INDEX(InputsCapExSalvageMonth,$BS$17)&lt;&gt;0, V$3&gt;=INDEX(InputsCapExSalvageMonth,$BS$17)),0,U121-V87)</f>
        <v>0</v>
      </c>
      <c r="W121" s="53" cm="1">
        <f t="array" ref="W121">IF(AND(INDEX(InputsCapExSalvageMonth,$BS$17)&lt;&gt;0, W$3&gt;=INDEX(InputsCapExSalvageMonth,$BS$17)),0,V121-W87)</f>
        <v>0</v>
      </c>
      <c r="X121" s="59" cm="1">
        <f t="array" ref="X121">IF(AND(INDEX(InputsCapExSalvageMonth,$BS$17)&lt;&gt;0, X$3&gt;=INDEX(InputsCapExSalvageMonth,$BS$17)),0,W121-X87)</f>
        <v>0</v>
      </c>
      <c r="Y121" s="59" cm="1">
        <f t="array" ref="Y121">IF(AND(INDEX(InputsCapExSalvageMonth,$BS$17)&lt;&gt;0, Y$3&gt;=INDEX(InputsCapExSalvageMonth,$BS$17)),0,X121-Y87)</f>
        <v>0</v>
      </c>
      <c r="Z121" s="59" cm="1">
        <f t="array" ref="Z121">IF(AND(INDEX(InputsCapExSalvageMonth,$BS$17)&lt;&gt;0, Z$3&gt;=INDEX(InputsCapExSalvageMonth,$BS$17)),0,Y121-Z87)</f>
        <v>0</v>
      </c>
      <c r="AA121" s="59" cm="1">
        <f t="array" ref="AA121">IF(AND(INDEX(InputsCapExSalvageMonth,$BS$17)&lt;&gt;0, AA$3&gt;=INDEX(InputsCapExSalvageMonth,$BS$17)),0,Z121-AA87)</f>
        <v>0</v>
      </c>
      <c r="AB121" s="59" cm="1">
        <f t="array" ref="AB121">IF(AND(INDEX(InputsCapExSalvageMonth,$BS$17)&lt;&gt;0, AB$3&gt;=INDEX(InputsCapExSalvageMonth,$BS$17)),0,AA121-AB87)</f>
        <v>0</v>
      </c>
      <c r="AC121" s="59" cm="1">
        <f t="array" ref="AC121">IF(AND(INDEX(InputsCapExSalvageMonth,$BS$17)&lt;&gt;0, AC$3&gt;=INDEX(InputsCapExSalvageMonth,$BS$17)),0,AB121-AC87)</f>
        <v>0</v>
      </c>
      <c r="AD121" s="59" cm="1">
        <f t="array" ref="AD121">IF(AND(INDEX(InputsCapExSalvageMonth,$BS$17)&lt;&gt;0, AD$3&gt;=INDEX(InputsCapExSalvageMonth,$BS$17)),0,AC121-AD87)</f>
        <v>0</v>
      </c>
      <c r="AE121" s="59" cm="1">
        <f t="array" ref="AE121">IF(AND(INDEX(InputsCapExSalvageMonth,$BS$17)&lt;&gt;0, AE$3&gt;=INDEX(InputsCapExSalvageMonth,$BS$17)),0,AD121-AE87)</f>
        <v>0</v>
      </c>
      <c r="AF121" s="59" cm="1">
        <f t="array" ref="AF121">IF(AND(INDEX(InputsCapExSalvageMonth,$BS$17)&lt;&gt;0, AF$3&gt;=INDEX(InputsCapExSalvageMonth,$BS$17)),0,AE121-AF87)</f>
        <v>0</v>
      </c>
      <c r="AG121" s="59" cm="1">
        <f t="array" ref="AG121">IF(AND(INDEX(InputsCapExSalvageMonth,$BS$17)&lt;&gt;0, AG$3&gt;=INDEX(InputsCapExSalvageMonth,$BS$17)),0,AF121-AG87)</f>
        <v>0</v>
      </c>
      <c r="AH121" s="60" cm="1">
        <f t="array" ref="AH121">IF(AND(INDEX(InputsCapExSalvageMonth,$BS$17)&lt;&gt;0, AH$3&gt;=INDEX(InputsCapExSalvageMonth,$BS$17)),0,AG121-AH87)</f>
        <v>0</v>
      </c>
      <c r="AI121" s="53" cm="1">
        <f t="array" ref="AI121">IF(AND(INDEX(InputsCapExSalvageMonth,$BS$17)&lt;&gt;0, AI$3&gt;=INDEX(InputsCapExSalvageMonth,$BS$17)),0,AH121-AI87)</f>
        <v>0</v>
      </c>
      <c r="AJ121" s="59" cm="1">
        <f t="array" ref="AJ121">IF(AND(INDEX(InputsCapExSalvageMonth,$BS$17)&lt;&gt;0, AJ$3&gt;=INDEX(InputsCapExSalvageMonth,$BS$17)),0,AI121-AJ87)</f>
        <v>0</v>
      </c>
      <c r="AK121" s="59" cm="1">
        <f t="array" ref="AK121">IF(AND(INDEX(InputsCapExSalvageMonth,$BS$17)&lt;&gt;0, AK$3&gt;=INDEX(InputsCapExSalvageMonth,$BS$17)),0,AJ121-AK87)</f>
        <v>0</v>
      </c>
      <c r="AL121" s="59" cm="1">
        <f t="array" ref="AL121">IF(AND(INDEX(InputsCapExSalvageMonth,$BS$17)&lt;&gt;0, AL$3&gt;=INDEX(InputsCapExSalvageMonth,$BS$17)),0,AK121-AL87)</f>
        <v>0</v>
      </c>
      <c r="AM121" s="59" cm="1">
        <f t="array" ref="AM121">IF(AND(INDEX(InputsCapExSalvageMonth,$BS$17)&lt;&gt;0, AM$3&gt;=INDEX(InputsCapExSalvageMonth,$BS$17)),0,AL121-AM87)</f>
        <v>0</v>
      </c>
      <c r="AN121" s="59" cm="1">
        <f t="array" ref="AN121">IF(AND(INDEX(InputsCapExSalvageMonth,$BS$17)&lt;&gt;0, AN$3&gt;=INDEX(InputsCapExSalvageMonth,$BS$17)),0,AM121-AN87)</f>
        <v>0</v>
      </c>
      <c r="AO121" s="59" cm="1">
        <f t="array" ref="AO121">IF(AND(INDEX(InputsCapExSalvageMonth,$BS$17)&lt;&gt;0, AO$3&gt;=INDEX(InputsCapExSalvageMonth,$BS$17)),0,AN121-AO87)</f>
        <v>0</v>
      </c>
      <c r="AP121" s="59" cm="1">
        <f t="array" ref="AP121">IF(AND(INDEX(InputsCapExSalvageMonth,$BS$17)&lt;&gt;0, AP$3&gt;=INDEX(InputsCapExSalvageMonth,$BS$17)),0,AO121-AP87)</f>
        <v>0</v>
      </c>
      <c r="AQ121" s="59" cm="1">
        <f t="array" ref="AQ121">IF(AND(INDEX(InputsCapExSalvageMonth,$BS$17)&lt;&gt;0, AQ$3&gt;=INDEX(InputsCapExSalvageMonth,$BS$17)),0,AP121-AQ87)</f>
        <v>0</v>
      </c>
      <c r="AR121" s="59" cm="1">
        <f t="array" ref="AR121">IF(AND(INDEX(InputsCapExSalvageMonth,$BS$17)&lt;&gt;0, AR$3&gt;=INDEX(InputsCapExSalvageMonth,$BS$17)),0,AQ121-AR87)</f>
        <v>0</v>
      </c>
      <c r="AS121" s="59" cm="1">
        <f t="array" ref="AS121">IF(AND(INDEX(InputsCapExSalvageMonth,$BS$17)&lt;&gt;0, AS$3&gt;=INDEX(InputsCapExSalvageMonth,$BS$17)),0,AR121-AS87)</f>
        <v>0</v>
      </c>
      <c r="AT121" s="60" cm="1">
        <f t="array" ref="AT121">IF(AND(INDEX(InputsCapExSalvageMonth,$BS$17)&lt;&gt;0, AT$3&gt;=INDEX(InputsCapExSalvageMonth,$BS$17)),0,AS121-AT87)</f>
        <v>0</v>
      </c>
      <c r="AU121" s="53" cm="1">
        <f t="array" ref="AU121">IF(AND(INDEX(InputsCapExSalvageMonth,$BS$17)&lt;&gt;0, AU$3&gt;=INDEX(InputsCapExSalvageMonth,$BS$17)),0,AT121-AU87)</f>
        <v>0</v>
      </c>
      <c r="AV121" s="59" cm="1">
        <f t="array" ref="AV121">IF(AND(INDEX(InputsCapExSalvageMonth,$BS$17)&lt;&gt;0, AV$3&gt;=INDEX(InputsCapExSalvageMonth,$BS$17)),0,AU121-AV87)</f>
        <v>0</v>
      </c>
      <c r="AW121" s="59" cm="1">
        <f t="array" ref="AW121">IF(AND(INDEX(InputsCapExSalvageMonth,$BS$17)&lt;&gt;0, AW$3&gt;=INDEX(InputsCapExSalvageMonth,$BS$17)),0,AV121-AW87)</f>
        <v>0</v>
      </c>
      <c r="AX121" s="59" cm="1">
        <f t="array" ref="AX121">IF(AND(INDEX(InputsCapExSalvageMonth,$BS$17)&lt;&gt;0, AX$3&gt;=INDEX(InputsCapExSalvageMonth,$BS$17)),0,AW121-AX87)</f>
        <v>0</v>
      </c>
      <c r="AY121" s="59" cm="1">
        <f t="array" ref="AY121">IF(AND(INDEX(InputsCapExSalvageMonth,$BS$17)&lt;&gt;0, AY$3&gt;=INDEX(InputsCapExSalvageMonth,$BS$17)),0,AX121-AY87)</f>
        <v>0</v>
      </c>
      <c r="AZ121" s="59" cm="1">
        <f t="array" ref="AZ121">IF(AND(INDEX(InputsCapExSalvageMonth,$BS$17)&lt;&gt;0, AZ$3&gt;=INDEX(InputsCapExSalvageMonth,$BS$17)),0,AY121-AZ87)</f>
        <v>0</v>
      </c>
      <c r="BA121" s="59" cm="1">
        <f t="array" ref="BA121">IF(AND(INDEX(InputsCapExSalvageMonth,$BS$17)&lt;&gt;0, BA$3&gt;=INDEX(InputsCapExSalvageMonth,$BS$17)),0,AZ121-BA87)</f>
        <v>0</v>
      </c>
      <c r="BB121" s="59" cm="1">
        <f t="array" ref="BB121">IF(AND(INDEX(InputsCapExSalvageMonth,$BS$17)&lt;&gt;0, BB$3&gt;=INDEX(InputsCapExSalvageMonth,$BS$17)),0,BA121-BB87)</f>
        <v>0</v>
      </c>
      <c r="BC121" s="59" cm="1">
        <f t="array" ref="BC121">IF(AND(INDEX(InputsCapExSalvageMonth,$BS$17)&lt;&gt;0, BC$3&gt;=INDEX(InputsCapExSalvageMonth,$BS$17)),0,BB121-BC87)</f>
        <v>0</v>
      </c>
      <c r="BD121" s="59" cm="1">
        <f t="array" ref="BD121">IF(AND(INDEX(InputsCapExSalvageMonth,$BS$17)&lt;&gt;0, BD$3&gt;=INDEX(InputsCapExSalvageMonth,$BS$17)),0,BC121-BD87)</f>
        <v>0</v>
      </c>
      <c r="BE121" s="59" cm="1">
        <f t="array" ref="BE121">IF(AND(INDEX(InputsCapExSalvageMonth,$BS$17)&lt;&gt;0, BE$3&gt;=INDEX(InputsCapExSalvageMonth,$BS$17)),0,BD121-BE87)</f>
        <v>0</v>
      </c>
      <c r="BF121" s="60" cm="1">
        <f t="array" ref="BF121">IF(AND(INDEX(InputsCapExSalvageMonth,$BS$17)&lt;&gt;0, BF$3&gt;=INDEX(InputsCapExSalvageMonth,$BS$17)),0,BE121-BF87)</f>
        <v>0</v>
      </c>
      <c r="BG121" s="53" cm="1">
        <f t="array" ref="BG121">IF(AND(INDEX(InputsCapExSalvageMonth,$BS$17)&lt;&gt;0, BG$3&gt;=INDEX(InputsCapExSalvageMonth,$BS$17)),0,BF121-BG87)</f>
        <v>0</v>
      </c>
      <c r="BH121" s="59" cm="1">
        <f t="array" ref="BH121">IF(AND(INDEX(InputsCapExSalvageMonth,$BS$17)&lt;&gt;0, BH$3&gt;=INDEX(InputsCapExSalvageMonth,$BS$17)),0,BG121-BH87)</f>
        <v>0</v>
      </c>
      <c r="BI121" s="59" cm="1">
        <f t="array" ref="BI121">IF(AND(INDEX(InputsCapExSalvageMonth,$BS$17)&lt;&gt;0, BI$3&gt;=INDEX(InputsCapExSalvageMonth,$BS$17)),0,BH121-BI87)</f>
        <v>0</v>
      </c>
      <c r="BJ121" s="59" cm="1">
        <f t="array" ref="BJ121">IF(AND(INDEX(InputsCapExSalvageMonth,$BS$17)&lt;&gt;0, BJ$3&gt;=INDEX(InputsCapExSalvageMonth,$BS$17)),0,BI121-BJ87)</f>
        <v>0</v>
      </c>
      <c r="BK121" s="59" cm="1">
        <f t="array" ref="BK121">IF(AND(INDEX(InputsCapExSalvageMonth,$BS$17)&lt;&gt;0, BK$3&gt;=INDEX(InputsCapExSalvageMonth,$BS$17)),0,BJ121-BK87)</f>
        <v>0</v>
      </c>
      <c r="BL121" s="59" cm="1">
        <f t="array" ref="BL121">IF(AND(INDEX(InputsCapExSalvageMonth,$BS$17)&lt;&gt;0, BL$3&gt;=INDEX(InputsCapExSalvageMonth,$BS$17)),0,BK121-BL87)</f>
        <v>0</v>
      </c>
      <c r="BM121" s="59" cm="1">
        <f t="array" ref="BM121">IF(AND(INDEX(InputsCapExSalvageMonth,$BS$17)&lt;&gt;0, BM$3&gt;=INDEX(InputsCapExSalvageMonth,$BS$17)),0,BL121-BM87)</f>
        <v>0</v>
      </c>
      <c r="BN121" s="59" cm="1">
        <f t="array" ref="BN121">IF(AND(INDEX(InputsCapExSalvageMonth,$BS$17)&lt;&gt;0, BN$3&gt;=INDEX(InputsCapExSalvageMonth,$BS$17)),0,BM121-BN87)</f>
        <v>0</v>
      </c>
      <c r="BO121" s="59" cm="1">
        <f t="array" ref="BO121">IF(AND(INDEX(InputsCapExSalvageMonth,$BS$17)&lt;&gt;0, BO$3&gt;=INDEX(InputsCapExSalvageMonth,$BS$17)),0,BN121-BO87)</f>
        <v>0</v>
      </c>
      <c r="BP121" s="59" cm="1">
        <f t="array" ref="BP121">IF(AND(INDEX(InputsCapExSalvageMonth,$BS$17)&lt;&gt;0, BP$3&gt;=INDEX(InputsCapExSalvageMonth,$BS$17)),0,BO121-BP87)</f>
        <v>0</v>
      </c>
      <c r="BQ121" s="59" cm="1">
        <f t="array" ref="BQ121">IF(AND(INDEX(InputsCapExSalvageMonth,$BS$17)&lt;&gt;0, BQ$3&gt;=INDEX(InputsCapExSalvageMonth,$BS$17)),0,BP121-BQ87)</f>
        <v>0</v>
      </c>
      <c r="BR121" s="60" cm="1">
        <f t="array" ref="BR121">IF(AND(INDEX(InputsCapExSalvageMonth,$BS$17)&lt;&gt;0, BR$3&gt;=INDEX(InputsCapExSalvageMonth,$BS$17)),0,BQ121-BR87)</f>
        <v>0</v>
      </c>
    </row>
    <row r="122" spans="2:70" s="47" customFormat="1" hidden="1" x14ac:dyDescent="0.25">
      <c r="B122" s="53"/>
      <c r="C122" s="128" cm="1">
        <f t="array" ref="C122">INDEX(InputsCapexItem,$BS$18)</f>
        <v>0</v>
      </c>
      <c r="E122" s="60">
        <f t="shared" si="78"/>
        <v>0</v>
      </c>
      <c r="F122" s="60">
        <f t="shared" si="79"/>
        <v>0</v>
      </c>
      <c r="G122" s="60">
        <f t="shared" si="80"/>
        <v>0</v>
      </c>
      <c r="H122" s="60">
        <f t="shared" si="81"/>
        <v>0</v>
      </c>
      <c r="I122" s="60">
        <f t="shared" si="82"/>
        <v>0</v>
      </c>
      <c r="K122" s="53" cm="1">
        <f t="array" ref="K122">IF(AND(INDEX(InputsCapExSalvageMonth,$BS$18)&lt;&gt;0, K$3&gt;=INDEX(InputsCapExSalvageMonth,$BS$18)),0,-K88)</f>
        <v>0</v>
      </c>
      <c r="L122" s="59" cm="1">
        <f t="array" ref="L122">IF(AND(INDEX(InputsCapExSalvageMonth,$BS$18)&lt;&gt;0, L$3&gt;=INDEX(InputsCapExSalvageMonth,$BS$18)),0,K122-L88)</f>
        <v>0</v>
      </c>
      <c r="M122" s="59" cm="1">
        <f t="array" ref="M122">IF(AND(INDEX(InputsCapExSalvageMonth,$BS$18)&lt;&gt;0, M$3&gt;=INDEX(InputsCapExSalvageMonth,$BS$18)),0,L122-M88)</f>
        <v>0</v>
      </c>
      <c r="N122" s="59" cm="1">
        <f t="array" ref="N122">IF(AND(INDEX(InputsCapExSalvageMonth,$BS$18)&lt;&gt;0, N$3&gt;=INDEX(InputsCapExSalvageMonth,$BS$18)),0,M122-N88)</f>
        <v>0</v>
      </c>
      <c r="O122" s="59" cm="1">
        <f t="array" ref="O122">IF(AND(INDEX(InputsCapExSalvageMonth,$BS$18)&lt;&gt;0, O$3&gt;=INDEX(InputsCapExSalvageMonth,$BS$18)),0,N122-O88)</f>
        <v>0</v>
      </c>
      <c r="P122" s="59" cm="1">
        <f t="array" ref="P122">IF(AND(INDEX(InputsCapExSalvageMonth,$BS$18)&lt;&gt;0, P$3&gt;=INDEX(InputsCapExSalvageMonth,$BS$18)),0,O122-P88)</f>
        <v>0</v>
      </c>
      <c r="Q122" s="59" cm="1">
        <f t="array" ref="Q122">IF(AND(INDEX(InputsCapExSalvageMonth,$BS$18)&lt;&gt;0, Q$3&gt;=INDEX(InputsCapExSalvageMonth,$BS$18)),0,P122-Q88)</f>
        <v>0</v>
      </c>
      <c r="R122" s="59" cm="1">
        <f t="array" ref="R122">IF(AND(INDEX(InputsCapExSalvageMonth,$BS$18)&lt;&gt;0, R$3&gt;=INDEX(InputsCapExSalvageMonth,$BS$18)),0,Q122-R88)</f>
        <v>0</v>
      </c>
      <c r="S122" s="59" cm="1">
        <f t="array" ref="S122">IF(AND(INDEX(InputsCapExSalvageMonth,$BS$18)&lt;&gt;0, S$3&gt;=INDEX(InputsCapExSalvageMonth,$BS$18)),0,R122-S88)</f>
        <v>0</v>
      </c>
      <c r="T122" s="59" cm="1">
        <f t="array" ref="T122">IF(AND(INDEX(InputsCapExSalvageMonth,$BS$18)&lt;&gt;0, T$3&gt;=INDEX(InputsCapExSalvageMonth,$BS$18)),0,S122-T88)</f>
        <v>0</v>
      </c>
      <c r="U122" s="59" cm="1">
        <f t="array" ref="U122">IF(AND(INDEX(InputsCapExSalvageMonth,$BS$18)&lt;&gt;0, U$3&gt;=INDEX(InputsCapExSalvageMonth,$BS$18)),0,T122-U88)</f>
        <v>0</v>
      </c>
      <c r="V122" s="60" cm="1">
        <f t="array" ref="V122">IF(AND(INDEX(InputsCapExSalvageMonth,$BS$18)&lt;&gt;0, V$3&gt;=INDEX(InputsCapExSalvageMonth,$BS$18)),0,U122-V88)</f>
        <v>0</v>
      </c>
      <c r="W122" s="53" cm="1">
        <f t="array" ref="W122">IF(AND(INDEX(InputsCapExSalvageMonth,$BS$18)&lt;&gt;0, W$3&gt;=INDEX(InputsCapExSalvageMonth,$BS$18)),0,V122-W88)</f>
        <v>0</v>
      </c>
      <c r="X122" s="59" cm="1">
        <f t="array" ref="X122">IF(AND(INDEX(InputsCapExSalvageMonth,$BS$18)&lt;&gt;0, X$3&gt;=INDEX(InputsCapExSalvageMonth,$BS$18)),0,W122-X88)</f>
        <v>0</v>
      </c>
      <c r="Y122" s="59" cm="1">
        <f t="array" ref="Y122">IF(AND(INDEX(InputsCapExSalvageMonth,$BS$18)&lt;&gt;0, Y$3&gt;=INDEX(InputsCapExSalvageMonth,$BS$18)),0,X122-Y88)</f>
        <v>0</v>
      </c>
      <c r="Z122" s="59" cm="1">
        <f t="array" ref="Z122">IF(AND(INDEX(InputsCapExSalvageMonth,$BS$18)&lt;&gt;0, Z$3&gt;=INDEX(InputsCapExSalvageMonth,$BS$18)),0,Y122-Z88)</f>
        <v>0</v>
      </c>
      <c r="AA122" s="59" cm="1">
        <f t="array" ref="AA122">IF(AND(INDEX(InputsCapExSalvageMonth,$BS$18)&lt;&gt;0, AA$3&gt;=INDEX(InputsCapExSalvageMonth,$BS$18)),0,Z122-AA88)</f>
        <v>0</v>
      </c>
      <c r="AB122" s="59" cm="1">
        <f t="array" ref="AB122">IF(AND(INDEX(InputsCapExSalvageMonth,$BS$18)&lt;&gt;0, AB$3&gt;=INDEX(InputsCapExSalvageMonth,$BS$18)),0,AA122-AB88)</f>
        <v>0</v>
      </c>
      <c r="AC122" s="59" cm="1">
        <f t="array" ref="AC122">IF(AND(INDEX(InputsCapExSalvageMonth,$BS$18)&lt;&gt;0, AC$3&gt;=INDEX(InputsCapExSalvageMonth,$BS$18)),0,AB122-AC88)</f>
        <v>0</v>
      </c>
      <c r="AD122" s="59" cm="1">
        <f t="array" ref="AD122">IF(AND(INDEX(InputsCapExSalvageMonth,$BS$18)&lt;&gt;0, AD$3&gt;=INDEX(InputsCapExSalvageMonth,$BS$18)),0,AC122-AD88)</f>
        <v>0</v>
      </c>
      <c r="AE122" s="59" cm="1">
        <f t="array" ref="AE122">IF(AND(INDEX(InputsCapExSalvageMonth,$BS$18)&lt;&gt;0, AE$3&gt;=INDEX(InputsCapExSalvageMonth,$BS$18)),0,AD122-AE88)</f>
        <v>0</v>
      </c>
      <c r="AF122" s="59" cm="1">
        <f t="array" ref="AF122">IF(AND(INDEX(InputsCapExSalvageMonth,$BS$18)&lt;&gt;0, AF$3&gt;=INDEX(InputsCapExSalvageMonth,$BS$18)),0,AE122-AF88)</f>
        <v>0</v>
      </c>
      <c r="AG122" s="59" cm="1">
        <f t="array" ref="AG122">IF(AND(INDEX(InputsCapExSalvageMonth,$BS$18)&lt;&gt;0, AG$3&gt;=INDEX(InputsCapExSalvageMonth,$BS$18)),0,AF122-AG88)</f>
        <v>0</v>
      </c>
      <c r="AH122" s="60" cm="1">
        <f t="array" ref="AH122">IF(AND(INDEX(InputsCapExSalvageMonth,$BS$18)&lt;&gt;0, AH$3&gt;=INDEX(InputsCapExSalvageMonth,$BS$18)),0,AG122-AH88)</f>
        <v>0</v>
      </c>
      <c r="AI122" s="53" cm="1">
        <f t="array" ref="AI122">IF(AND(INDEX(InputsCapExSalvageMonth,$BS$18)&lt;&gt;0, AI$3&gt;=INDEX(InputsCapExSalvageMonth,$BS$18)),0,AH122-AI88)</f>
        <v>0</v>
      </c>
      <c r="AJ122" s="59" cm="1">
        <f t="array" ref="AJ122">IF(AND(INDEX(InputsCapExSalvageMonth,$BS$18)&lt;&gt;0, AJ$3&gt;=INDEX(InputsCapExSalvageMonth,$BS$18)),0,AI122-AJ88)</f>
        <v>0</v>
      </c>
      <c r="AK122" s="59" cm="1">
        <f t="array" ref="AK122">IF(AND(INDEX(InputsCapExSalvageMonth,$BS$18)&lt;&gt;0, AK$3&gt;=INDEX(InputsCapExSalvageMonth,$BS$18)),0,AJ122-AK88)</f>
        <v>0</v>
      </c>
      <c r="AL122" s="59" cm="1">
        <f t="array" ref="AL122">IF(AND(INDEX(InputsCapExSalvageMonth,$BS$18)&lt;&gt;0, AL$3&gt;=INDEX(InputsCapExSalvageMonth,$BS$18)),0,AK122-AL88)</f>
        <v>0</v>
      </c>
      <c r="AM122" s="59" cm="1">
        <f t="array" ref="AM122">IF(AND(INDEX(InputsCapExSalvageMonth,$BS$18)&lt;&gt;0, AM$3&gt;=INDEX(InputsCapExSalvageMonth,$BS$18)),0,AL122-AM88)</f>
        <v>0</v>
      </c>
      <c r="AN122" s="59" cm="1">
        <f t="array" ref="AN122">IF(AND(INDEX(InputsCapExSalvageMonth,$BS$18)&lt;&gt;0, AN$3&gt;=INDEX(InputsCapExSalvageMonth,$BS$18)),0,AM122-AN88)</f>
        <v>0</v>
      </c>
      <c r="AO122" s="59" cm="1">
        <f t="array" ref="AO122">IF(AND(INDEX(InputsCapExSalvageMonth,$BS$18)&lt;&gt;0, AO$3&gt;=INDEX(InputsCapExSalvageMonth,$BS$18)),0,AN122-AO88)</f>
        <v>0</v>
      </c>
      <c r="AP122" s="59" cm="1">
        <f t="array" ref="AP122">IF(AND(INDEX(InputsCapExSalvageMonth,$BS$18)&lt;&gt;0, AP$3&gt;=INDEX(InputsCapExSalvageMonth,$BS$18)),0,AO122-AP88)</f>
        <v>0</v>
      </c>
      <c r="AQ122" s="59" cm="1">
        <f t="array" ref="AQ122">IF(AND(INDEX(InputsCapExSalvageMonth,$BS$18)&lt;&gt;0, AQ$3&gt;=INDEX(InputsCapExSalvageMonth,$BS$18)),0,AP122-AQ88)</f>
        <v>0</v>
      </c>
      <c r="AR122" s="59" cm="1">
        <f t="array" ref="AR122">IF(AND(INDEX(InputsCapExSalvageMonth,$BS$18)&lt;&gt;0, AR$3&gt;=INDEX(InputsCapExSalvageMonth,$BS$18)),0,AQ122-AR88)</f>
        <v>0</v>
      </c>
      <c r="AS122" s="59" cm="1">
        <f t="array" ref="AS122">IF(AND(INDEX(InputsCapExSalvageMonth,$BS$18)&lt;&gt;0, AS$3&gt;=INDEX(InputsCapExSalvageMonth,$BS$18)),0,AR122-AS88)</f>
        <v>0</v>
      </c>
      <c r="AT122" s="60" cm="1">
        <f t="array" ref="AT122">IF(AND(INDEX(InputsCapExSalvageMonth,$BS$18)&lt;&gt;0, AT$3&gt;=INDEX(InputsCapExSalvageMonth,$BS$18)),0,AS122-AT88)</f>
        <v>0</v>
      </c>
      <c r="AU122" s="53" cm="1">
        <f t="array" ref="AU122">IF(AND(INDEX(InputsCapExSalvageMonth,$BS$18)&lt;&gt;0, AU$3&gt;=INDEX(InputsCapExSalvageMonth,$BS$18)),0,AT122-AU88)</f>
        <v>0</v>
      </c>
      <c r="AV122" s="59" cm="1">
        <f t="array" ref="AV122">IF(AND(INDEX(InputsCapExSalvageMonth,$BS$18)&lt;&gt;0, AV$3&gt;=INDEX(InputsCapExSalvageMonth,$BS$18)),0,AU122-AV88)</f>
        <v>0</v>
      </c>
      <c r="AW122" s="59" cm="1">
        <f t="array" ref="AW122">IF(AND(INDEX(InputsCapExSalvageMonth,$BS$18)&lt;&gt;0, AW$3&gt;=INDEX(InputsCapExSalvageMonth,$BS$18)),0,AV122-AW88)</f>
        <v>0</v>
      </c>
      <c r="AX122" s="59" cm="1">
        <f t="array" ref="AX122">IF(AND(INDEX(InputsCapExSalvageMonth,$BS$18)&lt;&gt;0, AX$3&gt;=INDEX(InputsCapExSalvageMonth,$BS$18)),0,AW122-AX88)</f>
        <v>0</v>
      </c>
      <c r="AY122" s="59" cm="1">
        <f t="array" ref="AY122">IF(AND(INDEX(InputsCapExSalvageMonth,$BS$18)&lt;&gt;0, AY$3&gt;=INDEX(InputsCapExSalvageMonth,$BS$18)),0,AX122-AY88)</f>
        <v>0</v>
      </c>
      <c r="AZ122" s="59" cm="1">
        <f t="array" ref="AZ122">IF(AND(INDEX(InputsCapExSalvageMonth,$BS$18)&lt;&gt;0, AZ$3&gt;=INDEX(InputsCapExSalvageMonth,$BS$18)),0,AY122-AZ88)</f>
        <v>0</v>
      </c>
      <c r="BA122" s="59" cm="1">
        <f t="array" ref="BA122">IF(AND(INDEX(InputsCapExSalvageMonth,$BS$18)&lt;&gt;0, BA$3&gt;=INDEX(InputsCapExSalvageMonth,$BS$18)),0,AZ122-BA88)</f>
        <v>0</v>
      </c>
      <c r="BB122" s="59" cm="1">
        <f t="array" ref="BB122">IF(AND(INDEX(InputsCapExSalvageMonth,$BS$18)&lt;&gt;0, BB$3&gt;=INDEX(InputsCapExSalvageMonth,$BS$18)),0,BA122-BB88)</f>
        <v>0</v>
      </c>
      <c r="BC122" s="59" cm="1">
        <f t="array" ref="BC122">IF(AND(INDEX(InputsCapExSalvageMonth,$BS$18)&lt;&gt;0, BC$3&gt;=INDEX(InputsCapExSalvageMonth,$BS$18)),0,BB122-BC88)</f>
        <v>0</v>
      </c>
      <c r="BD122" s="59" cm="1">
        <f t="array" ref="BD122">IF(AND(INDEX(InputsCapExSalvageMonth,$BS$18)&lt;&gt;0, BD$3&gt;=INDEX(InputsCapExSalvageMonth,$BS$18)),0,BC122-BD88)</f>
        <v>0</v>
      </c>
      <c r="BE122" s="59" cm="1">
        <f t="array" ref="BE122">IF(AND(INDEX(InputsCapExSalvageMonth,$BS$18)&lt;&gt;0, BE$3&gt;=INDEX(InputsCapExSalvageMonth,$BS$18)),0,BD122-BE88)</f>
        <v>0</v>
      </c>
      <c r="BF122" s="60" cm="1">
        <f t="array" ref="BF122">IF(AND(INDEX(InputsCapExSalvageMonth,$BS$18)&lt;&gt;0, BF$3&gt;=INDEX(InputsCapExSalvageMonth,$BS$18)),0,BE122-BF88)</f>
        <v>0</v>
      </c>
      <c r="BG122" s="53" cm="1">
        <f t="array" ref="BG122">IF(AND(INDEX(InputsCapExSalvageMonth,$BS$18)&lt;&gt;0, BG$3&gt;=INDEX(InputsCapExSalvageMonth,$BS$18)),0,BF122-BG88)</f>
        <v>0</v>
      </c>
      <c r="BH122" s="59" cm="1">
        <f t="array" ref="BH122">IF(AND(INDEX(InputsCapExSalvageMonth,$BS$18)&lt;&gt;0, BH$3&gt;=INDEX(InputsCapExSalvageMonth,$BS$18)),0,BG122-BH88)</f>
        <v>0</v>
      </c>
      <c r="BI122" s="59" cm="1">
        <f t="array" ref="BI122">IF(AND(INDEX(InputsCapExSalvageMonth,$BS$18)&lt;&gt;0, BI$3&gt;=INDEX(InputsCapExSalvageMonth,$BS$18)),0,BH122-BI88)</f>
        <v>0</v>
      </c>
      <c r="BJ122" s="59" cm="1">
        <f t="array" ref="BJ122">IF(AND(INDEX(InputsCapExSalvageMonth,$BS$18)&lt;&gt;0, BJ$3&gt;=INDEX(InputsCapExSalvageMonth,$BS$18)),0,BI122-BJ88)</f>
        <v>0</v>
      </c>
      <c r="BK122" s="59" cm="1">
        <f t="array" ref="BK122">IF(AND(INDEX(InputsCapExSalvageMonth,$BS$18)&lt;&gt;0, BK$3&gt;=INDEX(InputsCapExSalvageMonth,$BS$18)),0,BJ122-BK88)</f>
        <v>0</v>
      </c>
      <c r="BL122" s="59" cm="1">
        <f t="array" ref="BL122">IF(AND(INDEX(InputsCapExSalvageMonth,$BS$18)&lt;&gt;0, BL$3&gt;=INDEX(InputsCapExSalvageMonth,$BS$18)),0,BK122-BL88)</f>
        <v>0</v>
      </c>
      <c r="BM122" s="59" cm="1">
        <f t="array" ref="BM122">IF(AND(INDEX(InputsCapExSalvageMonth,$BS$18)&lt;&gt;0, BM$3&gt;=INDEX(InputsCapExSalvageMonth,$BS$18)),0,BL122-BM88)</f>
        <v>0</v>
      </c>
      <c r="BN122" s="59" cm="1">
        <f t="array" ref="BN122">IF(AND(INDEX(InputsCapExSalvageMonth,$BS$18)&lt;&gt;0, BN$3&gt;=INDEX(InputsCapExSalvageMonth,$BS$18)),0,BM122-BN88)</f>
        <v>0</v>
      </c>
      <c r="BO122" s="59" cm="1">
        <f t="array" ref="BO122">IF(AND(INDEX(InputsCapExSalvageMonth,$BS$18)&lt;&gt;0, BO$3&gt;=INDEX(InputsCapExSalvageMonth,$BS$18)),0,BN122-BO88)</f>
        <v>0</v>
      </c>
      <c r="BP122" s="59" cm="1">
        <f t="array" ref="BP122">IF(AND(INDEX(InputsCapExSalvageMonth,$BS$18)&lt;&gt;0, BP$3&gt;=INDEX(InputsCapExSalvageMonth,$BS$18)),0,BO122-BP88)</f>
        <v>0</v>
      </c>
      <c r="BQ122" s="59" cm="1">
        <f t="array" ref="BQ122">IF(AND(INDEX(InputsCapExSalvageMonth,$BS$18)&lt;&gt;0, BQ$3&gt;=INDEX(InputsCapExSalvageMonth,$BS$18)),0,BP122-BQ88)</f>
        <v>0</v>
      </c>
      <c r="BR122" s="60" cm="1">
        <f t="array" ref="BR122">IF(AND(INDEX(InputsCapExSalvageMonth,$BS$18)&lt;&gt;0, BR$3&gt;=INDEX(InputsCapExSalvageMonth,$BS$18)),0,BQ122-BR88)</f>
        <v>0</v>
      </c>
    </row>
    <row r="123" spans="2:70" s="47" customFormat="1" hidden="1" x14ac:dyDescent="0.25">
      <c r="B123" s="53"/>
      <c r="C123" s="128" cm="1">
        <f t="array" ref="C123">INDEX(InputsCapexItem,$BS$19)</f>
        <v>0</v>
      </c>
      <c r="E123" s="60">
        <f t="shared" si="78"/>
        <v>0</v>
      </c>
      <c r="F123" s="60">
        <f t="shared" si="79"/>
        <v>0</v>
      </c>
      <c r="G123" s="60">
        <f t="shared" si="80"/>
        <v>0</v>
      </c>
      <c r="H123" s="60">
        <f t="shared" si="81"/>
        <v>0</v>
      </c>
      <c r="I123" s="60">
        <f t="shared" si="82"/>
        <v>0</v>
      </c>
      <c r="K123" s="53" cm="1">
        <f t="array" ref="K123">IF(AND(INDEX(InputsCapExSalvageMonth,$BS$19)&lt;&gt;0, K$3&gt;=INDEX(InputsCapExSalvageMonth,$BS$19)),0,-K89)</f>
        <v>0</v>
      </c>
      <c r="L123" s="59" cm="1">
        <f t="array" ref="L123">IF(AND(INDEX(InputsCapExSalvageMonth,$BS$19)&lt;&gt;0, L$3&gt;=INDEX(InputsCapExSalvageMonth,$BS$19)),0,K123-L89)</f>
        <v>0</v>
      </c>
      <c r="M123" s="59" cm="1">
        <f t="array" ref="M123">IF(AND(INDEX(InputsCapExSalvageMonth,$BS$19)&lt;&gt;0, M$3&gt;=INDEX(InputsCapExSalvageMonth,$BS$19)),0,L123-M89)</f>
        <v>0</v>
      </c>
      <c r="N123" s="59" cm="1">
        <f t="array" ref="N123">IF(AND(INDEX(InputsCapExSalvageMonth,$BS$19)&lt;&gt;0, N$3&gt;=INDEX(InputsCapExSalvageMonth,$BS$19)),0,M123-N89)</f>
        <v>0</v>
      </c>
      <c r="O123" s="59" cm="1">
        <f t="array" ref="O123">IF(AND(INDEX(InputsCapExSalvageMonth,$BS$19)&lt;&gt;0, O$3&gt;=INDEX(InputsCapExSalvageMonth,$BS$19)),0,N123-O89)</f>
        <v>0</v>
      </c>
      <c r="P123" s="59" cm="1">
        <f t="array" ref="P123">IF(AND(INDEX(InputsCapExSalvageMonth,$BS$19)&lt;&gt;0, P$3&gt;=INDEX(InputsCapExSalvageMonth,$BS$19)),0,O123-P89)</f>
        <v>0</v>
      </c>
      <c r="Q123" s="59" cm="1">
        <f t="array" ref="Q123">IF(AND(INDEX(InputsCapExSalvageMonth,$BS$19)&lt;&gt;0, Q$3&gt;=INDEX(InputsCapExSalvageMonth,$BS$19)),0,P123-Q89)</f>
        <v>0</v>
      </c>
      <c r="R123" s="59" cm="1">
        <f t="array" ref="R123">IF(AND(INDEX(InputsCapExSalvageMonth,$BS$19)&lt;&gt;0, R$3&gt;=INDEX(InputsCapExSalvageMonth,$BS$19)),0,Q123-R89)</f>
        <v>0</v>
      </c>
      <c r="S123" s="59" cm="1">
        <f t="array" ref="S123">IF(AND(INDEX(InputsCapExSalvageMonth,$BS$19)&lt;&gt;0, S$3&gt;=INDEX(InputsCapExSalvageMonth,$BS$19)),0,R123-S89)</f>
        <v>0</v>
      </c>
      <c r="T123" s="59" cm="1">
        <f t="array" ref="T123">IF(AND(INDEX(InputsCapExSalvageMonth,$BS$19)&lt;&gt;0, T$3&gt;=INDEX(InputsCapExSalvageMonth,$BS$19)),0,S123-T89)</f>
        <v>0</v>
      </c>
      <c r="U123" s="59" cm="1">
        <f t="array" ref="U123">IF(AND(INDEX(InputsCapExSalvageMonth,$BS$19)&lt;&gt;0, U$3&gt;=INDEX(InputsCapExSalvageMonth,$BS$19)),0,T123-U89)</f>
        <v>0</v>
      </c>
      <c r="V123" s="60" cm="1">
        <f t="array" ref="V123">IF(AND(INDEX(InputsCapExSalvageMonth,$BS$19)&lt;&gt;0, V$3&gt;=INDEX(InputsCapExSalvageMonth,$BS$19)),0,U123-V89)</f>
        <v>0</v>
      </c>
      <c r="W123" s="53" cm="1">
        <f t="array" ref="W123">IF(AND(INDEX(InputsCapExSalvageMonth,$BS$19)&lt;&gt;0, W$3&gt;=INDEX(InputsCapExSalvageMonth,$BS$19)),0,V123-W89)</f>
        <v>0</v>
      </c>
      <c r="X123" s="59" cm="1">
        <f t="array" ref="X123">IF(AND(INDEX(InputsCapExSalvageMonth,$BS$19)&lt;&gt;0, X$3&gt;=INDEX(InputsCapExSalvageMonth,$BS$19)),0,W123-X89)</f>
        <v>0</v>
      </c>
      <c r="Y123" s="59" cm="1">
        <f t="array" ref="Y123">IF(AND(INDEX(InputsCapExSalvageMonth,$BS$19)&lt;&gt;0, Y$3&gt;=INDEX(InputsCapExSalvageMonth,$BS$19)),0,X123-Y89)</f>
        <v>0</v>
      </c>
      <c r="Z123" s="59" cm="1">
        <f t="array" ref="Z123">IF(AND(INDEX(InputsCapExSalvageMonth,$BS$19)&lt;&gt;0, Z$3&gt;=INDEX(InputsCapExSalvageMonth,$BS$19)),0,Y123-Z89)</f>
        <v>0</v>
      </c>
      <c r="AA123" s="59" cm="1">
        <f t="array" ref="AA123">IF(AND(INDEX(InputsCapExSalvageMonth,$BS$19)&lt;&gt;0, AA$3&gt;=INDEX(InputsCapExSalvageMonth,$BS$19)),0,Z123-AA89)</f>
        <v>0</v>
      </c>
      <c r="AB123" s="59" cm="1">
        <f t="array" ref="AB123">IF(AND(INDEX(InputsCapExSalvageMonth,$BS$19)&lt;&gt;0, AB$3&gt;=INDEX(InputsCapExSalvageMonth,$BS$19)),0,AA123-AB89)</f>
        <v>0</v>
      </c>
      <c r="AC123" s="59" cm="1">
        <f t="array" ref="AC123">IF(AND(INDEX(InputsCapExSalvageMonth,$BS$19)&lt;&gt;0, AC$3&gt;=INDEX(InputsCapExSalvageMonth,$BS$19)),0,AB123-AC89)</f>
        <v>0</v>
      </c>
      <c r="AD123" s="59" cm="1">
        <f t="array" ref="AD123">IF(AND(INDEX(InputsCapExSalvageMonth,$BS$19)&lt;&gt;0, AD$3&gt;=INDEX(InputsCapExSalvageMonth,$BS$19)),0,AC123-AD89)</f>
        <v>0</v>
      </c>
      <c r="AE123" s="59" cm="1">
        <f t="array" ref="AE123">IF(AND(INDEX(InputsCapExSalvageMonth,$BS$19)&lt;&gt;0, AE$3&gt;=INDEX(InputsCapExSalvageMonth,$BS$19)),0,AD123-AE89)</f>
        <v>0</v>
      </c>
      <c r="AF123" s="59" cm="1">
        <f t="array" ref="AF123">IF(AND(INDEX(InputsCapExSalvageMonth,$BS$19)&lt;&gt;0, AF$3&gt;=INDEX(InputsCapExSalvageMonth,$BS$19)),0,AE123-AF89)</f>
        <v>0</v>
      </c>
      <c r="AG123" s="59" cm="1">
        <f t="array" ref="AG123">IF(AND(INDEX(InputsCapExSalvageMonth,$BS$19)&lt;&gt;0, AG$3&gt;=INDEX(InputsCapExSalvageMonth,$BS$19)),0,AF123-AG89)</f>
        <v>0</v>
      </c>
      <c r="AH123" s="60" cm="1">
        <f t="array" ref="AH123">IF(AND(INDEX(InputsCapExSalvageMonth,$BS$19)&lt;&gt;0, AH$3&gt;=INDEX(InputsCapExSalvageMonth,$BS$19)),0,AG123-AH89)</f>
        <v>0</v>
      </c>
      <c r="AI123" s="53" cm="1">
        <f t="array" ref="AI123">IF(AND(INDEX(InputsCapExSalvageMonth,$BS$19)&lt;&gt;0, AI$3&gt;=INDEX(InputsCapExSalvageMonth,$BS$19)),0,AH123-AI89)</f>
        <v>0</v>
      </c>
      <c r="AJ123" s="59" cm="1">
        <f t="array" ref="AJ123">IF(AND(INDEX(InputsCapExSalvageMonth,$BS$19)&lt;&gt;0, AJ$3&gt;=INDEX(InputsCapExSalvageMonth,$BS$19)),0,AI123-AJ89)</f>
        <v>0</v>
      </c>
      <c r="AK123" s="59" cm="1">
        <f t="array" ref="AK123">IF(AND(INDEX(InputsCapExSalvageMonth,$BS$19)&lt;&gt;0, AK$3&gt;=INDEX(InputsCapExSalvageMonth,$BS$19)),0,AJ123-AK89)</f>
        <v>0</v>
      </c>
      <c r="AL123" s="59" cm="1">
        <f t="array" ref="AL123">IF(AND(INDEX(InputsCapExSalvageMonth,$BS$19)&lt;&gt;0, AL$3&gt;=INDEX(InputsCapExSalvageMonth,$BS$19)),0,AK123-AL89)</f>
        <v>0</v>
      </c>
      <c r="AM123" s="59" cm="1">
        <f t="array" ref="AM123">IF(AND(INDEX(InputsCapExSalvageMonth,$BS$19)&lt;&gt;0, AM$3&gt;=INDEX(InputsCapExSalvageMonth,$BS$19)),0,AL123-AM89)</f>
        <v>0</v>
      </c>
      <c r="AN123" s="59" cm="1">
        <f t="array" ref="AN123">IF(AND(INDEX(InputsCapExSalvageMonth,$BS$19)&lt;&gt;0, AN$3&gt;=INDEX(InputsCapExSalvageMonth,$BS$19)),0,AM123-AN89)</f>
        <v>0</v>
      </c>
      <c r="AO123" s="59" cm="1">
        <f t="array" ref="AO123">IF(AND(INDEX(InputsCapExSalvageMonth,$BS$19)&lt;&gt;0, AO$3&gt;=INDEX(InputsCapExSalvageMonth,$BS$19)),0,AN123-AO89)</f>
        <v>0</v>
      </c>
      <c r="AP123" s="59" cm="1">
        <f t="array" ref="AP123">IF(AND(INDEX(InputsCapExSalvageMonth,$BS$19)&lt;&gt;0, AP$3&gt;=INDEX(InputsCapExSalvageMonth,$BS$19)),0,AO123-AP89)</f>
        <v>0</v>
      </c>
      <c r="AQ123" s="59" cm="1">
        <f t="array" ref="AQ123">IF(AND(INDEX(InputsCapExSalvageMonth,$BS$19)&lt;&gt;0, AQ$3&gt;=INDEX(InputsCapExSalvageMonth,$BS$19)),0,AP123-AQ89)</f>
        <v>0</v>
      </c>
      <c r="AR123" s="59" cm="1">
        <f t="array" ref="AR123">IF(AND(INDEX(InputsCapExSalvageMonth,$BS$19)&lt;&gt;0, AR$3&gt;=INDEX(InputsCapExSalvageMonth,$BS$19)),0,AQ123-AR89)</f>
        <v>0</v>
      </c>
      <c r="AS123" s="59" cm="1">
        <f t="array" ref="AS123">IF(AND(INDEX(InputsCapExSalvageMonth,$BS$19)&lt;&gt;0, AS$3&gt;=INDEX(InputsCapExSalvageMonth,$BS$19)),0,AR123-AS89)</f>
        <v>0</v>
      </c>
      <c r="AT123" s="60" cm="1">
        <f t="array" ref="AT123">IF(AND(INDEX(InputsCapExSalvageMonth,$BS$19)&lt;&gt;0, AT$3&gt;=INDEX(InputsCapExSalvageMonth,$BS$19)),0,AS123-AT89)</f>
        <v>0</v>
      </c>
      <c r="AU123" s="53" cm="1">
        <f t="array" ref="AU123">IF(AND(INDEX(InputsCapExSalvageMonth,$BS$19)&lt;&gt;0, AU$3&gt;=INDEX(InputsCapExSalvageMonth,$BS$19)),0,AT123-AU89)</f>
        <v>0</v>
      </c>
      <c r="AV123" s="59" cm="1">
        <f t="array" ref="AV123">IF(AND(INDEX(InputsCapExSalvageMonth,$BS$19)&lt;&gt;0, AV$3&gt;=INDEX(InputsCapExSalvageMonth,$BS$19)),0,AU123-AV89)</f>
        <v>0</v>
      </c>
      <c r="AW123" s="59" cm="1">
        <f t="array" ref="AW123">IF(AND(INDEX(InputsCapExSalvageMonth,$BS$19)&lt;&gt;0, AW$3&gt;=INDEX(InputsCapExSalvageMonth,$BS$19)),0,AV123-AW89)</f>
        <v>0</v>
      </c>
      <c r="AX123" s="59" cm="1">
        <f t="array" ref="AX123">IF(AND(INDEX(InputsCapExSalvageMonth,$BS$19)&lt;&gt;0, AX$3&gt;=INDEX(InputsCapExSalvageMonth,$BS$19)),0,AW123-AX89)</f>
        <v>0</v>
      </c>
      <c r="AY123" s="59" cm="1">
        <f t="array" ref="AY123">IF(AND(INDEX(InputsCapExSalvageMonth,$BS$19)&lt;&gt;0, AY$3&gt;=INDEX(InputsCapExSalvageMonth,$BS$19)),0,AX123-AY89)</f>
        <v>0</v>
      </c>
      <c r="AZ123" s="59" cm="1">
        <f t="array" ref="AZ123">IF(AND(INDEX(InputsCapExSalvageMonth,$BS$19)&lt;&gt;0, AZ$3&gt;=INDEX(InputsCapExSalvageMonth,$BS$19)),0,AY123-AZ89)</f>
        <v>0</v>
      </c>
      <c r="BA123" s="59" cm="1">
        <f t="array" ref="BA123">IF(AND(INDEX(InputsCapExSalvageMonth,$BS$19)&lt;&gt;0, BA$3&gt;=INDEX(InputsCapExSalvageMonth,$BS$19)),0,AZ123-BA89)</f>
        <v>0</v>
      </c>
      <c r="BB123" s="59" cm="1">
        <f t="array" ref="BB123">IF(AND(INDEX(InputsCapExSalvageMonth,$BS$19)&lt;&gt;0, BB$3&gt;=INDEX(InputsCapExSalvageMonth,$BS$19)),0,BA123-BB89)</f>
        <v>0</v>
      </c>
      <c r="BC123" s="59" cm="1">
        <f t="array" ref="BC123">IF(AND(INDEX(InputsCapExSalvageMonth,$BS$19)&lt;&gt;0, BC$3&gt;=INDEX(InputsCapExSalvageMonth,$BS$19)),0,BB123-BC89)</f>
        <v>0</v>
      </c>
      <c r="BD123" s="59" cm="1">
        <f t="array" ref="BD123">IF(AND(INDEX(InputsCapExSalvageMonth,$BS$19)&lt;&gt;0, BD$3&gt;=INDEX(InputsCapExSalvageMonth,$BS$19)),0,BC123-BD89)</f>
        <v>0</v>
      </c>
      <c r="BE123" s="59" cm="1">
        <f t="array" ref="BE123">IF(AND(INDEX(InputsCapExSalvageMonth,$BS$19)&lt;&gt;0, BE$3&gt;=INDEX(InputsCapExSalvageMonth,$BS$19)),0,BD123-BE89)</f>
        <v>0</v>
      </c>
      <c r="BF123" s="60" cm="1">
        <f t="array" ref="BF123">IF(AND(INDEX(InputsCapExSalvageMonth,$BS$19)&lt;&gt;0, BF$3&gt;=INDEX(InputsCapExSalvageMonth,$BS$19)),0,BE123-BF89)</f>
        <v>0</v>
      </c>
      <c r="BG123" s="53" cm="1">
        <f t="array" ref="BG123">IF(AND(INDEX(InputsCapExSalvageMonth,$BS$19)&lt;&gt;0, BG$3&gt;=INDEX(InputsCapExSalvageMonth,$BS$19)),0,BF123-BG89)</f>
        <v>0</v>
      </c>
      <c r="BH123" s="59" cm="1">
        <f t="array" ref="BH123">IF(AND(INDEX(InputsCapExSalvageMonth,$BS$19)&lt;&gt;0, BH$3&gt;=INDEX(InputsCapExSalvageMonth,$BS$19)),0,BG123-BH89)</f>
        <v>0</v>
      </c>
      <c r="BI123" s="59" cm="1">
        <f t="array" ref="BI123">IF(AND(INDEX(InputsCapExSalvageMonth,$BS$19)&lt;&gt;0, BI$3&gt;=INDEX(InputsCapExSalvageMonth,$BS$19)),0,BH123-BI89)</f>
        <v>0</v>
      </c>
      <c r="BJ123" s="59" cm="1">
        <f t="array" ref="BJ123">IF(AND(INDEX(InputsCapExSalvageMonth,$BS$19)&lt;&gt;0, BJ$3&gt;=INDEX(InputsCapExSalvageMonth,$BS$19)),0,BI123-BJ89)</f>
        <v>0</v>
      </c>
      <c r="BK123" s="59" cm="1">
        <f t="array" ref="BK123">IF(AND(INDEX(InputsCapExSalvageMonth,$BS$19)&lt;&gt;0, BK$3&gt;=INDEX(InputsCapExSalvageMonth,$BS$19)),0,BJ123-BK89)</f>
        <v>0</v>
      </c>
      <c r="BL123" s="59" cm="1">
        <f t="array" ref="BL123">IF(AND(INDEX(InputsCapExSalvageMonth,$BS$19)&lt;&gt;0, BL$3&gt;=INDEX(InputsCapExSalvageMonth,$BS$19)),0,BK123-BL89)</f>
        <v>0</v>
      </c>
      <c r="BM123" s="59" cm="1">
        <f t="array" ref="BM123">IF(AND(INDEX(InputsCapExSalvageMonth,$BS$19)&lt;&gt;0, BM$3&gt;=INDEX(InputsCapExSalvageMonth,$BS$19)),0,BL123-BM89)</f>
        <v>0</v>
      </c>
      <c r="BN123" s="59" cm="1">
        <f t="array" ref="BN123">IF(AND(INDEX(InputsCapExSalvageMonth,$BS$19)&lt;&gt;0, BN$3&gt;=INDEX(InputsCapExSalvageMonth,$BS$19)),0,BM123-BN89)</f>
        <v>0</v>
      </c>
      <c r="BO123" s="59" cm="1">
        <f t="array" ref="BO123">IF(AND(INDEX(InputsCapExSalvageMonth,$BS$19)&lt;&gt;0, BO$3&gt;=INDEX(InputsCapExSalvageMonth,$BS$19)),0,BN123-BO89)</f>
        <v>0</v>
      </c>
      <c r="BP123" s="59" cm="1">
        <f t="array" ref="BP123">IF(AND(INDEX(InputsCapExSalvageMonth,$BS$19)&lt;&gt;0, BP$3&gt;=INDEX(InputsCapExSalvageMonth,$BS$19)),0,BO123-BP89)</f>
        <v>0</v>
      </c>
      <c r="BQ123" s="59" cm="1">
        <f t="array" ref="BQ123">IF(AND(INDEX(InputsCapExSalvageMonth,$BS$19)&lt;&gt;0, BQ$3&gt;=INDEX(InputsCapExSalvageMonth,$BS$19)),0,BP123-BQ89)</f>
        <v>0</v>
      </c>
      <c r="BR123" s="60" cm="1">
        <f t="array" ref="BR123">IF(AND(INDEX(InputsCapExSalvageMonth,$BS$19)&lt;&gt;0, BR$3&gt;=INDEX(InputsCapExSalvageMonth,$BS$19)),0,BQ123-BR89)</f>
        <v>0</v>
      </c>
    </row>
    <row r="124" spans="2:70" s="47" customFormat="1" hidden="1" x14ac:dyDescent="0.25">
      <c r="B124" s="53"/>
      <c r="C124" s="128" cm="1">
        <f t="array" ref="C124">INDEX(InputsCapexItem,$BS$20)</f>
        <v>0</v>
      </c>
      <c r="E124" s="60">
        <f t="shared" si="78"/>
        <v>0</v>
      </c>
      <c r="F124" s="60">
        <f t="shared" si="79"/>
        <v>0</v>
      </c>
      <c r="G124" s="60">
        <f t="shared" si="80"/>
        <v>0</v>
      </c>
      <c r="H124" s="60">
        <f t="shared" si="81"/>
        <v>0</v>
      </c>
      <c r="I124" s="60">
        <f t="shared" si="82"/>
        <v>0</v>
      </c>
      <c r="K124" s="53" cm="1">
        <f t="array" ref="K124">IF(AND(INDEX(InputsCapExSalvageMonth,$BS$20)&lt;&gt;0, K$3&gt;=INDEX(InputsCapExSalvageMonth,$BS$20)),0,-K90)</f>
        <v>0</v>
      </c>
      <c r="L124" s="59" cm="1">
        <f t="array" ref="L124">IF(AND(INDEX(InputsCapExSalvageMonth,$BS$20)&lt;&gt;0, L$3&gt;=INDEX(InputsCapExSalvageMonth,$BS$20)),0,K124-L90)</f>
        <v>0</v>
      </c>
      <c r="M124" s="59" cm="1">
        <f t="array" ref="M124">IF(AND(INDEX(InputsCapExSalvageMonth,$BS$20)&lt;&gt;0, M$3&gt;=INDEX(InputsCapExSalvageMonth,$BS$20)),0,L124-M90)</f>
        <v>0</v>
      </c>
      <c r="N124" s="59" cm="1">
        <f t="array" ref="N124">IF(AND(INDEX(InputsCapExSalvageMonth,$BS$20)&lt;&gt;0, N$3&gt;=INDEX(InputsCapExSalvageMonth,$BS$20)),0,M124-N90)</f>
        <v>0</v>
      </c>
      <c r="O124" s="59" cm="1">
        <f t="array" ref="O124">IF(AND(INDEX(InputsCapExSalvageMonth,$BS$20)&lt;&gt;0, O$3&gt;=INDEX(InputsCapExSalvageMonth,$BS$20)),0,N124-O90)</f>
        <v>0</v>
      </c>
      <c r="P124" s="59" cm="1">
        <f t="array" ref="P124">IF(AND(INDEX(InputsCapExSalvageMonth,$BS$20)&lt;&gt;0, P$3&gt;=INDEX(InputsCapExSalvageMonth,$BS$20)),0,O124-P90)</f>
        <v>0</v>
      </c>
      <c r="Q124" s="59" cm="1">
        <f t="array" ref="Q124">IF(AND(INDEX(InputsCapExSalvageMonth,$BS$20)&lt;&gt;0, Q$3&gt;=INDEX(InputsCapExSalvageMonth,$BS$20)),0,P124-Q90)</f>
        <v>0</v>
      </c>
      <c r="R124" s="59" cm="1">
        <f t="array" ref="R124">IF(AND(INDEX(InputsCapExSalvageMonth,$BS$20)&lt;&gt;0, R$3&gt;=INDEX(InputsCapExSalvageMonth,$BS$20)),0,Q124-R90)</f>
        <v>0</v>
      </c>
      <c r="S124" s="59" cm="1">
        <f t="array" ref="S124">IF(AND(INDEX(InputsCapExSalvageMonth,$BS$20)&lt;&gt;0, S$3&gt;=INDEX(InputsCapExSalvageMonth,$BS$20)),0,R124-S90)</f>
        <v>0</v>
      </c>
      <c r="T124" s="59" cm="1">
        <f t="array" ref="T124">IF(AND(INDEX(InputsCapExSalvageMonth,$BS$20)&lt;&gt;0, T$3&gt;=INDEX(InputsCapExSalvageMonth,$BS$20)),0,S124-T90)</f>
        <v>0</v>
      </c>
      <c r="U124" s="59" cm="1">
        <f t="array" ref="U124">IF(AND(INDEX(InputsCapExSalvageMonth,$BS$20)&lt;&gt;0, U$3&gt;=INDEX(InputsCapExSalvageMonth,$BS$20)),0,T124-U90)</f>
        <v>0</v>
      </c>
      <c r="V124" s="60" cm="1">
        <f t="array" ref="V124">IF(AND(INDEX(InputsCapExSalvageMonth,$BS$20)&lt;&gt;0, V$3&gt;=INDEX(InputsCapExSalvageMonth,$BS$20)),0,U124-V90)</f>
        <v>0</v>
      </c>
      <c r="W124" s="53" cm="1">
        <f t="array" ref="W124">IF(AND(INDEX(InputsCapExSalvageMonth,$BS$20)&lt;&gt;0, W$3&gt;=INDEX(InputsCapExSalvageMonth,$BS$20)),0,V124-W90)</f>
        <v>0</v>
      </c>
      <c r="X124" s="59" cm="1">
        <f t="array" ref="X124">IF(AND(INDEX(InputsCapExSalvageMonth,$BS$20)&lt;&gt;0, X$3&gt;=INDEX(InputsCapExSalvageMonth,$BS$20)),0,W124-X90)</f>
        <v>0</v>
      </c>
      <c r="Y124" s="59" cm="1">
        <f t="array" ref="Y124">IF(AND(INDEX(InputsCapExSalvageMonth,$BS$20)&lt;&gt;0, Y$3&gt;=INDEX(InputsCapExSalvageMonth,$BS$20)),0,X124-Y90)</f>
        <v>0</v>
      </c>
      <c r="Z124" s="59" cm="1">
        <f t="array" ref="Z124">IF(AND(INDEX(InputsCapExSalvageMonth,$BS$20)&lt;&gt;0, Z$3&gt;=INDEX(InputsCapExSalvageMonth,$BS$20)),0,Y124-Z90)</f>
        <v>0</v>
      </c>
      <c r="AA124" s="59" cm="1">
        <f t="array" ref="AA124">IF(AND(INDEX(InputsCapExSalvageMonth,$BS$20)&lt;&gt;0, AA$3&gt;=INDEX(InputsCapExSalvageMonth,$BS$20)),0,Z124-AA90)</f>
        <v>0</v>
      </c>
      <c r="AB124" s="59" cm="1">
        <f t="array" ref="AB124">IF(AND(INDEX(InputsCapExSalvageMonth,$BS$20)&lt;&gt;0, AB$3&gt;=INDEX(InputsCapExSalvageMonth,$BS$20)),0,AA124-AB90)</f>
        <v>0</v>
      </c>
      <c r="AC124" s="59" cm="1">
        <f t="array" ref="AC124">IF(AND(INDEX(InputsCapExSalvageMonth,$BS$20)&lt;&gt;0, AC$3&gt;=INDEX(InputsCapExSalvageMonth,$BS$20)),0,AB124-AC90)</f>
        <v>0</v>
      </c>
      <c r="AD124" s="59" cm="1">
        <f t="array" ref="AD124">IF(AND(INDEX(InputsCapExSalvageMonth,$BS$20)&lt;&gt;0, AD$3&gt;=INDEX(InputsCapExSalvageMonth,$BS$20)),0,AC124-AD90)</f>
        <v>0</v>
      </c>
      <c r="AE124" s="59" cm="1">
        <f t="array" ref="AE124">IF(AND(INDEX(InputsCapExSalvageMonth,$BS$20)&lt;&gt;0, AE$3&gt;=INDEX(InputsCapExSalvageMonth,$BS$20)),0,AD124-AE90)</f>
        <v>0</v>
      </c>
      <c r="AF124" s="59" cm="1">
        <f t="array" ref="AF124">IF(AND(INDEX(InputsCapExSalvageMonth,$BS$20)&lt;&gt;0, AF$3&gt;=INDEX(InputsCapExSalvageMonth,$BS$20)),0,AE124-AF90)</f>
        <v>0</v>
      </c>
      <c r="AG124" s="59" cm="1">
        <f t="array" ref="AG124">IF(AND(INDEX(InputsCapExSalvageMonth,$BS$20)&lt;&gt;0, AG$3&gt;=INDEX(InputsCapExSalvageMonth,$BS$20)),0,AF124-AG90)</f>
        <v>0</v>
      </c>
      <c r="AH124" s="60" cm="1">
        <f t="array" ref="AH124">IF(AND(INDEX(InputsCapExSalvageMonth,$BS$20)&lt;&gt;0, AH$3&gt;=INDEX(InputsCapExSalvageMonth,$BS$20)),0,AG124-AH90)</f>
        <v>0</v>
      </c>
      <c r="AI124" s="53" cm="1">
        <f t="array" ref="AI124">IF(AND(INDEX(InputsCapExSalvageMonth,$BS$20)&lt;&gt;0, AI$3&gt;=INDEX(InputsCapExSalvageMonth,$BS$20)),0,AH124-AI90)</f>
        <v>0</v>
      </c>
      <c r="AJ124" s="59" cm="1">
        <f t="array" ref="AJ124">IF(AND(INDEX(InputsCapExSalvageMonth,$BS$20)&lt;&gt;0, AJ$3&gt;=INDEX(InputsCapExSalvageMonth,$BS$20)),0,AI124-AJ90)</f>
        <v>0</v>
      </c>
      <c r="AK124" s="59" cm="1">
        <f t="array" ref="AK124">IF(AND(INDEX(InputsCapExSalvageMonth,$BS$20)&lt;&gt;0, AK$3&gt;=INDEX(InputsCapExSalvageMonth,$BS$20)),0,AJ124-AK90)</f>
        <v>0</v>
      </c>
      <c r="AL124" s="59" cm="1">
        <f t="array" ref="AL124">IF(AND(INDEX(InputsCapExSalvageMonth,$BS$20)&lt;&gt;0, AL$3&gt;=INDEX(InputsCapExSalvageMonth,$BS$20)),0,AK124-AL90)</f>
        <v>0</v>
      </c>
      <c r="AM124" s="59" cm="1">
        <f t="array" ref="AM124">IF(AND(INDEX(InputsCapExSalvageMonth,$BS$20)&lt;&gt;0, AM$3&gt;=INDEX(InputsCapExSalvageMonth,$BS$20)),0,AL124-AM90)</f>
        <v>0</v>
      </c>
      <c r="AN124" s="59" cm="1">
        <f t="array" ref="AN124">IF(AND(INDEX(InputsCapExSalvageMonth,$BS$20)&lt;&gt;0, AN$3&gt;=INDEX(InputsCapExSalvageMonth,$BS$20)),0,AM124-AN90)</f>
        <v>0</v>
      </c>
      <c r="AO124" s="59" cm="1">
        <f t="array" ref="AO124">IF(AND(INDEX(InputsCapExSalvageMonth,$BS$20)&lt;&gt;0, AO$3&gt;=INDEX(InputsCapExSalvageMonth,$BS$20)),0,AN124-AO90)</f>
        <v>0</v>
      </c>
      <c r="AP124" s="59" cm="1">
        <f t="array" ref="AP124">IF(AND(INDEX(InputsCapExSalvageMonth,$BS$20)&lt;&gt;0, AP$3&gt;=INDEX(InputsCapExSalvageMonth,$BS$20)),0,AO124-AP90)</f>
        <v>0</v>
      </c>
      <c r="AQ124" s="59" cm="1">
        <f t="array" ref="AQ124">IF(AND(INDEX(InputsCapExSalvageMonth,$BS$20)&lt;&gt;0, AQ$3&gt;=INDEX(InputsCapExSalvageMonth,$BS$20)),0,AP124-AQ90)</f>
        <v>0</v>
      </c>
      <c r="AR124" s="59" cm="1">
        <f t="array" ref="AR124">IF(AND(INDEX(InputsCapExSalvageMonth,$BS$20)&lt;&gt;0, AR$3&gt;=INDEX(InputsCapExSalvageMonth,$BS$20)),0,AQ124-AR90)</f>
        <v>0</v>
      </c>
      <c r="AS124" s="59" cm="1">
        <f t="array" ref="AS124">IF(AND(INDEX(InputsCapExSalvageMonth,$BS$20)&lt;&gt;0, AS$3&gt;=INDEX(InputsCapExSalvageMonth,$BS$20)),0,AR124-AS90)</f>
        <v>0</v>
      </c>
      <c r="AT124" s="60" cm="1">
        <f t="array" ref="AT124">IF(AND(INDEX(InputsCapExSalvageMonth,$BS$20)&lt;&gt;0, AT$3&gt;=INDEX(InputsCapExSalvageMonth,$BS$20)),0,AS124-AT90)</f>
        <v>0</v>
      </c>
      <c r="AU124" s="53" cm="1">
        <f t="array" ref="AU124">IF(AND(INDEX(InputsCapExSalvageMonth,$BS$20)&lt;&gt;0, AU$3&gt;=INDEX(InputsCapExSalvageMonth,$BS$20)),0,AT124-AU90)</f>
        <v>0</v>
      </c>
      <c r="AV124" s="59" cm="1">
        <f t="array" ref="AV124">IF(AND(INDEX(InputsCapExSalvageMonth,$BS$20)&lt;&gt;0, AV$3&gt;=INDEX(InputsCapExSalvageMonth,$BS$20)),0,AU124-AV90)</f>
        <v>0</v>
      </c>
      <c r="AW124" s="59" cm="1">
        <f t="array" ref="AW124">IF(AND(INDEX(InputsCapExSalvageMonth,$BS$20)&lt;&gt;0, AW$3&gt;=INDEX(InputsCapExSalvageMonth,$BS$20)),0,AV124-AW90)</f>
        <v>0</v>
      </c>
      <c r="AX124" s="59" cm="1">
        <f t="array" ref="AX124">IF(AND(INDEX(InputsCapExSalvageMonth,$BS$20)&lt;&gt;0, AX$3&gt;=INDEX(InputsCapExSalvageMonth,$BS$20)),0,AW124-AX90)</f>
        <v>0</v>
      </c>
      <c r="AY124" s="59" cm="1">
        <f t="array" ref="AY124">IF(AND(INDEX(InputsCapExSalvageMonth,$BS$20)&lt;&gt;0, AY$3&gt;=INDEX(InputsCapExSalvageMonth,$BS$20)),0,AX124-AY90)</f>
        <v>0</v>
      </c>
      <c r="AZ124" s="59" cm="1">
        <f t="array" ref="AZ124">IF(AND(INDEX(InputsCapExSalvageMonth,$BS$20)&lt;&gt;0, AZ$3&gt;=INDEX(InputsCapExSalvageMonth,$BS$20)),0,AY124-AZ90)</f>
        <v>0</v>
      </c>
      <c r="BA124" s="59" cm="1">
        <f t="array" ref="BA124">IF(AND(INDEX(InputsCapExSalvageMonth,$BS$20)&lt;&gt;0, BA$3&gt;=INDEX(InputsCapExSalvageMonth,$BS$20)),0,AZ124-BA90)</f>
        <v>0</v>
      </c>
      <c r="BB124" s="59" cm="1">
        <f t="array" ref="BB124">IF(AND(INDEX(InputsCapExSalvageMonth,$BS$20)&lt;&gt;0, BB$3&gt;=INDEX(InputsCapExSalvageMonth,$BS$20)),0,BA124-BB90)</f>
        <v>0</v>
      </c>
      <c r="BC124" s="59" cm="1">
        <f t="array" ref="BC124">IF(AND(INDEX(InputsCapExSalvageMonth,$BS$20)&lt;&gt;0, BC$3&gt;=INDEX(InputsCapExSalvageMonth,$BS$20)),0,BB124-BC90)</f>
        <v>0</v>
      </c>
      <c r="BD124" s="59" cm="1">
        <f t="array" ref="BD124">IF(AND(INDEX(InputsCapExSalvageMonth,$BS$20)&lt;&gt;0, BD$3&gt;=INDEX(InputsCapExSalvageMonth,$BS$20)),0,BC124-BD90)</f>
        <v>0</v>
      </c>
      <c r="BE124" s="59" cm="1">
        <f t="array" ref="BE124">IF(AND(INDEX(InputsCapExSalvageMonth,$BS$20)&lt;&gt;0, BE$3&gt;=INDEX(InputsCapExSalvageMonth,$BS$20)),0,BD124-BE90)</f>
        <v>0</v>
      </c>
      <c r="BF124" s="60" cm="1">
        <f t="array" ref="BF124">IF(AND(INDEX(InputsCapExSalvageMonth,$BS$20)&lt;&gt;0, BF$3&gt;=INDEX(InputsCapExSalvageMonth,$BS$20)),0,BE124-BF90)</f>
        <v>0</v>
      </c>
      <c r="BG124" s="53" cm="1">
        <f t="array" ref="BG124">IF(AND(INDEX(InputsCapExSalvageMonth,$BS$20)&lt;&gt;0, BG$3&gt;=INDEX(InputsCapExSalvageMonth,$BS$20)),0,BF124-BG90)</f>
        <v>0</v>
      </c>
      <c r="BH124" s="59" cm="1">
        <f t="array" ref="BH124">IF(AND(INDEX(InputsCapExSalvageMonth,$BS$20)&lt;&gt;0, BH$3&gt;=INDEX(InputsCapExSalvageMonth,$BS$20)),0,BG124-BH90)</f>
        <v>0</v>
      </c>
      <c r="BI124" s="59" cm="1">
        <f t="array" ref="BI124">IF(AND(INDEX(InputsCapExSalvageMonth,$BS$20)&lt;&gt;0, BI$3&gt;=INDEX(InputsCapExSalvageMonth,$BS$20)),0,BH124-BI90)</f>
        <v>0</v>
      </c>
      <c r="BJ124" s="59" cm="1">
        <f t="array" ref="BJ124">IF(AND(INDEX(InputsCapExSalvageMonth,$BS$20)&lt;&gt;0, BJ$3&gt;=INDEX(InputsCapExSalvageMonth,$BS$20)),0,BI124-BJ90)</f>
        <v>0</v>
      </c>
      <c r="BK124" s="59" cm="1">
        <f t="array" ref="BK124">IF(AND(INDEX(InputsCapExSalvageMonth,$BS$20)&lt;&gt;0, BK$3&gt;=INDEX(InputsCapExSalvageMonth,$BS$20)),0,BJ124-BK90)</f>
        <v>0</v>
      </c>
      <c r="BL124" s="59" cm="1">
        <f t="array" ref="BL124">IF(AND(INDEX(InputsCapExSalvageMonth,$BS$20)&lt;&gt;0, BL$3&gt;=INDEX(InputsCapExSalvageMonth,$BS$20)),0,BK124-BL90)</f>
        <v>0</v>
      </c>
      <c r="BM124" s="59" cm="1">
        <f t="array" ref="BM124">IF(AND(INDEX(InputsCapExSalvageMonth,$BS$20)&lt;&gt;0, BM$3&gt;=INDEX(InputsCapExSalvageMonth,$BS$20)),0,BL124-BM90)</f>
        <v>0</v>
      </c>
      <c r="BN124" s="59" cm="1">
        <f t="array" ref="BN124">IF(AND(INDEX(InputsCapExSalvageMonth,$BS$20)&lt;&gt;0, BN$3&gt;=INDEX(InputsCapExSalvageMonth,$BS$20)),0,BM124-BN90)</f>
        <v>0</v>
      </c>
      <c r="BO124" s="59" cm="1">
        <f t="array" ref="BO124">IF(AND(INDEX(InputsCapExSalvageMonth,$BS$20)&lt;&gt;0, BO$3&gt;=INDEX(InputsCapExSalvageMonth,$BS$20)),0,BN124-BO90)</f>
        <v>0</v>
      </c>
      <c r="BP124" s="59" cm="1">
        <f t="array" ref="BP124">IF(AND(INDEX(InputsCapExSalvageMonth,$BS$20)&lt;&gt;0, BP$3&gt;=INDEX(InputsCapExSalvageMonth,$BS$20)),0,BO124-BP90)</f>
        <v>0</v>
      </c>
      <c r="BQ124" s="59" cm="1">
        <f t="array" ref="BQ124">IF(AND(INDEX(InputsCapExSalvageMonth,$BS$20)&lt;&gt;0, BQ$3&gt;=INDEX(InputsCapExSalvageMonth,$BS$20)),0,BP124-BQ90)</f>
        <v>0</v>
      </c>
      <c r="BR124" s="60" cm="1">
        <f t="array" ref="BR124">IF(AND(INDEX(InputsCapExSalvageMonth,$BS$20)&lt;&gt;0, BR$3&gt;=INDEX(InputsCapExSalvageMonth,$BS$20)),0,BQ124-BR90)</f>
        <v>0</v>
      </c>
    </row>
    <row r="125" spans="2:70" s="47" customFormat="1" hidden="1" x14ac:dyDescent="0.25">
      <c r="B125" s="53"/>
      <c r="C125" s="128" cm="1">
        <f t="array" ref="C125">INDEX(InputsCapexItem,$BS$21)</f>
        <v>0</v>
      </c>
      <c r="E125" s="60">
        <f t="shared" si="78"/>
        <v>0</v>
      </c>
      <c r="F125" s="60">
        <f t="shared" si="79"/>
        <v>0</v>
      </c>
      <c r="G125" s="60">
        <f t="shared" si="80"/>
        <v>0</v>
      </c>
      <c r="H125" s="60">
        <f t="shared" si="81"/>
        <v>0</v>
      </c>
      <c r="I125" s="60">
        <f t="shared" si="82"/>
        <v>0</v>
      </c>
      <c r="K125" s="53" cm="1">
        <f t="array" ref="K125">IF(AND(INDEX(InputsCapExSalvageMonth,$BS$21)&lt;&gt;0, K$3&gt;=INDEX(InputsCapExSalvageMonth,$BS$21)),0,-K91)</f>
        <v>0</v>
      </c>
      <c r="L125" s="59" cm="1">
        <f t="array" ref="L125">IF(AND(INDEX(InputsCapExSalvageMonth,$BS$21)&lt;&gt;0, L$3&gt;=INDEX(InputsCapExSalvageMonth,$BS$21)),0,K125-L91)</f>
        <v>0</v>
      </c>
      <c r="M125" s="59" cm="1">
        <f t="array" ref="M125">IF(AND(INDEX(InputsCapExSalvageMonth,$BS$21)&lt;&gt;0, M$3&gt;=INDEX(InputsCapExSalvageMonth,$BS$21)),0,L125-M91)</f>
        <v>0</v>
      </c>
      <c r="N125" s="59" cm="1">
        <f t="array" ref="N125">IF(AND(INDEX(InputsCapExSalvageMonth,$BS$21)&lt;&gt;0, N$3&gt;=INDEX(InputsCapExSalvageMonth,$BS$21)),0,M125-N91)</f>
        <v>0</v>
      </c>
      <c r="O125" s="59" cm="1">
        <f t="array" ref="O125">IF(AND(INDEX(InputsCapExSalvageMonth,$BS$21)&lt;&gt;0, O$3&gt;=INDEX(InputsCapExSalvageMonth,$BS$21)),0,N125-O91)</f>
        <v>0</v>
      </c>
      <c r="P125" s="59" cm="1">
        <f t="array" ref="P125">IF(AND(INDEX(InputsCapExSalvageMonth,$BS$21)&lt;&gt;0, P$3&gt;=INDEX(InputsCapExSalvageMonth,$BS$21)),0,O125-P91)</f>
        <v>0</v>
      </c>
      <c r="Q125" s="59" cm="1">
        <f t="array" ref="Q125">IF(AND(INDEX(InputsCapExSalvageMonth,$BS$21)&lt;&gt;0, Q$3&gt;=INDEX(InputsCapExSalvageMonth,$BS$21)),0,P125-Q91)</f>
        <v>0</v>
      </c>
      <c r="R125" s="59" cm="1">
        <f t="array" ref="R125">IF(AND(INDEX(InputsCapExSalvageMonth,$BS$21)&lt;&gt;0, R$3&gt;=INDEX(InputsCapExSalvageMonth,$BS$21)),0,Q125-R91)</f>
        <v>0</v>
      </c>
      <c r="S125" s="59" cm="1">
        <f t="array" ref="S125">IF(AND(INDEX(InputsCapExSalvageMonth,$BS$21)&lt;&gt;0, S$3&gt;=INDEX(InputsCapExSalvageMonth,$BS$21)),0,R125-S91)</f>
        <v>0</v>
      </c>
      <c r="T125" s="59" cm="1">
        <f t="array" ref="T125">IF(AND(INDEX(InputsCapExSalvageMonth,$BS$21)&lt;&gt;0, T$3&gt;=INDEX(InputsCapExSalvageMonth,$BS$21)),0,S125-T91)</f>
        <v>0</v>
      </c>
      <c r="U125" s="59" cm="1">
        <f t="array" ref="U125">IF(AND(INDEX(InputsCapExSalvageMonth,$BS$21)&lt;&gt;0, U$3&gt;=INDEX(InputsCapExSalvageMonth,$BS$21)),0,T125-U91)</f>
        <v>0</v>
      </c>
      <c r="V125" s="60" cm="1">
        <f t="array" ref="V125">IF(AND(INDEX(InputsCapExSalvageMonth,$BS$21)&lt;&gt;0, V$3&gt;=INDEX(InputsCapExSalvageMonth,$BS$21)),0,U125-V91)</f>
        <v>0</v>
      </c>
      <c r="W125" s="53" cm="1">
        <f t="array" ref="W125">IF(AND(INDEX(InputsCapExSalvageMonth,$BS$21)&lt;&gt;0, W$3&gt;=INDEX(InputsCapExSalvageMonth,$BS$21)),0,V125-W91)</f>
        <v>0</v>
      </c>
      <c r="X125" s="59" cm="1">
        <f t="array" ref="X125">IF(AND(INDEX(InputsCapExSalvageMonth,$BS$21)&lt;&gt;0, X$3&gt;=INDEX(InputsCapExSalvageMonth,$BS$21)),0,W125-X91)</f>
        <v>0</v>
      </c>
      <c r="Y125" s="59" cm="1">
        <f t="array" ref="Y125">IF(AND(INDEX(InputsCapExSalvageMonth,$BS$21)&lt;&gt;0, Y$3&gt;=INDEX(InputsCapExSalvageMonth,$BS$21)),0,X125-Y91)</f>
        <v>0</v>
      </c>
      <c r="Z125" s="59" cm="1">
        <f t="array" ref="Z125">IF(AND(INDEX(InputsCapExSalvageMonth,$BS$21)&lt;&gt;0, Z$3&gt;=INDEX(InputsCapExSalvageMonth,$BS$21)),0,Y125-Z91)</f>
        <v>0</v>
      </c>
      <c r="AA125" s="59" cm="1">
        <f t="array" ref="AA125">IF(AND(INDEX(InputsCapExSalvageMonth,$BS$21)&lt;&gt;0, AA$3&gt;=INDEX(InputsCapExSalvageMonth,$BS$21)),0,Z125-AA91)</f>
        <v>0</v>
      </c>
      <c r="AB125" s="59" cm="1">
        <f t="array" ref="AB125">IF(AND(INDEX(InputsCapExSalvageMonth,$BS$21)&lt;&gt;0, AB$3&gt;=INDEX(InputsCapExSalvageMonth,$BS$21)),0,AA125-AB91)</f>
        <v>0</v>
      </c>
      <c r="AC125" s="59" cm="1">
        <f t="array" ref="AC125">IF(AND(INDEX(InputsCapExSalvageMonth,$BS$21)&lt;&gt;0, AC$3&gt;=INDEX(InputsCapExSalvageMonth,$BS$21)),0,AB125-AC91)</f>
        <v>0</v>
      </c>
      <c r="AD125" s="59" cm="1">
        <f t="array" ref="AD125">IF(AND(INDEX(InputsCapExSalvageMonth,$BS$21)&lt;&gt;0, AD$3&gt;=INDEX(InputsCapExSalvageMonth,$BS$21)),0,AC125-AD91)</f>
        <v>0</v>
      </c>
      <c r="AE125" s="59" cm="1">
        <f t="array" ref="AE125">IF(AND(INDEX(InputsCapExSalvageMonth,$BS$21)&lt;&gt;0, AE$3&gt;=INDEX(InputsCapExSalvageMonth,$BS$21)),0,AD125-AE91)</f>
        <v>0</v>
      </c>
      <c r="AF125" s="59" cm="1">
        <f t="array" ref="AF125">IF(AND(INDEX(InputsCapExSalvageMonth,$BS$21)&lt;&gt;0, AF$3&gt;=INDEX(InputsCapExSalvageMonth,$BS$21)),0,AE125-AF91)</f>
        <v>0</v>
      </c>
      <c r="AG125" s="59" cm="1">
        <f t="array" ref="AG125">IF(AND(INDEX(InputsCapExSalvageMonth,$BS$21)&lt;&gt;0, AG$3&gt;=INDEX(InputsCapExSalvageMonth,$BS$21)),0,AF125-AG91)</f>
        <v>0</v>
      </c>
      <c r="AH125" s="60" cm="1">
        <f t="array" ref="AH125">IF(AND(INDEX(InputsCapExSalvageMonth,$BS$21)&lt;&gt;0, AH$3&gt;=INDEX(InputsCapExSalvageMonth,$BS$21)),0,AG125-AH91)</f>
        <v>0</v>
      </c>
      <c r="AI125" s="53" cm="1">
        <f t="array" ref="AI125">IF(AND(INDEX(InputsCapExSalvageMonth,$BS$21)&lt;&gt;0, AI$3&gt;=INDEX(InputsCapExSalvageMonth,$BS$21)),0,AH125-AI91)</f>
        <v>0</v>
      </c>
      <c r="AJ125" s="59" cm="1">
        <f t="array" ref="AJ125">IF(AND(INDEX(InputsCapExSalvageMonth,$BS$21)&lt;&gt;0, AJ$3&gt;=INDEX(InputsCapExSalvageMonth,$BS$21)),0,AI125-AJ91)</f>
        <v>0</v>
      </c>
      <c r="AK125" s="59" cm="1">
        <f t="array" ref="AK125">IF(AND(INDEX(InputsCapExSalvageMonth,$BS$21)&lt;&gt;0, AK$3&gt;=INDEX(InputsCapExSalvageMonth,$BS$21)),0,AJ125-AK91)</f>
        <v>0</v>
      </c>
      <c r="AL125" s="59" cm="1">
        <f t="array" ref="AL125">IF(AND(INDEX(InputsCapExSalvageMonth,$BS$21)&lt;&gt;0, AL$3&gt;=INDEX(InputsCapExSalvageMonth,$BS$21)),0,AK125-AL91)</f>
        <v>0</v>
      </c>
      <c r="AM125" s="59" cm="1">
        <f t="array" ref="AM125">IF(AND(INDEX(InputsCapExSalvageMonth,$BS$21)&lt;&gt;0, AM$3&gt;=INDEX(InputsCapExSalvageMonth,$BS$21)),0,AL125-AM91)</f>
        <v>0</v>
      </c>
      <c r="AN125" s="59" cm="1">
        <f t="array" ref="AN125">IF(AND(INDEX(InputsCapExSalvageMonth,$BS$21)&lt;&gt;0, AN$3&gt;=INDEX(InputsCapExSalvageMonth,$BS$21)),0,AM125-AN91)</f>
        <v>0</v>
      </c>
      <c r="AO125" s="59" cm="1">
        <f t="array" ref="AO125">IF(AND(INDEX(InputsCapExSalvageMonth,$BS$21)&lt;&gt;0, AO$3&gt;=INDEX(InputsCapExSalvageMonth,$BS$21)),0,AN125-AO91)</f>
        <v>0</v>
      </c>
      <c r="AP125" s="59" cm="1">
        <f t="array" ref="AP125">IF(AND(INDEX(InputsCapExSalvageMonth,$BS$21)&lt;&gt;0, AP$3&gt;=INDEX(InputsCapExSalvageMonth,$BS$21)),0,AO125-AP91)</f>
        <v>0</v>
      </c>
      <c r="AQ125" s="59" cm="1">
        <f t="array" ref="AQ125">IF(AND(INDEX(InputsCapExSalvageMonth,$BS$21)&lt;&gt;0, AQ$3&gt;=INDEX(InputsCapExSalvageMonth,$BS$21)),0,AP125-AQ91)</f>
        <v>0</v>
      </c>
      <c r="AR125" s="59" cm="1">
        <f t="array" ref="AR125">IF(AND(INDEX(InputsCapExSalvageMonth,$BS$21)&lt;&gt;0, AR$3&gt;=INDEX(InputsCapExSalvageMonth,$BS$21)),0,AQ125-AR91)</f>
        <v>0</v>
      </c>
      <c r="AS125" s="59" cm="1">
        <f t="array" ref="AS125">IF(AND(INDEX(InputsCapExSalvageMonth,$BS$21)&lt;&gt;0, AS$3&gt;=INDEX(InputsCapExSalvageMonth,$BS$21)),0,AR125-AS91)</f>
        <v>0</v>
      </c>
      <c r="AT125" s="60" cm="1">
        <f t="array" ref="AT125">IF(AND(INDEX(InputsCapExSalvageMonth,$BS$21)&lt;&gt;0, AT$3&gt;=INDEX(InputsCapExSalvageMonth,$BS$21)),0,AS125-AT91)</f>
        <v>0</v>
      </c>
      <c r="AU125" s="53" cm="1">
        <f t="array" ref="AU125">IF(AND(INDEX(InputsCapExSalvageMonth,$BS$21)&lt;&gt;0, AU$3&gt;=INDEX(InputsCapExSalvageMonth,$BS$21)),0,AT125-AU91)</f>
        <v>0</v>
      </c>
      <c r="AV125" s="59" cm="1">
        <f t="array" ref="AV125">IF(AND(INDEX(InputsCapExSalvageMonth,$BS$21)&lt;&gt;0, AV$3&gt;=INDEX(InputsCapExSalvageMonth,$BS$21)),0,AU125-AV91)</f>
        <v>0</v>
      </c>
      <c r="AW125" s="59" cm="1">
        <f t="array" ref="AW125">IF(AND(INDEX(InputsCapExSalvageMonth,$BS$21)&lt;&gt;0, AW$3&gt;=INDEX(InputsCapExSalvageMonth,$BS$21)),0,AV125-AW91)</f>
        <v>0</v>
      </c>
      <c r="AX125" s="59" cm="1">
        <f t="array" ref="AX125">IF(AND(INDEX(InputsCapExSalvageMonth,$BS$21)&lt;&gt;0, AX$3&gt;=INDEX(InputsCapExSalvageMonth,$BS$21)),0,AW125-AX91)</f>
        <v>0</v>
      </c>
      <c r="AY125" s="59" cm="1">
        <f t="array" ref="AY125">IF(AND(INDEX(InputsCapExSalvageMonth,$BS$21)&lt;&gt;0, AY$3&gt;=INDEX(InputsCapExSalvageMonth,$BS$21)),0,AX125-AY91)</f>
        <v>0</v>
      </c>
      <c r="AZ125" s="59" cm="1">
        <f t="array" ref="AZ125">IF(AND(INDEX(InputsCapExSalvageMonth,$BS$21)&lt;&gt;0, AZ$3&gt;=INDEX(InputsCapExSalvageMonth,$BS$21)),0,AY125-AZ91)</f>
        <v>0</v>
      </c>
      <c r="BA125" s="59" cm="1">
        <f t="array" ref="BA125">IF(AND(INDEX(InputsCapExSalvageMonth,$BS$21)&lt;&gt;0, BA$3&gt;=INDEX(InputsCapExSalvageMonth,$BS$21)),0,AZ125-BA91)</f>
        <v>0</v>
      </c>
      <c r="BB125" s="59" cm="1">
        <f t="array" ref="BB125">IF(AND(INDEX(InputsCapExSalvageMonth,$BS$21)&lt;&gt;0, BB$3&gt;=INDEX(InputsCapExSalvageMonth,$BS$21)),0,BA125-BB91)</f>
        <v>0</v>
      </c>
      <c r="BC125" s="59" cm="1">
        <f t="array" ref="BC125">IF(AND(INDEX(InputsCapExSalvageMonth,$BS$21)&lt;&gt;0, BC$3&gt;=INDEX(InputsCapExSalvageMonth,$BS$21)),0,BB125-BC91)</f>
        <v>0</v>
      </c>
      <c r="BD125" s="59" cm="1">
        <f t="array" ref="BD125">IF(AND(INDEX(InputsCapExSalvageMonth,$BS$21)&lt;&gt;0, BD$3&gt;=INDEX(InputsCapExSalvageMonth,$BS$21)),0,BC125-BD91)</f>
        <v>0</v>
      </c>
      <c r="BE125" s="59" cm="1">
        <f t="array" ref="BE125">IF(AND(INDEX(InputsCapExSalvageMonth,$BS$21)&lt;&gt;0, BE$3&gt;=INDEX(InputsCapExSalvageMonth,$BS$21)),0,BD125-BE91)</f>
        <v>0</v>
      </c>
      <c r="BF125" s="60" cm="1">
        <f t="array" ref="BF125">IF(AND(INDEX(InputsCapExSalvageMonth,$BS$21)&lt;&gt;0, BF$3&gt;=INDEX(InputsCapExSalvageMonth,$BS$21)),0,BE125-BF91)</f>
        <v>0</v>
      </c>
      <c r="BG125" s="53" cm="1">
        <f t="array" ref="BG125">IF(AND(INDEX(InputsCapExSalvageMonth,$BS$21)&lt;&gt;0, BG$3&gt;=INDEX(InputsCapExSalvageMonth,$BS$21)),0,BF125-BG91)</f>
        <v>0</v>
      </c>
      <c r="BH125" s="59" cm="1">
        <f t="array" ref="BH125">IF(AND(INDEX(InputsCapExSalvageMonth,$BS$21)&lt;&gt;0, BH$3&gt;=INDEX(InputsCapExSalvageMonth,$BS$21)),0,BG125-BH91)</f>
        <v>0</v>
      </c>
      <c r="BI125" s="59" cm="1">
        <f t="array" ref="BI125">IF(AND(INDEX(InputsCapExSalvageMonth,$BS$21)&lt;&gt;0, BI$3&gt;=INDEX(InputsCapExSalvageMonth,$BS$21)),0,BH125-BI91)</f>
        <v>0</v>
      </c>
      <c r="BJ125" s="59" cm="1">
        <f t="array" ref="BJ125">IF(AND(INDEX(InputsCapExSalvageMonth,$BS$21)&lt;&gt;0, BJ$3&gt;=INDEX(InputsCapExSalvageMonth,$BS$21)),0,BI125-BJ91)</f>
        <v>0</v>
      </c>
      <c r="BK125" s="59" cm="1">
        <f t="array" ref="BK125">IF(AND(INDEX(InputsCapExSalvageMonth,$BS$21)&lt;&gt;0, BK$3&gt;=INDEX(InputsCapExSalvageMonth,$BS$21)),0,BJ125-BK91)</f>
        <v>0</v>
      </c>
      <c r="BL125" s="59" cm="1">
        <f t="array" ref="BL125">IF(AND(INDEX(InputsCapExSalvageMonth,$BS$21)&lt;&gt;0, BL$3&gt;=INDEX(InputsCapExSalvageMonth,$BS$21)),0,BK125-BL91)</f>
        <v>0</v>
      </c>
      <c r="BM125" s="59" cm="1">
        <f t="array" ref="BM125">IF(AND(INDEX(InputsCapExSalvageMonth,$BS$21)&lt;&gt;0, BM$3&gt;=INDEX(InputsCapExSalvageMonth,$BS$21)),0,BL125-BM91)</f>
        <v>0</v>
      </c>
      <c r="BN125" s="59" cm="1">
        <f t="array" ref="BN125">IF(AND(INDEX(InputsCapExSalvageMonth,$BS$21)&lt;&gt;0, BN$3&gt;=INDEX(InputsCapExSalvageMonth,$BS$21)),0,BM125-BN91)</f>
        <v>0</v>
      </c>
      <c r="BO125" s="59" cm="1">
        <f t="array" ref="BO125">IF(AND(INDEX(InputsCapExSalvageMonth,$BS$21)&lt;&gt;0, BO$3&gt;=INDEX(InputsCapExSalvageMonth,$BS$21)),0,BN125-BO91)</f>
        <v>0</v>
      </c>
      <c r="BP125" s="59" cm="1">
        <f t="array" ref="BP125">IF(AND(INDEX(InputsCapExSalvageMonth,$BS$21)&lt;&gt;0, BP$3&gt;=INDEX(InputsCapExSalvageMonth,$BS$21)),0,BO125-BP91)</f>
        <v>0</v>
      </c>
      <c r="BQ125" s="59" cm="1">
        <f t="array" ref="BQ125">IF(AND(INDEX(InputsCapExSalvageMonth,$BS$21)&lt;&gt;0, BQ$3&gt;=INDEX(InputsCapExSalvageMonth,$BS$21)),0,BP125-BQ91)</f>
        <v>0</v>
      </c>
      <c r="BR125" s="60" cm="1">
        <f t="array" ref="BR125">IF(AND(INDEX(InputsCapExSalvageMonth,$BS$21)&lt;&gt;0, BR$3&gt;=INDEX(InputsCapExSalvageMonth,$BS$21)),0,BQ125-BR91)</f>
        <v>0</v>
      </c>
    </row>
    <row r="126" spans="2:70" s="47" customFormat="1" hidden="1" x14ac:dyDescent="0.25">
      <c r="B126" s="53"/>
      <c r="C126" s="128" cm="1">
        <f t="array" ref="C126">INDEX(InputsCapexItem,$BS$22)</f>
        <v>0</v>
      </c>
      <c r="E126" s="60">
        <f t="shared" si="78"/>
        <v>0</v>
      </c>
      <c r="F126" s="60">
        <f t="shared" si="79"/>
        <v>0</v>
      </c>
      <c r="G126" s="60">
        <f t="shared" si="80"/>
        <v>0</v>
      </c>
      <c r="H126" s="60">
        <f t="shared" si="81"/>
        <v>0</v>
      </c>
      <c r="I126" s="60">
        <f t="shared" si="82"/>
        <v>0</v>
      </c>
      <c r="K126" s="53" cm="1">
        <f t="array" ref="K126">IF(AND(INDEX(InputsCapExSalvageMonth,$BS$22)&lt;&gt;0, K$3&gt;=INDEX(InputsCapExSalvageMonth,$BS$22)),0,-K92)</f>
        <v>0</v>
      </c>
      <c r="L126" s="59" cm="1">
        <f t="array" ref="L126">IF(AND(INDEX(InputsCapExSalvageMonth,$BS$22)&lt;&gt;0, L$3&gt;=INDEX(InputsCapExSalvageMonth,$BS$22)),0,K126-L92)</f>
        <v>0</v>
      </c>
      <c r="M126" s="59" cm="1">
        <f t="array" ref="M126">IF(AND(INDEX(InputsCapExSalvageMonth,$BS$22)&lt;&gt;0, M$3&gt;=INDEX(InputsCapExSalvageMonth,$BS$22)),0,L126-M92)</f>
        <v>0</v>
      </c>
      <c r="N126" s="59" cm="1">
        <f t="array" ref="N126">IF(AND(INDEX(InputsCapExSalvageMonth,$BS$22)&lt;&gt;0, N$3&gt;=INDEX(InputsCapExSalvageMonth,$BS$22)),0,M126-N92)</f>
        <v>0</v>
      </c>
      <c r="O126" s="59" cm="1">
        <f t="array" ref="O126">IF(AND(INDEX(InputsCapExSalvageMonth,$BS$22)&lt;&gt;0, O$3&gt;=INDEX(InputsCapExSalvageMonth,$BS$22)),0,N126-O92)</f>
        <v>0</v>
      </c>
      <c r="P126" s="59" cm="1">
        <f t="array" ref="P126">IF(AND(INDEX(InputsCapExSalvageMonth,$BS$22)&lt;&gt;0, P$3&gt;=INDEX(InputsCapExSalvageMonth,$BS$22)),0,O126-P92)</f>
        <v>0</v>
      </c>
      <c r="Q126" s="59" cm="1">
        <f t="array" ref="Q126">IF(AND(INDEX(InputsCapExSalvageMonth,$BS$22)&lt;&gt;0, Q$3&gt;=INDEX(InputsCapExSalvageMonth,$BS$22)),0,P126-Q92)</f>
        <v>0</v>
      </c>
      <c r="R126" s="59" cm="1">
        <f t="array" ref="R126">IF(AND(INDEX(InputsCapExSalvageMonth,$BS$22)&lt;&gt;0, R$3&gt;=INDEX(InputsCapExSalvageMonth,$BS$22)),0,Q126-R92)</f>
        <v>0</v>
      </c>
      <c r="S126" s="59" cm="1">
        <f t="array" ref="S126">IF(AND(INDEX(InputsCapExSalvageMonth,$BS$22)&lt;&gt;0, S$3&gt;=INDEX(InputsCapExSalvageMonth,$BS$22)),0,R126-S92)</f>
        <v>0</v>
      </c>
      <c r="T126" s="59" cm="1">
        <f t="array" ref="T126">IF(AND(INDEX(InputsCapExSalvageMonth,$BS$22)&lt;&gt;0, T$3&gt;=INDEX(InputsCapExSalvageMonth,$BS$22)),0,S126-T92)</f>
        <v>0</v>
      </c>
      <c r="U126" s="59" cm="1">
        <f t="array" ref="U126">IF(AND(INDEX(InputsCapExSalvageMonth,$BS$22)&lt;&gt;0, U$3&gt;=INDEX(InputsCapExSalvageMonth,$BS$22)),0,T126-U92)</f>
        <v>0</v>
      </c>
      <c r="V126" s="60" cm="1">
        <f t="array" ref="V126">IF(AND(INDEX(InputsCapExSalvageMonth,$BS$22)&lt;&gt;0, V$3&gt;=INDEX(InputsCapExSalvageMonth,$BS$22)),0,U126-V92)</f>
        <v>0</v>
      </c>
      <c r="W126" s="53" cm="1">
        <f t="array" ref="W126">IF(AND(INDEX(InputsCapExSalvageMonth,$BS$22)&lt;&gt;0, W$3&gt;=INDEX(InputsCapExSalvageMonth,$BS$22)),0,V126-W92)</f>
        <v>0</v>
      </c>
      <c r="X126" s="59" cm="1">
        <f t="array" ref="X126">IF(AND(INDEX(InputsCapExSalvageMonth,$BS$22)&lt;&gt;0, X$3&gt;=INDEX(InputsCapExSalvageMonth,$BS$22)),0,W126-X92)</f>
        <v>0</v>
      </c>
      <c r="Y126" s="59" cm="1">
        <f t="array" ref="Y126">IF(AND(INDEX(InputsCapExSalvageMonth,$BS$22)&lt;&gt;0, Y$3&gt;=INDEX(InputsCapExSalvageMonth,$BS$22)),0,X126-Y92)</f>
        <v>0</v>
      </c>
      <c r="Z126" s="59" cm="1">
        <f t="array" ref="Z126">IF(AND(INDEX(InputsCapExSalvageMonth,$BS$22)&lt;&gt;0, Z$3&gt;=INDEX(InputsCapExSalvageMonth,$BS$22)),0,Y126-Z92)</f>
        <v>0</v>
      </c>
      <c r="AA126" s="59" cm="1">
        <f t="array" ref="AA126">IF(AND(INDEX(InputsCapExSalvageMonth,$BS$22)&lt;&gt;0, AA$3&gt;=INDEX(InputsCapExSalvageMonth,$BS$22)),0,Z126-AA92)</f>
        <v>0</v>
      </c>
      <c r="AB126" s="59" cm="1">
        <f t="array" ref="AB126">IF(AND(INDEX(InputsCapExSalvageMonth,$BS$22)&lt;&gt;0, AB$3&gt;=INDEX(InputsCapExSalvageMonth,$BS$22)),0,AA126-AB92)</f>
        <v>0</v>
      </c>
      <c r="AC126" s="59" cm="1">
        <f t="array" ref="AC126">IF(AND(INDEX(InputsCapExSalvageMonth,$BS$22)&lt;&gt;0, AC$3&gt;=INDEX(InputsCapExSalvageMonth,$BS$22)),0,AB126-AC92)</f>
        <v>0</v>
      </c>
      <c r="AD126" s="59" cm="1">
        <f t="array" ref="AD126">IF(AND(INDEX(InputsCapExSalvageMonth,$BS$22)&lt;&gt;0, AD$3&gt;=INDEX(InputsCapExSalvageMonth,$BS$22)),0,AC126-AD92)</f>
        <v>0</v>
      </c>
      <c r="AE126" s="59" cm="1">
        <f t="array" ref="AE126">IF(AND(INDEX(InputsCapExSalvageMonth,$BS$22)&lt;&gt;0, AE$3&gt;=INDEX(InputsCapExSalvageMonth,$BS$22)),0,AD126-AE92)</f>
        <v>0</v>
      </c>
      <c r="AF126" s="59" cm="1">
        <f t="array" ref="AF126">IF(AND(INDEX(InputsCapExSalvageMonth,$BS$22)&lt;&gt;0, AF$3&gt;=INDEX(InputsCapExSalvageMonth,$BS$22)),0,AE126-AF92)</f>
        <v>0</v>
      </c>
      <c r="AG126" s="59" cm="1">
        <f t="array" ref="AG126">IF(AND(INDEX(InputsCapExSalvageMonth,$BS$22)&lt;&gt;0, AG$3&gt;=INDEX(InputsCapExSalvageMonth,$BS$22)),0,AF126-AG92)</f>
        <v>0</v>
      </c>
      <c r="AH126" s="60" cm="1">
        <f t="array" ref="AH126">IF(AND(INDEX(InputsCapExSalvageMonth,$BS$22)&lt;&gt;0, AH$3&gt;=INDEX(InputsCapExSalvageMonth,$BS$22)),0,AG126-AH92)</f>
        <v>0</v>
      </c>
      <c r="AI126" s="53" cm="1">
        <f t="array" ref="AI126">IF(AND(INDEX(InputsCapExSalvageMonth,$BS$22)&lt;&gt;0, AI$3&gt;=INDEX(InputsCapExSalvageMonth,$BS$22)),0,AH126-AI92)</f>
        <v>0</v>
      </c>
      <c r="AJ126" s="59" cm="1">
        <f t="array" ref="AJ126">IF(AND(INDEX(InputsCapExSalvageMonth,$BS$22)&lt;&gt;0, AJ$3&gt;=INDEX(InputsCapExSalvageMonth,$BS$22)),0,AI126-AJ92)</f>
        <v>0</v>
      </c>
      <c r="AK126" s="59" cm="1">
        <f t="array" ref="AK126">IF(AND(INDEX(InputsCapExSalvageMonth,$BS$22)&lt;&gt;0, AK$3&gt;=INDEX(InputsCapExSalvageMonth,$BS$22)),0,AJ126-AK92)</f>
        <v>0</v>
      </c>
      <c r="AL126" s="59" cm="1">
        <f t="array" ref="AL126">IF(AND(INDEX(InputsCapExSalvageMonth,$BS$22)&lt;&gt;0, AL$3&gt;=INDEX(InputsCapExSalvageMonth,$BS$22)),0,AK126-AL92)</f>
        <v>0</v>
      </c>
      <c r="AM126" s="59" cm="1">
        <f t="array" ref="AM126">IF(AND(INDEX(InputsCapExSalvageMonth,$BS$22)&lt;&gt;0, AM$3&gt;=INDEX(InputsCapExSalvageMonth,$BS$22)),0,AL126-AM92)</f>
        <v>0</v>
      </c>
      <c r="AN126" s="59" cm="1">
        <f t="array" ref="AN126">IF(AND(INDEX(InputsCapExSalvageMonth,$BS$22)&lt;&gt;0, AN$3&gt;=INDEX(InputsCapExSalvageMonth,$BS$22)),0,AM126-AN92)</f>
        <v>0</v>
      </c>
      <c r="AO126" s="59" cm="1">
        <f t="array" ref="AO126">IF(AND(INDEX(InputsCapExSalvageMonth,$BS$22)&lt;&gt;0, AO$3&gt;=INDEX(InputsCapExSalvageMonth,$BS$22)),0,AN126-AO92)</f>
        <v>0</v>
      </c>
      <c r="AP126" s="59" cm="1">
        <f t="array" ref="AP126">IF(AND(INDEX(InputsCapExSalvageMonth,$BS$22)&lt;&gt;0, AP$3&gt;=INDEX(InputsCapExSalvageMonth,$BS$22)),0,AO126-AP92)</f>
        <v>0</v>
      </c>
      <c r="AQ126" s="59" cm="1">
        <f t="array" ref="AQ126">IF(AND(INDEX(InputsCapExSalvageMonth,$BS$22)&lt;&gt;0, AQ$3&gt;=INDEX(InputsCapExSalvageMonth,$BS$22)),0,AP126-AQ92)</f>
        <v>0</v>
      </c>
      <c r="AR126" s="59" cm="1">
        <f t="array" ref="AR126">IF(AND(INDEX(InputsCapExSalvageMonth,$BS$22)&lt;&gt;0, AR$3&gt;=INDEX(InputsCapExSalvageMonth,$BS$22)),0,AQ126-AR92)</f>
        <v>0</v>
      </c>
      <c r="AS126" s="59" cm="1">
        <f t="array" ref="AS126">IF(AND(INDEX(InputsCapExSalvageMonth,$BS$22)&lt;&gt;0, AS$3&gt;=INDEX(InputsCapExSalvageMonth,$BS$22)),0,AR126-AS92)</f>
        <v>0</v>
      </c>
      <c r="AT126" s="60" cm="1">
        <f t="array" ref="AT126">IF(AND(INDEX(InputsCapExSalvageMonth,$BS$22)&lt;&gt;0, AT$3&gt;=INDEX(InputsCapExSalvageMonth,$BS$22)),0,AS126-AT92)</f>
        <v>0</v>
      </c>
      <c r="AU126" s="53" cm="1">
        <f t="array" ref="AU126">IF(AND(INDEX(InputsCapExSalvageMonth,$BS$22)&lt;&gt;0, AU$3&gt;=INDEX(InputsCapExSalvageMonth,$BS$22)),0,AT126-AU92)</f>
        <v>0</v>
      </c>
      <c r="AV126" s="59" cm="1">
        <f t="array" ref="AV126">IF(AND(INDEX(InputsCapExSalvageMonth,$BS$22)&lt;&gt;0, AV$3&gt;=INDEX(InputsCapExSalvageMonth,$BS$22)),0,AU126-AV92)</f>
        <v>0</v>
      </c>
      <c r="AW126" s="59" cm="1">
        <f t="array" ref="AW126">IF(AND(INDEX(InputsCapExSalvageMonth,$BS$22)&lt;&gt;0, AW$3&gt;=INDEX(InputsCapExSalvageMonth,$BS$22)),0,AV126-AW92)</f>
        <v>0</v>
      </c>
      <c r="AX126" s="59" cm="1">
        <f t="array" ref="AX126">IF(AND(INDEX(InputsCapExSalvageMonth,$BS$22)&lt;&gt;0, AX$3&gt;=INDEX(InputsCapExSalvageMonth,$BS$22)),0,AW126-AX92)</f>
        <v>0</v>
      </c>
      <c r="AY126" s="59" cm="1">
        <f t="array" ref="AY126">IF(AND(INDEX(InputsCapExSalvageMonth,$BS$22)&lt;&gt;0, AY$3&gt;=INDEX(InputsCapExSalvageMonth,$BS$22)),0,AX126-AY92)</f>
        <v>0</v>
      </c>
      <c r="AZ126" s="59" cm="1">
        <f t="array" ref="AZ126">IF(AND(INDEX(InputsCapExSalvageMonth,$BS$22)&lt;&gt;0, AZ$3&gt;=INDEX(InputsCapExSalvageMonth,$BS$22)),0,AY126-AZ92)</f>
        <v>0</v>
      </c>
      <c r="BA126" s="59" cm="1">
        <f t="array" ref="BA126">IF(AND(INDEX(InputsCapExSalvageMonth,$BS$22)&lt;&gt;0, BA$3&gt;=INDEX(InputsCapExSalvageMonth,$BS$22)),0,AZ126-BA92)</f>
        <v>0</v>
      </c>
      <c r="BB126" s="59" cm="1">
        <f t="array" ref="BB126">IF(AND(INDEX(InputsCapExSalvageMonth,$BS$22)&lt;&gt;0, BB$3&gt;=INDEX(InputsCapExSalvageMonth,$BS$22)),0,BA126-BB92)</f>
        <v>0</v>
      </c>
      <c r="BC126" s="59" cm="1">
        <f t="array" ref="BC126">IF(AND(INDEX(InputsCapExSalvageMonth,$BS$22)&lt;&gt;0, BC$3&gt;=INDEX(InputsCapExSalvageMonth,$BS$22)),0,BB126-BC92)</f>
        <v>0</v>
      </c>
      <c r="BD126" s="59" cm="1">
        <f t="array" ref="BD126">IF(AND(INDEX(InputsCapExSalvageMonth,$BS$22)&lt;&gt;0, BD$3&gt;=INDEX(InputsCapExSalvageMonth,$BS$22)),0,BC126-BD92)</f>
        <v>0</v>
      </c>
      <c r="BE126" s="59" cm="1">
        <f t="array" ref="BE126">IF(AND(INDEX(InputsCapExSalvageMonth,$BS$22)&lt;&gt;0, BE$3&gt;=INDEX(InputsCapExSalvageMonth,$BS$22)),0,BD126-BE92)</f>
        <v>0</v>
      </c>
      <c r="BF126" s="60" cm="1">
        <f t="array" ref="BF126">IF(AND(INDEX(InputsCapExSalvageMonth,$BS$22)&lt;&gt;0, BF$3&gt;=INDEX(InputsCapExSalvageMonth,$BS$22)),0,BE126-BF92)</f>
        <v>0</v>
      </c>
      <c r="BG126" s="53" cm="1">
        <f t="array" ref="BG126">IF(AND(INDEX(InputsCapExSalvageMonth,$BS$22)&lt;&gt;0, BG$3&gt;=INDEX(InputsCapExSalvageMonth,$BS$22)),0,BF126-BG92)</f>
        <v>0</v>
      </c>
      <c r="BH126" s="59" cm="1">
        <f t="array" ref="BH126">IF(AND(INDEX(InputsCapExSalvageMonth,$BS$22)&lt;&gt;0, BH$3&gt;=INDEX(InputsCapExSalvageMonth,$BS$22)),0,BG126-BH92)</f>
        <v>0</v>
      </c>
      <c r="BI126" s="59" cm="1">
        <f t="array" ref="BI126">IF(AND(INDEX(InputsCapExSalvageMonth,$BS$22)&lt;&gt;0, BI$3&gt;=INDEX(InputsCapExSalvageMonth,$BS$22)),0,BH126-BI92)</f>
        <v>0</v>
      </c>
      <c r="BJ126" s="59" cm="1">
        <f t="array" ref="BJ126">IF(AND(INDEX(InputsCapExSalvageMonth,$BS$22)&lt;&gt;0, BJ$3&gt;=INDEX(InputsCapExSalvageMonth,$BS$22)),0,BI126-BJ92)</f>
        <v>0</v>
      </c>
      <c r="BK126" s="59" cm="1">
        <f t="array" ref="BK126">IF(AND(INDEX(InputsCapExSalvageMonth,$BS$22)&lt;&gt;0, BK$3&gt;=INDEX(InputsCapExSalvageMonth,$BS$22)),0,BJ126-BK92)</f>
        <v>0</v>
      </c>
      <c r="BL126" s="59" cm="1">
        <f t="array" ref="BL126">IF(AND(INDEX(InputsCapExSalvageMonth,$BS$22)&lt;&gt;0, BL$3&gt;=INDEX(InputsCapExSalvageMonth,$BS$22)),0,BK126-BL92)</f>
        <v>0</v>
      </c>
      <c r="BM126" s="59" cm="1">
        <f t="array" ref="BM126">IF(AND(INDEX(InputsCapExSalvageMonth,$BS$22)&lt;&gt;0, BM$3&gt;=INDEX(InputsCapExSalvageMonth,$BS$22)),0,BL126-BM92)</f>
        <v>0</v>
      </c>
      <c r="BN126" s="59" cm="1">
        <f t="array" ref="BN126">IF(AND(INDEX(InputsCapExSalvageMonth,$BS$22)&lt;&gt;0, BN$3&gt;=INDEX(InputsCapExSalvageMonth,$BS$22)),0,BM126-BN92)</f>
        <v>0</v>
      </c>
      <c r="BO126" s="59" cm="1">
        <f t="array" ref="BO126">IF(AND(INDEX(InputsCapExSalvageMonth,$BS$22)&lt;&gt;0, BO$3&gt;=INDEX(InputsCapExSalvageMonth,$BS$22)),0,BN126-BO92)</f>
        <v>0</v>
      </c>
      <c r="BP126" s="59" cm="1">
        <f t="array" ref="BP126">IF(AND(INDEX(InputsCapExSalvageMonth,$BS$22)&lt;&gt;0, BP$3&gt;=INDEX(InputsCapExSalvageMonth,$BS$22)),0,BO126-BP92)</f>
        <v>0</v>
      </c>
      <c r="BQ126" s="59" cm="1">
        <f t="array" ref="BQ126">IF(AND(INDEX(InputsCapExSalvageMonth,$BS$22)&lt;&gt;0, BQ$3&gt;=INDEX(InputsCapExSalvageMonth,$BS$22)),0,BP126-BQ92)</f>
        <v>0</v>
      </c>
      <c r="BR126" s="60" cm="1">
        <f t="array" ref="BR126">IF(AND(INDEX(InputsCapExSalvageMonth,$BS$22)&lt;&gt;0, BR$3&gt;=INDEX(InputsCapExSalvageMonth,$BS$22)),0,BQ126-BR92)</f>
        <v>0</v>
      </c>
    </row>
    <row r="127" spans="2:70" s="47" customFormat="1" hidden="1" x14ac:dyDescent="0.25">
      <c r="B127" s="53"/>
      <c r="C127" s="128" cm="1">
        <f t="array" ref="C127">INDEX(InputsCapexItem,$BS$23)</f>
        <v>0</v>
      </c>
      <c r="E127" s="60">
        <f t="shared" si="78"/>
        <v>0</v>
      </c>
      <c r="F127" s="60">
        <f t="shared" si="79"/>
        <v>0</v>
      </c>
      <c r="G127" s="60">
        <f t="shared" si="80"/>
        <v>0</v>
      </c>
      <c r="H127" s="60">
        <f t="shared" si="81"/>
        <v>0</v>
      </c>
      <c r="I127" s="60">
        <f t="shared" si="82"/>
        <v>0</v>
      </c>
      <c r="K127" s="53" cm="1">
        <f t="array" ref="K127">IF(AND(INDEX(InputsCapExSalvageMonth,$BS$23)&lt;&gt;0, K$3&gt;=INDEX(InputsCapExSalvageMonth,$BS$23)),0,-K93)</f>
        <v>0</v>
      </c>
      <c r="L127" s="59" cm="1">
        <f t="array" ref="L127">IF(AND(INDEX(InputsCapExSalvageMonth,$BS$23)&lt;&gt;0, L$3&gt;=INDEX(InputsCapExSalvageMonth,$BS$23)),0,K127-L93)</f>
        <v>0</v>
      </c>
      <c r="M127" s="59" cm="1">
        <f t="array" ref="M127">IF(AND(INDEX(InputsCapExSalvageMonth,$BS$23)&lt;&gt;0, M$3&gt;=INDEX(InputsCapExSalvageMonth,$BS$23)),0,L127-M93)</f>
        <v>0</v>
      </c>
      <c r="N127" s="59" cm="1">
        <f t="array" ref="N127">IF(AND(INDEX(InputsCapExSalvageMonth,$BS$23)&lt;&gt;0, N$3&gt;=INDEX(InputsCapExSalvageMonth,$BS$23)),0,M127-N93)</f>
        <v>0</v>
      </c>
      <c r="O127" s="59" cm="1">
        <f t="array" ref="O127">IF(AND(INDEX(InputsCapExSalvageMonth,$BS$23)&lt;&gt;0, O$3&gt;=INDEX(InputsCapExSalvageMonth,$BS$23)),0,N127-O93)</f>
        <v>0</v>
      </c>
      <c r="P127" s="59" cm="1">
        <f t="array" ref="P127">IF(AND(INDEX(InputsCapExSalvageMonth,$BS$23)&lt;&gt;0, P$3&gt;=INDEX(InputsCapExSalvageMonth,$BS$23)),0,O127-P93)</f>
        <v>0</v>
      </c>
      <c r="Q127" s="59" cm="1">
        <f t="array" ref="Q127">IF(AND(INDEX(InputsCapExSalvageMonth,$BS$23)&lt;&gt;0, Q$3&gt;=INDEX(InputsCapExSalvageMonth,$BS$23)),0,P127-Q93)</f>
        <v>0</v>
      </c>
      <c r="R127" s="59" cm="1">
        <f t="array" ref="R127">IF(AND(INDEX(InputsCapExSalvageMonth,$BS$23)&lt;&gt;0, R$3&gt;=INDEX(InputsCapExSalvageMonth,$BS$23)),0,Q127-R93)</f>
        <v>0</v>
      </c>
      <c r="S127" s="59" cm="1">
        <f t="array" ref="S127">IF(AND(INDEX(InputsCapExSalvageMonth,$BS$23)&lt;&gt;0, S$3&gt;=INDEX(InputsCapExSalvageMonth,$BS$23)),0,R127-S93)</f>
        <v>0</v>
      </c>
      <c r="T127" s="59" cm="1">
        <f t="array" ref="T127">IF(AND(INDEX(InputsCapExSalvageMonth,$BS$23)&lt;&gt;0, T$3&gt;=INDEX(InputsCapExSalvageMonth,$BS$23)),0,S127-T93)</f>
        <v>0</v>
      </c>
      <c r="U127" s="59" cm="1">
        <f t="array" ref="U127">IF(AND(INDEX(InputsCapExSalvageMonth,$BS$23)&lt;&gt;0, U$3&gt;=INDEX(InputsCapExSalvageMonth,$BS$23)),0,T127-U93)</f>
        <v>0</v>
      </c>
      <c r="V127" s="60" cm="1">
        <f t="array" ref="V127">IF(AND(INDEX(InputsCapExSalvageMonth,$BS$23)&lt;&gt;0, V$3&gt;=INDEX(InputsCapExSalvageMonth,$BS$23)),0,U127-V93)</f>
        <v>0</v>
      </c>
      <c r="W127" s="53" cm="1">
        <f t="array" ref="W127">IF(AND(INDEX(InputsCapExSalvageMonth,$BS$23)&lt;&gt;0, W$3&gt;=INDEX(InputsCapExSalvageMonth,$BS$23)),0,V127-W93)</f>
        <v>0</v>
      </c>
      <c r="X127" s="59" cm="1">
        <f t="array" ref="X127">IF(AND(INDEX(InputsCapExSalvageMonth,$BS$23)&lt;&gt;0, X$3&gt;=INDEX(InputsCapExSalvageMonth,$BS$23)),0,W127-X93)</f>
        <v>0</v>
      </c>
      <c r="Y127" s="59" cm="1">
        <f t="array" ref="Y127">IF(AND(INDEX(InputsCapExSalvageMonth,$BS$23)&lt;&gt;0, Y$3&gt;=INDEX(InputsCapExSalvageMonth,$BS$23)),0,X127-Y93)</f>
        <v>0</v>
      </c>
      <c r="Z127" s="59" cm="1">
        <f t="array" ref="Z127">IF(AND(INDEX(InputsCapExSalvageMonth,$BS$23)&lt;&gt;0, Z$3&gt;=INDEX(InputsCapExSalvageMonth,$BS$23)),0,Y127-Z93)</f>
        <v>0</v>
      </c>
      <c r="AA127" s="59" cm="1">
        <f t="array" ref="AA127">IF(AND(INDEX(InputsCapExSalvageMonth,$BS$23)&lt;&gt;0, AA$3&gt;=INDEX(InputsCapExSalvageMonth,$BS$23)),0,Z127-AA93)</f>
        <v>0</v>
      </c>
      <c r="AB127" s="59" cm="1">
        <f t="array" ref="AB127">IF(AND(INDEX(InputsCapExSalvageMonth,$BS$23)&lt;&gt;0, AB$3&gt;=INDEX(InputsCapExSalvageMonth,$BS$23)),0,AA127-AB93)</f>
        <v>0</v>
      </c>
      <c r="AC127" s="59" cm="1">
        <f t="array" ref="AC127">IF(AND(INDEX(InputsCapExSalvageMonth,$BS$23)&lt;&gt;0, AC$3&gt;=INDEX(InputsCapExSalvageMonth,$BS$23)),0,AB127-AC93)</f>
        <v>0</v>
      </c>
      <c r="AD127" s="59" cm="1">
        <f t="array" ref="AD127">IF(AND(INDEX(InputsCapExSalvageMonth,$BS$23)&lt;&gt;0, AD$3&gt;=INDEX(InputsCapExSalvageMonth,$BS$23)),0,AC127-AD93)</f>
        <v>0</v>
      </c>
      <c r="AE127" s="59" cm="1">
        <f t="array" ref="AE127">IF(AND(INDEX(InputsCapExSalvageMonth,$BS$23)&lt;&gt;0, AE$3&gt;=INDEX(InputsCapExSalvageMonth,$BS$23)),0,AD127-AE93)</f>
        <v>0</v>
      </c>
      <c r="AF127" s="59" cm="1">
        <f t="array" ref="AF127">IF(AND(INDEX(InputsCapExSalvageMonth,$BS$23)&lt;&gt;0, AF$3&gt;=INDEX(InputsCapExSalvageMonth,$BS$23)),0,AE127-AF93)</f>
        <v>0</v>
      </c>
      <c r="AG127" s="59" cm="1">
        <f t="array" ref="AG127">IF(AND(INDEX(InputsCapExSalvageMonth,$BS$23)&lt;&gt;0, AG$3&gt;=INDEX(InputsCapExSalvageMonth,$BS$23)),0,AF127-AG93)</f>
        <v>0</v>
      </c>
      <c r="AH127" s="60" cm="1">
        <f t="array" ref="AH127">IF(AND(INDEX(InputsCapExSalvageMonth,$BS$23)&lt;&gt;0, AH$3&gt;=INDEX(InputsCapExSalvageMonth,$BS$23)),0,AG127-AH93)</f>
        <v>0</v>
      </c>
      <c r="AI127" s="53" cm="1">
        <f t="array" ref="AI127">IF(AND(INDEX(InputsCapExSalvageMonth,$BS$23)&lt;&gt;0, AI$3&gt;=INDEX(InputsCapExSalvageMonth,$BS$23)),0,AH127-AI93)</f>
        <v>0</v>
      </c>
      <c r="AJ127" s="59" cm="1">
        <f t="array" ref="AJ127">IF(AND(INDEX(InputsCapExSalvageMonth,$BS$23)&lt;&gt;0, AJ$3&gt;=INDEX(InputsCapExSalvageMonth,$BS$23)),0,AI127-AJ93)</f>
        <v>0</v>
      </c>
      <c r="AK127" s="59" cm="1">
        <f t="array" ref="AK127">IF(AND(INDEX(InputsCapExSalvageMonth,$BS$23)&lt;&gt;0, AK$3&gt;=INDEX(InputsCapExSalvageMonth,$BS$23)),0,AJ127-AK93)</f>
        <v>0</v>
      </c>
      <c r="AL127" s="59" cm="1">
        <f t="array" ref="AL127">IF(AND(INDEX(InputsCapExSalvageMonth,$BS$23)&lt;&gt;0, AL$3&gt;=INDEX(InputsCapExSalvageMonth,$BS$23)),0,AK127-AL93)</f>
        <v>0</v>
      </c>
      <c r="AM127" s="59" cm="1">
        <f t="array" ref="AM127">IF(AND(INDEX(InputsCapExSalvageMonth,$BS$23)&lt;&gt;0, AM$3&gt;=INDEX(InputsCapExSalvageMonth,$BS$23)),0,AL127-AM93)</f>
        <v>0</v>
      </c>
      <c r="AN127" s="59" cm="1">
        <f t="array" ref="AN127">IF(AND(INDEX(InputsCapExSalvageMonth,$BS$23)&lt;&gt;0, AN$3&gt;=INDEX(InputsCapExSalvageMonth,$BS$23)),0,AM127-AN93)</f>
        <v>0</v>
      </c>
      <c r="AO127" s="59" cm="1">
        <f t="array" ref="AO127">IF(AND(INDEX(InputsCapExSalvageMonth,$BS$23)&lt;&gt;0, AO$3&gt;=INDEX(InputsCapExSalvageMonth,$BS$23)),0,AN127-AO93)</f>
        <v>0</v>
      </c>
      <c r="AP127" s="59" cm="1">
        <f t="array" ref="AP127">IF(AND(INDEX(InputsCapExSalvageMonth,$BS$23)&lt;&gt;0, AP$3&gt;=INDEX(InputsCapExSalvageMonth,$BS$23)),0,AO127-AP93)</f>
        <v>0</v>
      </c>
      <c r="AQ127" s="59" cm="1">
        <f t="array" ref="AQ127">IF(AND(INDEX(InputsCapExSalvageMonth,$BS$23)&lt;&gt;0, AQ$3&gt;=INDEX(InputsCapExSalvageMonth,$BS$23)),0,AP127-AQ93)</f>
        <v>0</v>
      </c>
      <c r="AR127" s="59" cm="1">
        <f t="array" ref="AR127">IF(AND(INDEX(InputsCapExSalvageMonth,$BS$23)&lt;&gt;0, AR$3&gt;=INDEX(InputsCapExSalvageMonth,$BS$23)),0,AQ127-AR93)</f>
        <v>0</v>
      </c>
      <c r="AS127" s="59" cm="1">
        <f t="array" ref="AS127">IF(AND(INDEX(InputsCapExSalvageMonth,$BS$23)&lt;&gt;0, AS$3&gt;=INDEX(InputsCapExSalvageMonth,$BS$23)),0,AR127-AS93)</f>
        <v>0</v>
      </c>
      <c r="AT127" s="60" cm="1">
        <f t="array" ref="AT127">IF(AND(INDEX(InputsCapExSalvageMonth,$BS$23)&lt;&gt;0, AT$3&gt;=INDEX(InputsCapExSalvageMonth,$BS$23)),0,AS127-AT93)</f>
        <v>0</v>
      </c>
      <c r="AU127" s="53" cm="1">
        <f t="array" ref="AU127">IF(AND(INDEX(InputsCapExSalvageMonth,$BS$23)&lt;&gt;0, AU$3&gt;=INDEX(InputsCapExSalvageMonth,$BS$23)),0,AT127-AU93)</f>
        <v>0</v>
      </c>
      <c r="AV127" s="59" cm="1">
        <f t="array" ref="AV127">IF(AND(INDEX(InputsCapExSalvageMonth,$BS$23)&lt;&gt;0, AV$3&gt;=INDEX(InputsCapExSalvageMonth,$BS$23)),0,AU127-AV93)</f>
        <v>0</v>
      </c>
      <c r="AW127" s="59" cm="1">
        <f t="array" ref="AW127">IF(AND(INDEX(InputsCapExSalvageMonth,$BS$23)&lt;&gt;0, AW$3&gt;=INDEX(InputsCapExSalvageMonth,$BS$23)),0,AV127-AW93)</f>
        <v>0</v>
      </c>
      <c r="AX127" s="59" cm="1">
        <f t="array" ref="AX127">IF(AND(INDEX(InputsCapExSalvageMonth,$BS$23)&lt;&gt;0, AX$3&gt;=INDEX(InputsCapExSalvageMonth,$BS$23)),0,AW127-AX93)</f>
        <v>0</v>
      </c>
      <c r="AY127" s="59" cm="1">
        <f t="array" ref="AY127">IF(AND(INDEX(InputsCapExSalvageMonth,$BS$23)&lt;&gt;0, AY$3&gt;=INDEX(InputsCapExSalvageMonth,$BS$23)),0,AX127-AY93)</f>
        <v>0</v>
      </c>
      <c r="AZ127" s="59" cm="1">
        <f t="array" ref="AZ127">IF(AND(INDEX(InputsCapExSalvageMonth,$BS$23)&lt;&gt;0, AZ$3&gt;=INDEX(InputsCapExSalvageMonth,$BS$23)),0,AY127-AZ93)</f>
        <v>0</v>
      </c>
      <c r="BA127" s="59" cm="1">
        <f t="array" ref="BA127">IF(AND(INDEX(InputsCapExSalvageMonth,$BS$23)&lt;&gt;0, BA$3&gt;=INDEX(InputsCapExSalvageMonth,$BS$23)),0,AZ127-BA93)</f>
        <v>0</v>
      </c>
      <c r="BB127" s="59" cm="1">
        <f t="array" ref="BB127">IF(AND(INDEX(InputsCapExSalvageMonth,$BS$23)&lt;&gt;0, BB$3&gt;=INDEX(InputsCapExSalvageMonth,$BS$23)),0,BA127-BB93)</f>
        <v>0</v>
      </c>
      <c r="BC127" s="59" cm="1">
        <f t="array" ref="BC127">IF(AND(INDEX(InputsCapExSalvageMonth,$BS$23)&lt;&gt;0, BC$3&gt;=INDEX(InputsCapExSalvageMonth,$BS$23)),0,BB127-BC93)</f>
        <v>0</v>
      </c>
      <c r="BD127" s="59" cm="1">
        <f t="array" ref="BD127">IF(AND(INDEX(InputsCapExSalvageMonth,$BS$23)&lt;&gt;0, BD$3&gt;=INDEX(InputsCapExSalvageMonth,$BS$23)),0,BC127-BD93)</f>
        <v>0</v>
      </c>
      <c r="BE127" s="59" cm="1">
        <f t="array" ref="BE127">IF(AND(INDEX(InputsCapExSalvageMonth,$BS$23)&lt;&gt;0, BE$3&gt;=INDEX(InputsCapExSalvageMonth,$BS$23)),0,BD127-BE93)</f>
        <v>0</v>
      </c>
      <c r="BF127" s="60" cm="1">
        <f t="array" ref="BF127">IF(AND(INDEX(InputsCapExSalvageMonth,$BS$23)&lt;&gt;0, BF$3&gt;=INDEX(InputsCapExSalvageMonth,$BS$23)),0,BE127-BF93)</f>
        <v>0</v>
      </c>
      <c r="BG127" s="53" cm="1">
        <f t="array" ref="BG127">IF(AND(INDEX(InputsCapExSalvageMonth,$BS$23)&lt;&gt;0, BG$3&gt;=INDEX(InputsCapExSalvageMonth,$BS$23)),0,BF127-BG93)</f>
        <v>0</v>
      </c>
      <c r="BH127" s="59" cm="1">
        <f t="array" ref="BH127">IF(AND(INDEX(InputsCapExSalvageMonth,$BS$23)&lt;&gt;0, BH$3&gt;=INDEX(InputsCapExSalvageMonth,$BS$23)),0,BG127-BH93)</f>
        <v>0</v>
      </c>
      <c r="BI127" s="59" cm="1">
        <f t="array" ref="BI127">IF(AND(INDEX(InputsCapExSalvageMonth,$BS$23)&lt;&gt;0, BI$3&gt;=INDEX(InputsCapExSalvageMonth,$BS$23)),0,BH127-BI93)</f>
        <v>0</v>
      </c>
      <c r="BJ127" s="59" cm="1">
        <f t="array" ref="BJ127">IF(AND(INDEX(InputsCapExSalvageMonth,$BS$23)&lt;&gt;0, BJ$3&gt;=INDEX(InputsCapExSalvageMonth,$BS$23)),0,BI127-BJ93)</f>
        <v>0</v>
      </c>
      <c r="BK127" s="59" cm="1">
        <f t="array" ref="BK127">IF(AND(INDEX(InputsCapExSalvageMonth,$BS$23)&lt;&gt;0, BK$3&gt;=INDEX(InputsCapExSalvageMonth,$BS$23)),0,BJ127-BK93)</f>
        <v>0</v>
      </c>
      <c r="BL127" s="59" cm="1">
        <f t="array" ref="BL127">IF(AND(INDEX(InputsCapExSalvageMonth,$BS$23)&lt;&gt;0, BL$3&gt;=INDEX(InputsCapExSalvageMonth,$BS$23)),0,BK127-BL93)</f>
        <v>0</v>
      </c>
      <c r="BM127" s="59" cm="1">
        <f t="array" ref="BM127">IF(AND(INDEX(InputsCapExSalvageMonth,$BS$23)&lt;&gt;0, BM$3&gt;=INDEX(InputsCapExSalvageMonth,$BS$23)),0,BL127-BM93)</f>
        <v>0</v>
      </c>
      <c r="BN127" s="59" cm="1">
        <f t="array" ref="BN127">IF(AND(INDEX(InputsCapExSalvageMonth,$BS$23)&lt;&gt;0, BN$3&gt;=INDEX(InputsCapExSalvageMonth,$BS$23)),0,BM127-BN93)</f>
        <v>0</v>
      </c>
      <c r="BO127" s="59" cm="1">
        <f t="array" ref="BO127">IF(AND(INDEX(InputsCapExSalvageMonth,$BS$23)&lt;&gt;0, BO$3&gt;=INDEX(InputsCapExSalvageMonth,$BS$23)),0,BN127-BO93)</f>
        <v>0</v>
      </c>
      <c r="BP127" s="59" cm="1">
        <f t="array" ref="BP127">IF(AND(INDEX(InputsCapExSalvageMonth,$BS$23)&lt;&gt;0, BP$3&gt;=INDEX(InputsCapExSalvageMonth,$BS$23)),0,BO127-BP93)</f>
        <v>0</v>
      </c>
      <c r="BQ127" s="59" cm="1">
        <f t="array" ref="BQ127">IF(AND(INDEX(InputsCapExSalvageMonth,$BS$23)&lt;&gt;0, BQ$3&gt;=INDEX(InputsCapExSalvageMonth,$BS$23)),0,BP127-BQ93)</f>
        <v>0</v>
      </c>
      <c r="BR127" s="60" cm="1">
        <f t="array" ref="BR127">IF(AND(INDEX(InputsCapExSalvageMonth,$BS$23)&lt;&gt;0, BR$3&gt;=INDEX(InputsCapExSalvageMonth,$BS$23)),0,BQ127-BR93)</f>
        <v>0</v>
      </c>
    </row>
    <row r="128" spans="2:70" s="47" customFormat="1" hidden="1" x14ac:dyDescent="0.25">
      <c r="B128" s="53"/>
      <c r="C128" s="128" cm="1">
        <f t="array" ref="C128">INDEX(InputsCapexItem,$BS$24)</f>
        <v>0</v>
      </c>
      <c r="E128" s="60">
        <f t="shared" si="78"/>
        <v>0</v>
      </c>
      <c r="F128" s="60">
        <f t="shared" si="79"/>
        <v>0</v>
      </c>
      <c r="G128" s="60">
        <f t="shared" si="80"/>
        <v>0</v>
      </c>
      <c r="H128" s="60">
        <f t="shared" si="81"/>
        <v>0</v>
      </c>
      <c r="I128" s="60">
        <f t="shared" si="82"/>
        <v>0</v>
      </c>
      <c r="K128" s="53" cm="1">
        <f t="array" ref="K128">IF(AND(INDEX(InputsCapExSalvageMonth,$BS$24)&lt;&gt;0, K$3&gt;=INDEX(InputsCapExSalvageMonth,$BS$24)),0,-K94)</f>
        <v>0</v>
      </c>
      <c r="L128" s="59" cm="1">
        <f t="array" ref="L128">IF(AND(INDEX(InputsCapExSalvageMonth,$BS$24)&lt;&gt;0, L$3&gt;=INDEX(InputsCapExSalvageMonth,$BS$24)),0,K128-L94)</f>
        <v>0</v>
      </c>
      <c r="M128" s="59" cm="1">
        <f t="array" ref="M128">IF(AND(INDEX(InputsCapExSalvageMonth,$BS$24)&lt;&gt;0, M$3&gt;=INDEX(InputsCapExSalvageMonth,$BS$24)),0,L128-M94)</f>
        <v>0</v>
      </c>
      <c r="N128" s="59" cm="1">
        <f t="array" ref="N128">IF(AND(INDEX(InputsCapExSalvageMonth,$BS$24)&lt;&gt;0, N$3&gt;=INDEX(InputsCapExSalvageMonth,$BS$24)),0,M128-N94)</f>
        <v>0</v>
      </c>
      <c r="O128" s="59" cm="1">
        <f t="array" ref="O128">IF(AND(INDEX(InputsCapExSalvageMonth,$BS$24)&lt;&gt;0, O$3&gt;=INDEX(InputsCapExSalvageMonth,$BS$24)),0,N128-O94)</f>
        <v>0</v>
      </c>
      <c r="P128" s="59" cm="1">
        <f t="array" ref="P128">IF(AND(INDEX(InputsCapExSalvageMonth,$BS$24)&lt;&gt;0, P$3&gt;=INDEX(InputsCapExSalvageMonth,$BS$24)),0,O128-P94)</f>
        <v>0</v>
      </c>
      <c r="Q128" s="59" cm="1">
        <f t="array" ref="Q128">IF(AND(INDEX(InputsCapExSalvageMonth,$BS$24)&lt;&gt;0, Q$3&gt;=INDEX(InputsCapExSalvageMonth,$BS$24)),0,P128-Q94)</f>
        <v>0</v>
      </c>
      <c r="R128" s="59" cm="1">
        <f t="array" ref="R128">IF(AND(INDEX(InputsCapExSalvageMonth,$BS$24)&lt;&gt;0, R$3&gt;=INDEX(InputsCapExSalvageMonth,$BS$24)),0,Q128-R94)</f>
        <v>0</v>
      </c>
      <c r="S128" s="59" cm="1">
        <f t="array" ref="S128">IF(AND(INDEX(InputsCapExSalvageMonth,$BS$24)&lt;&gt;0, S$3&gt;=INDEX(InputsCapExSalvageMonth,$BS$24)),0,R128-S94)</f>
        <v>0</v>
      </c>
      <c r="T128" s="59" cm="1">
        <f t="array" ref="T128">IF(AND(INDEX(InputsCapExSalvageMonth,$BS$24)&lt;&gt;0, T$3&gt;=INDEX(InputsCapExSalvageMonth,$BS$24)),0,S128-T94)</f>
        <v>0</v>
      </c>
      <c r="U128" s="59" cm="1">
        <f t="array" ref="U128">IF(AND(INDEX(InputsCapExSalvageMonth,$BS$24)&lt;&gt;0, U$3&gt;=INDEX(InputsCapExSalvageMonth,$BS$24)),0,T128-U94)</f>
        <v>0</v>
      </c>
      <c r="V128" s="60" cm="1">
        <f t="array" ref="V128">IF(AND(INDEX(InputsCapExSalvageMonth,$BS$24)&lt;&gt;0, V$3&gt;=INDEX(InputsCapExSalvageMonth,$BS$24)),0,U128-V94)</f>
        <v>0</v>
      </c>
      <c r="W128" s="53" cm="1">
        <f t="array" ref="W128">IF(AND(INDEX(InputsCapExSalvageMonth,$BS$24)&lt;&gt;0, W$3&gt;=INDEX(InputsCapExSalvageMonth,$BS$24)),0,V128-W94)</f>
        <v>0</v>
      </c>
      <c r="X128" s="59" cm="1">
        <f t="array" ref="X128">IF(AND(INDEX(InputsCapExSalvageMonth,$BS$24)&lt;&gt;0, X$3&gt;=INDEX(InputsCapExSalvageMonth,$BS$24)),0,W128-X94)</f>
        <v>0</v>
      </c>
      <c r="Y128" s="59" cm="1">
        <f t="array" ref="Y128">IF(AND(INDEX(InputsCapExSalvageMonth,$BS$24)&lt;&gt;0, Y$3&gt;=INDEX(InputsCapExSalvageMonth,$BS$24)),0,X128-Y94)</f>
        <v>0</v>
      </c>
      <c r="Z128" s="59" cm="1">
        <f t="array" ref="Z128">IF(AND(INDEX(InputsCapExSalvageMonth,$BS$24)&lt;&gt;0, Z$3&gt;=INDEX(InputsCapExSalvageMonth,$BS$24)),0,Y128-Z94)</f>
        <v>0</v>
      </c>
      <c r="AA128" s="59" cm="1">
        <f t="array" ref="AA128">IF(AND(INDEX(InputsCapExSalvageMonth,$BS$24)&lt;&gt;0, AA$3&gt;=INDEX(InputsCapExSalvageMonth,$BS$24)),0,Z128-AA94)</f>
        <v>0</v>
      </c>
      <c r="AB128" s="59" cm="1">
        <f t="array" ref="AB128">IF(AND(INDEX(InputsCapExSalvageMonth,$BS$24)&lt;&gt;0, AB$3&gt;=INDEX(InputsCapExSalvageMonth,$BS$24)),0,AA128-AB94)</f>
        <v>0</v>
      </c>
      <c r="AC128" s="59" cm="1">
        <f t="array" ref="AC128">IF(AND(INDEX(InputsCapExSalvageMonth,$BS$24)&lt;&gt;0, AC$3&gt;=INDEX(InputsCapExSalvageMonth,$BS$24)),0,AB128-AC94)</f>
        <v>0</v>
      </c>
      <c r="AD128" s="59" cm="1">
        <f t="array" ref="AD128">IF(AND(INDEX(InputsCapExSalvageMonth,$BS$24)&lt;&gt;0, AD$3&gt;=INDEX(InputsCapExSalvageMonth,$BS$24)),0,AC128-AD94)</f>
        <v>0</v>
      </c>
      <c r="AE128" s="59" cm="1">
        <f t="array" ref="AE128">IF(AND(INDEX(InputsCapExSalvageMonth,$BS$24)&lt;&gt;0, AE$3&gt;=INDEX(InputsCapExSalvageMonth,$BS$24)),0,AD128-AE94)</f>
        <v>0</v>
      </c>
      <c r="AF128" s="59" cm="1">
        <f t="array" ref="AF128">IF(AND(INDEX(InputsCapExSalvageMonth,$BS$24)&lt;&gt;0, AF$3&gt;=INDEX(InputsCapExSalvageMonth,$BS$24)),0,AE128-AF94)</f>
        <v>0</v>
      </c>
      <c r="AG128" s="59" cm="1">
        <f t="array" ref="AG128">IF(AND(INDEX(InputsCapExSalvageMonth,$BS$24)&lt;&gt;0, AG$3&gt;=INDEX(InputsCapExSalvageMonth,$BS$24)),0,AF128-AG94)</f>
        <v>0</v>
      </c>
      <c r="AH128" s="60" cm="1">
        <f t="array" ref="AH128">IF(AND(INDEX(InputsCapExSalvageMonth,$BS$24)&lt;&gt;0, AH$3&gt;=INDEX(InputsCapExSalvageMonth,$BS$24)),0,AG128-AH94)</f>
        <v>0</v>
      </c>
      <c r="AI128" s="53" cm="1">
        <f t="array" ref="AI128">IF(AND(INDEX(InputsCapExSalvageMonth,$BS$24)&lt;&gt;0, AI$3&gt;=INDEX(InputsCapExSalvageMonth,$BS$24)),0,AH128-AI94)</f>
        <v>0</v>
      </c>
      <c r="AJ128" s="59" cm="1">
        <f t="array" ref="AJ128">IF(AND(INDEX(InputsCapExSalvageMonth,$BS$24)&lt;&gt;0, AJ$3&gt;=INDEX(InputsCapExSalvageMonth,$BS$24)),0,AI128-AJ94)</f>
        <v>0</v>
      </c>
      <c r="AK128" s="59" cm="1">
        <f t="array" ref="AK128">IF(AND(INDEX(InputsCapExSalvageMonth,$BS$24)&lt;&gt;0, AK$3&gt;=INDEX(InputsCapExSalvageMonth,$BS$24)),0,AJ128-AK94)</f>
        <v>0</v>
      </c>
      <c r="AL128" s="59" cm="1">
        <f t="array" ref="AL128">IF(AND(INDEX(InputsCapExSalvageMonth,$BS$24)&lt;&gt;0, AL$3&gt;=INDEX(InputsCapExSalvageMonth,$BS$24)),0,AK128-AL94)</f>
        <v>0</v>
      </c>
      <c r="AM128" s="59" cm="1">
        <f t="array" ref="AM128">IF(AND(INDEX(InputsCapExSalvageMonth,$BS$24)&lt;&gt;0, AM$3&gt;=INDEX(InputsCapExSalvageMonth,$BS$24)),0,AL128-AM94)</f>
        <v>0</v>
      </c>
      <c r="AN128" s="59" cm="1">
        <f t="array" ref="AN128">IF(AND(INDEX(InputsCapExSalvageMonth,$BS$24)&lt;&gt;0, AN$3&gt;=INDEX(InputsCapExSalvageMonth,$BS$24)),0,AM128-AN94)</f>
        <v>0</v>
      </c>
      <c r="AO128" s="59" cm="1">
        <f t="array" ref="AO128">IF(AND(INDEX(InputsCapExSalvageMonth,$BS$24)&lt;&gt;0, AO$3&gt;=INDEX(InputsCapExSalvageMonth,$BS$24)),0,AN128-AO94)</f>
        <v>0</v>
      </c>
      <c r="AP128" s="59" cm="1">
        <f t="array" ref="AP128">IF(AND(INDEX(InputsCapExSalvageMonth,$BS$24)&lt;&gt;0, AP$3&gt;=INDEX(InputsCapExSalvageMonth,$BS$24)),0,AO128-AP94)</f>
        <v>0</v>
      </c>
      <c r="AQ128" s="59" cm="1">
        <f t="array" ref="AQ128">IF(AND(INDEX(InputsCapExSalvageMonth,$BS$24)&lt;&gt;0, AQ$3&gt;=INDEX(InputsCapExSalvageMonth,$BS$24)),0,AP128-AQ94)</f>
        <v>0</v>
      </c>
      <c r="AR128" s="59" cm="1">
        <f t="array" ref="AR128">IF(AND(INDEX(InputsCapExSalvageMonth,$BS$24)&lt;&gt;0, AR$3&gt;=INDEX(InputsCapExSalvageMonth,$BS$24)),0,AQ128-AR94)</f>
        <v>0</v>
      </c>
      <c r="AS128" s="59" cm="1">
        <f t="array" ref="AS128">IF(AND(INDEX(InputsCapExSalvageMonth,$BS$24)&lt;&gt;0, AS$3&gt;=INDEX(InputsCapExSalvageMonth,$BS$24)),0,AR128-AS94)</f>
        <v>0</v>
      </c>
      <c r="AT128" s="60" cm="1">
        <f t="array" ref="AT128">IF(AND(INDEX(InputsCapExSalvageMonth,$BS$24)&lt;&gt;0, AT$3&gt;=INDEX(InputsCapExSalvageMonth,$BS$24)),0,AS128-AT94)</f>
        <v>0</v>
      </c>
      <c r="AU128" s="53" cm="1">
        <f t="array" ref="AU128">IF(AND(INDEX(InputsCapExSalvageMonth,$BS$24)&lt;&gt;0, AU$3&gt;=INDEX(InputsCapExSalvageMonth,$BS$24)),0,AT128-AU94)</f>
        <v>0</v>
      </c>
      <c r="AV128" s="59" cm="1">
        <f t="array" ref="AV128">IF(AND(INDEX(InputsCapExSalvageMonth,$BS$24)&lt;&gt;0, AV$3&gt;=INDEX(InputsCapExSalvageMonth,$BS$24)),0,AU128-AV94)</f>
        <v>0</v>
      </c>
      <c r="AW128" s="59" cm="1">
        <f t="array" ref="AW128">IF(AND(INDEX(InputsCapExSalvageMonth,$BS$24)&lt;&gt;0, AW$3&gt;=INDEX(InputsCapExSalvageMonth,$BS$24)),0,AV128-AW94)</f>
        <v>0</v>
      </c>
      <c r="AX128" s="59" cm="1">
        <f t="array" ref="AX128">IF(AND(INDEX(InputsCapExSalvageMonth,$BS$24)&lt;&gt;0, AX$3&gt;=INDEX(InputsCapExSalvageMonth,$BS$24)),0,AW128-AX94)</f>
        <v>0</v>
      </c>
      <c r="AY128" s="59" cm="1">
        <f t="array" ref="AY128">IF(AND(INDEX(InputsCapExSalvageMonth,$BS$24)&lt;&gt;0, AY$3&gt;=INDEX(InputsCapExSalvageMonth,$BS$24)),0,AX128-AY94)</f>
        <v>0</v>
      </c>
      <c r="AZ128" s="59" cm="1">
        <f t="array" ref="AZ128">IF(AND(INDEX(InputsCapExSalvageMonth,$BS$24)&lt;&gt;0, AZ$3&gt;=INDEX(InputsCapExSalvageMonth,$BS$24)),0,AY128-AZ94)</f>
        <v>0</v>
      </c>
      <c r="BA128" s="59" cm="1">
        <f t="array" ref="BA128">IF(AND(INDEX(InputsCapExSalvageMonth,$BS$24)&lt;&gt;0, BA$3&gt;=INDEX(InputsCapExSalvageMonth,$BS$24)),0,AZ128-BA94)</f>
        <v>0</v>
      </c>
      <c r="BB128" s="59" cm="1">
        <f t="array" ref="BB128">IF(AND(INDEX(InputsCapExSalvageMonth,$BS$24)&lt;&gt;0, BB$3&gt;=INDEX(InputsCapExSalvageMonth,$BS$24)),0,BA128-BB94)</f>
        <v>0</v>
      </c>
      <c r="BC128" s="59" cm="1">
        <f t="array" ref="BC128">IF(AND(INDEX(InputsCapExSalvageMonth,$BS$24)&lt;&gt;0, BC$3&gt;=INDEX(InputsCapExSalvageMonth,$BS$24)),0,BB128-BC94)</f>
        <v>0</v>
      </c>
      <c r="BD128" s="59" cm="1">
        <f t="array" ref="BD128">IF(AND(INDEX(InputsCapExSalvageMonth,$BS$24)&lt;&gt;0, BD$3&gt;=INDEX(InputsCapExSalvageMonth,$BS$24)),0,BC128-BD94)</f>
        <v>0</v>
      </c>
      <c r="BE128" s="59" cm="1">
        <f t="array" ref="BE128">IF(AND(INDEX(InputsCapExSalvageMonth,$BS$24)&lt;&gt;0, BE$3&gt;=INDEX(InputsCapExSalvageMonth,$BS$24)),0,BD128-BE94)</f>
        <v>0</v>
      </c>
      <c r="BF128" s="60" cm="1">
        <f t="array" ref="BF128">IF(AND(INDEX(InputsCapExSalvageMonth,$BS$24)&lt;&gt;0, BF$3&gt;=INDEX(InputsCapExSalvageMonth,$BS$24)),0,BE128-BF94)</f>
        <v>0</v>
      </c>
      <c r="BG128" s="53" cm="1">
        <f t="array" ref="BG128">IF(AND(INDEX(InputsCapExSalvageMonth,$BS$24)&lt;&gt;0, BG$3&gt;=INDEX(InputsCapExSalvageMonth,$BS$24)),0,BF128-BG94)</f>
        <v>0</v>
      </c>
      <c r="BH128" s="59" cm="1">
        <f t="array" ref="BH128">IF(AND(INDEX(InputsCapExSalvageMonth,$BS$24)&lt;&gt;0, BH$3&gt;=INDEX(InputsCapExSalvageMonth,$BS$24)),0,BG128-BH94)</f>
        <v>0</v>
      </c>
      <c r="BI128" s="59" cm="1">
        <f t="array" ref="BI128">IF(AND(INDEX(InputsCapExSalvageMonth,$BS$24)&lt;&gt;0, BI$3&gt;=INDEX(InputsCapExSalvageMonth,$BS$24)),0,BH128-BI94)</f>
        <v>0</v>
      </c>
      <c r="BJ128" s="59" cm="1">
        <f t="array" ref="BJ128">IF(AND(INDEX(InputsCapExSalvageMonth,$BS$24)&lt;&gt;0, BJ$3&gt;=INDEX(InputsCapExSalvageMonth,$BS$24)),0,BI128-BJ94)</f>
        <v>0</v>
      </c>
      <c r="BK128" s="59" cm="1">
        <f t="array" ref="BK128">IF(AND(INDEX(InputsCapExSalvageMonth,$BS$24)&lt;&gt;0, BK$3&gt;=INDEX(InputsCapExSalvageMonth,$BS$24)),0,BJ128-BK94)</f>
        <v>0</v>
      </c>
      <c r="BL128" s="59" cm="1">
        <f t="array" ref="BL128">IF(AND(INDEX(InputsCapExSalvageMonth,$BS$24)&lt;&gt;0, BL$3&gt;=INDEX(InputsCapExSalvageMonth,$BS$24)),0,BK128-BL94)</f>
        <v>0</v>
      </c>
      <c r="BM128" s="59" cm="1">
        <f t="array" ref="BM128">IF(AND(INDEX(InputsCapExSalvageMonth,$BS$24)&lt;&gt;0, BM$3&gt;=INDEX(InputsCapExSalvageMonth,$BS$24)),0,BL128-BM94)</f>
        <v>0</v>
      </c>
      <c r="BN128" s="59" cm="1">
        <f t="array" ref="BN128">IF(AND(INDEX(InputsCapExSalvageMonth,$BS$24)&lt;&gt;0, BN$3&gt;=INDEX(InputsCapExSalvageMonth,$BS$24)),0,BM128-BN94)</f>
        <v>0</v>
      </c>
      <c r="BO128" s="59" cm="1">
        <f t="array" ref="BO128">IF(AND(INDEX(InputsCapExSalvageMonth,$BS$24)&lt;&gt;0, BO$3&gt;=INDEX(InputsCapExSalvageMonth,$BS$24)),0,BN128-BO94)</f>
        <v>0</v>
      </c>
      <c r="BP128" s="59" cm="1">
        <f t="array" ref="BP128">IF(AND(INDEX(InputsCapExSalvageMonth,$BS$24)&lt;&gt;0, BP$3&gt;=INDEX(InputsCapExSalvageMonth,$BS$24)),0,BO128-BP94)</f>
        <v>0</v>
      </c>
      <c r="BQ128" s="59" cm="1">
        <f t="array" ref="BQ128">IF(AND(INDEX(InputsCapExSalvageMonth,$BS$24)&lt;&gt;0, BQ$3&gt;=INDEX(InputsCapExSalvageMonth,$BS$24)),0,BP128-BQ94)</f>
        <v>0</v>
      </c>
      <c r="BR128" s="60" cm="1">
        <f t="array" ref="BR128">IF(AND(INDEX(InputsCapExSalvageMonth,$BS$24)&lt;&gt;0, BR$3&gt;=INDEX(InputsCapExSalvageMonth,$BS$24)),0,BQ128-BR94)</f>
        <v>0</v>
      </c>
    </row>
    <row r="129" spans="1:73" hidden="1" x14ac:dyDescent="0.25">
      <c r="A129" s="47"/>
      <c r="B129" s="53"/>
      <c r="C129" s="128" cm="1">
        <f t="array" ref="C129">INDEX(InputsCapexItem,$BS$25)</f>
        <v>0</v>
      </c>
      <c r="E129" s="60">
        <f t="shared" si="78"/>
        <v>0</v>
      </c>
      <c r="F129" s="60">
        <f t="shared" si="79"/>
        <v>0</v>
      </c>
      <c r="G129" s="60">
        <f t="shared" si="80"/>
        <v>0</v>
      </c>
      <c r="H129" s="60">
        <f t="shared" si="81"/>
        <v>0</v>
      </c>
      <c r="I129" s="60">
        <f t="shared" si="82"/>
        <v>0</v>
      </c>
      <c r="K129" s="53" cm="1">
        <f t="array" ref="K129">IF(AND(INDEX(InputsCapExSalvageMonth,$BS$25)&lt;&gt;0, K$3&gt;=INDEX(InputsCapExSalvageMonth,$BS$25)),0,-K95)</f>
        <v>0</v>
      </c>
      <c r="L129" s="59" cm="1">
        <f t="array" ref="L129">IF(AND(INDEX(InputsCapExSalvageMonth,$BS$25)&lt;&gt;0, L$3&gt;=INDEX(InputsCapExSalvageMonth,$BS$25)),0,K129-L95)</f>
        <v>0</v>
      </c>
      <c r="M129" s="59" cm="1">
        <f t="array" ref="M129">IF(AND(INDEX(InputsCapExSalvageMonth,$BS$25)&lt;&gt;0, M$3&gt;=INDEX(InputsCapExSalvageMonth,$BS$25)),0,L129-M95)</f>
        <v>0</v>
      </c>
      <c r="N129" s="59" cm="1">
        <f t="array" ref="N129">IF(AND(INDEX(InputsCapExSalvageMonth,$BS$25)&lt;&gt;0, N$3&gt;=INDEX(InputsCapExSalvageMonth,$BS$25)),0,M129-N95)</f>
        <v>0</v>
      </c>
      <c r="O129" s="59" cm="1">
        <f t="array" ref="O129">IF(AND(INDEX(InputsCapExSalvageMonth,$BS$25)&lt;&gt;0, O$3&gt;=INDEX(InputsCapExSalvageMonth,$BS$25)),0,N129-O95)</f>
        <v>0</v>
      </c>
      <c r="P129" s="59" cm="1">
        <f t="array" ref="P129">IF(AND(INDEX(InputsCapExSalvageMonth,$BS$25)&lt;&gt;0, P$3&gt;=INDEX(InputsCapExSalvageMonth,$BS$25)),0,O129-P95)</f>
        <v>0</v>
      </c>
      <c r="Q129" s="59" cm="1">
        <f t="array" ref="Q129">IF(AND(INDEX(InputsCapExSalvageMonth,$BS$25)&lt;&gt;0, Q$3&gt;=INDEX(InputsCapExSalvageMonth,$BS$25)),0,P129-Q95)</f>
        <v>0</v>
      </c>
      <c r="R129" s="59" cm="1">
        <f t="array" ref="R129">IF(AND(INDEX(InputsCapExSalvageMonth,$BS$25)&lt;&gt;0, R$3&gt;=INDEX(InputsCapExSalvageMonth,$BS$25)),0,Q129-R95)</f>
        <v>0</v>
      </c>
      <c r="S129" s="59" cm="1">
        <f t="array" ref="S129">IF(AND(INDEX(InputsCapExSalvageMonth,$BS$25)&lt;&gt;0, S$3&gt;=INDEX(InputsCapExSalvageMonth,$BS$25)),0,R129-S95)</f>
        <v>0</v>
      </c>
      <c r="T129" s="59" cm="1">
        <f t="array" ref="T129">IF(AND(INDEX(InputsCapExSalvageMonth,$BS$25)&lt;&gt;0, T$3&gt;=INDEX(InputsCapExSalvageMonth,$BS$25)),0,S129-T95)</f>
        <v>0</v>
      </c>
      <c r="U129" s="59" cm="1">
        <f t="array" ref="U129">IF(AND(INDEX(InputsCapExSalvageMonth,$BS$25)&lt;&gt;0, U$3&gt;=INDEX(InputsCapExSalvageMonth,$BS$25)),0,T129-U95)</f>
        <v>0</v>
      </c>
      <c r="V129" s="60" cm="1">
        <f t="array" ref="V129">IF(AND(INDEX(InputsCapExSalvageMonth,$BS$25)&lt;&gt;0, V$3&gt;=INDEX(InputsCapExSalvageMonth,$BS$25)),0,U129-V95)</f>
        <v>0</v>
      </c>
      <c r="W129" s="53" cm="1">
        <f t="array" ref="W129">IF(AND(INDEX(InputsCapExSalvageMonth,$BS$25)&lt;&gt;0, W$3&gt;=INDEX(InputsCapExSalvageMonth,$BS$25)),0,V129-W95)</f>
        <v>0</v>
      </c>
      <c r="X129" s="59" cm="1">
        <f t="array" ref="X129">IF(AND(INDEX(InputsCapExSalvageMonth,$BS$25)&lt;&gt;0, X$3&gt;=INDEX(InputsCapExSalvageMonth,$BS$25)),0,W129-X95)</f>
        <v>0</v>
      </c>
      <c r="Y129" s="59" cm="1">
        <f t="array" ref="Y129">IF(AND(INDEX(InputsCapExSalvageMonth,$BS$25)&lt;&gt;0, Y$3&gt;=INDEX(InputsCapExSalvageMonth,$BS$25)),0,X129-Y95)</f>
        <v>0</v>
      </c>
      <c r="Z129" s="59" cm="1">
        <f t="array" ref="Z129">IF(AND(INDEX(InputsCapExSalvageMonth,$BS$25)&lt;&gt;0, Z$3&gt;=INDEX(InputsCapExSalvageMonth,$BS$25)),0,Y129-Z95)</f>
        <v>0</v>
      </c>
      <c r="AA129" s="59" cm="1">
        <f t="array" ref="AA129">IF(AND(INDEX(InputsCapExSalvageMonth,$BS$25)&lt;&gt;0, AA$3&gt;=INDEX(InputsCapExSalvageMonth,$BS$25)),0,Z129-AA95)</f>
        <v>0</v>
      </c>
      <c r="AB129" s="59" cm="1">
        <f t="array" ref="AB129">IF(AND(INDEX(InputsCapExSalvageMonth,$BS$25)&lt;&gt;0, AB$3&gt;=INDEX(InputsCapExSalvageMonth,$BS$25)),0,AA129-AB95)</f>
        <v>0</v>
      </c>
      <c r="AC129" s="59" cm="1">
        <f t="array" ref="AC129">IF(AND(INDEX(InputsCapExSalvageMonth,$BS$25)&lt;&gt;0, AC$3&gt;=INDEX(InputsCapExSalvageMonth,$BS$25)),0,AB129-AC95)</f>
        <v>0</v>
      </c>
      <c r="AD129" s="59" cm="1">
        <f t="array" ref="AD129">IF(AND(INDEX(InputsCapExSalvageMonth,$BS$25)&lt;&gt;0, AD$3&gt;=INDEX(InputsCapExSalvageMonth,$BS$25)),0,AC129-AD95)</f>
        <v>0</v>
      </c>
      <c r="AE129" s="59" cm="1">
        <f t="array" ref="AE129">IF(AND(INDEX(InputsCapExSalvageMonth,$BS$25)&lt;&gt;0, AE$3&gt;=INDEX(InputsCapExSalvageMonth,$BS$25)),0,AD129-AE95)</f>
        <v>0</v>
      </c>
      <c r="AF129" s="59" cm="1">
        <f t="array" ref="AF129">IF(AND(INDEX(InputsCapExSalvageMonth,$BS$25)&lt;&gt;0, AF$3&gt;=INDEX(InputsCapExSalvageMonth,$BS$25)),0,AE129-AF95)</f>
        <v>0</v>
      </c>
      <c r="AG129" s="59" cm="1">
        <f t="array" ref="AG129">IF(AND(INDEX(InputsCapExSalvageMonth,$BS$25)&lt;&gt;0, AG$3&gt;=INDEX(InputsCapExSalvageMonth,$BS$25)),0,AF129-AG95)</f>
        <v>0</v>
      </c>
      <c r="AH129" s="60" cm="1">
        <f t="array" ref="AH129">IF(AND(INDEX(InputsCapExSalvageMonth,$BS$25)&lt;&gt;0, AH$3&gt;=INDEX(InputsCapExSalvageMonth,$BS$25)),0,AG129-AH95)</f>
        <v>0</v>
      </c>
      <c r="AI129" s="53" cm="1">
        <f t="array" ref="AI129">IF(AND(INDEX(InputsCapExSalvageMonth,$BS$25)&lt;&gt;0, AI$3&gt;=INDEX(InputsCapExSalvageMonth,$BS$25)),0,AH129-AI95)</f>
        <v>0</v>
      </c>
      <c r="AJ129" s="59" cm="1">
        <f t="array" ref="AJ129">IF(AND(INDEX(InputsCapExSalvageMonth,$BS$25)&lt;&gt;0, AJ$3&gt;=INDEX(InputsCapExSalvageMonth,$BS$25)),0,AI129-AJ95)</f>
        <v>0</v>
      </c>
      <c r="AK129" s="59" cm="1">
        <f t="array" ref="AK129">IF(AND(INDEX(InputsCapExSalvageMonth,$BS$25)&lt;&gt;0, AK$3&gt;=INDEX(InputsCapExSalvageMonth,$BS$25)),0,AJ129-AK95)</f>
        <v>0</v>
      </c>
      <c r="AL129" s="59" cm="1">
        <f t="array" ref="AL129">IF(AND(INDEX(InputsCapExSalvageMonth,$BS$25)&lt;&gt;0, AL$3&gt;=INDEX(InputsCapExSalvageMonth,$BS$25)),0,AK129-AL95)</f>
        <v>0</v>
      </c>
      <c r="AM129" s="59" cm="1">
        <f t="array" ref="AM129">IF(AND(INDEX(InputsCapExSalvageMonth,$BS$25)&lt;&gt;0, AM$3&gt;=INDEX(InputsCapExSalvageMonth,$BS$25)),0,AL129-AM95)</f>
        <v>0</v>
      </c>
      <c r="AN129" s="59" cm="1">
        <f t="array" ref="AN129">IF(AND(INDEX(InputsCapExSalvageMonth,$BS$25)&lt;&gt;0, AN$3&gt;=INDEX(InputsCapExSalvageMonth,$BS$25)),0,AM129-AN95)</f>
        <v>0</v>
      </c>
      <c r="AO129" s="59" cm="1">
        <f t="array" ref="AO129">IF(AND(INDEX(InputsCapExSalvageMonth,$BS$25)&lt;&gt;0, AO$3&gt;=INDEX(InputsCapExSalvageMonth,$BS$25)),0,AN129-AO95)</f>
        <v>0</v>
      </c>
      <c r="AP129" s="59" cm="1">
        <f t="array" ref="AP129">IF(AND(INDEX(InputsCapExSalvageMonth,$BS$25)&lt;&gt;0, AP$3&gt;=INDEX(InputsCapExSalvageMonth,$BS$25)),0,AO129-AP95)</f>
        <v>0</v>
      </c>
      <c r="AQ129" s="59" cm="1">
        <f t="array" ref="AQ129">IF(AND(INDEX(InputsCapExSalvageMonth,$BS$25)&lt;&gt;0, AQ$3&gt;=INDEX(InputsCapExSalvageMonth,$BS$25)),0,AP129-AQ95)</f>
        <v>0</v>
      </c>
      <c r="AR129" s="59" cm="1">
        <f t="array" ref="AR129">IF(AND(INDEX(InputsCapExSalvageMonth,$BS$25)&lt;&gt;0, AR$3&gt;=INDEX(InputsCapExSalvageMonth,$BS$25)),0,AQ129-AR95)</f>
        <v>0</v>
      </c>
      <c r="AS129" s="59" cm="1">
        <f t="array" ref="AS129">IF(AND(INDEX(InputsCapExSalvageMonth,$BS$25)&lt;&gt;0, AS$3&gt;=INDEX(InputsCapExSalvageMonth,$BS$25)),0,AR129-AS95)</f>
        <v>0</v>
      </c>
      <c r="AT129" s="60" cm="1">
        <f t="array" ref="AT129">IF(AND(INDEX(InputsCapExSalvageMonth,$BS$25)&lt;&gt;0, AT$3&gt;=INDEX(InputsCapExSalvageMonth,$BS$25)),0,AS129-AT95)</f>
        <v>0</v>
      </c>
      <c r="AU129" s="53" cm="1">
        <f t="array" ref="AU129">IF(AND(INDEX(InputsCapExSalvageMonth,$BS$25)&lt;&gt;0, AU$3&gt;=INDEX(InputsCapExSalvageMonth,$BS$25)),0,AT129-AU95)</f>
        <v>0</v>
      </c>
      <c r="AV129" s="59" cm="1">
        <f t="array" ref="AV129">IF(AND(INDEX(InputsCapExSalvageMonth,$BS$25)&lt;&gt;0, AV$3&gt;=INDEX(InputsCapExSalvageMonth,$BS$25)),0,AU129-AV95)</f>
        <v>0</v>
      </c>
      <c r="AW129" s="59" cm="1">
        <f t="array" ref="AW129">IF(AND(INDEX(InputsCapExSalvageMonth,$BS$25)&lt;&gt;0, AW$3&gt;=INDEX(InputsCapExSalvageMonth,$BS$25)),0,AV129-AW95)</f>
        <v>0</v>
      </c>
      <c r="AX129" s="59" cm="1">
        <f t="array" ref="AX129">IF(AND(INDEX(InputsCapExSalvageMonth,$BS$25)&lt;&gt;0, AX$3&gt;=INDEX(InputsCapExSalvageMonth,$BS$25)),0,AW129-AX95)</f>
        <v>0</v>
      </c>
      <c r="AY129" s="59" cm="1">
        <f t="array" ref="AY129">IF(AND(INDEX(InputsCapExSalvageMonth,$BS$25)&lt;&gt;0, AY$3&gt;=INDEX(InputsCapExSalvageMonth,$BS$25)),0,AX129-AY95)</f>
        <v>0</v>
      </c>
      <c r="AZ129" s="59" cm="1">
        <f t="array" ref="AZ129">IF(AND(INDEX(InputsCapExSalvageMonth,$BS$25)&lt;&gt;0, AZ$3&gt;=INDEX(InputsCapExSalvageMonth,$BS$25)),0,AY129-AZ95)</f>
        <v>0</v>
      </c>
      <c r="BA129" s="59" cm="1">
        <f t="array" ref="BA129">IF(AND(INDEX(InputsCapExSalvageMonth,$BS$25)&lt;&gt;0, BA$3&gt;=INDEX(InputsCapExSalvageMonth,$BS$25)),0,AZ129-BA95)</f>
        <v>0</v>
      </c>
      <c r="BB129" s="59" cm="1">
        <f t="array" ref="BB129">IF(AND(INDEX(InputsCapExSalvageMonth,$BS$25)&lt;&gt;0, BB$3&gt;=INDEX(InputsCapExSalvageMonth,$BS$25)),0,BA129-BB95)</f>
        <v>0</v>
      </c>
      <c r="BC129" s="59" cm="1">
        <f t="array" ref="BC129">IF(AND(INDEX(InputsCapExSalvageMonth,$BS$25)&lt;&gt;0, BC$3&gt;=INDEX(InputsCapExSalvageMonth,$BS$25)),0,BB129-BC95)</f>
        <v>0</v>
      </c>
      <c r="BD129" s="59" cm="1">
        <f t="array" ref="BD129">IF(AND(INDEX(InputsCapExSalvageMonth,$BS$25)&lt;&gt;0, BD$3&gt;=INDEX(InputsCapExSalvageMonth,$BS$25)),0,BC129-BD95)</f>
        <v>0</v>
      </c>
      <c r="BE129" s="59" cm="1">
        <f t="array" ref="BE129">IF(AND(INDEX(InputsCapExSalvageMonth,$BS$25)&lt;&gt;0, BE$3&gt;=INDEX(InputsCapExSalvageMonth,$BS$25)),0,BD129-BE95)</f>
        <v>0</v>
      </c>
      <c r="BF129" s="60" cm="1">
        <f t="array" ref="BF129">IF(AND(INDEX(InputsCapExSalvageMonth,$BS$25)&lt;&gt;0, BF$3&gt;=INDEX(InputsCapExSalvageMonth,$BS$25)),0,BE129-BF95)</f>
        <v>0</v>
      </c>
      <c r="BG129" s="53" cm="1">
        <f t="array" ref="BG129">IF(AND(INDEX(InputsCapExSalvageMonth,$BS$25)&lt;&gt;0, BG$3&gt;=INDEX(InputsCapExSalvageMonth,$BS$25)),0,BF129-BG95)</f>
        <v>0</v>
      </c>
      <c r="BH129" s="59" cm="1">
        <f t="array" ref="BH129">IF(AND(INDEX(InputsCapExSalvageMonth,$BS$25)&lt;&gt;0, BH$3&gt;=INDEX(InputsCapExSalvageMonth,$BS$25)),0,BG129-BH95)</f>
        <v>0</v>
      </c>
      <c r="BI129" s="59" cm="1">
        <f t="array" ref="BI129">IF(AND(INDEX(InputsCapExSalvageMonth,$BS$25)&lt;&gt;0, BI$3&gt;=INDEX(InputsCapExSalvageMonth,$BS$25)),0,BH129-BI95)</f>
        <v>0</v>
      </c>
      <c r="BJ129" s="59" cm="1">
        <f t="array" ref="BJ129">IF(AND(INDEX(InputsCapExSalvageMonth,$BS$25)&lt;&gt;0, BJ$3&gt;=INDEX(InputsCapExSalvageMonth,$BS$25)),0,BI129-BJ95)</f>
        <v>0</v>
      </c>
      <c r="BK129" s="59" cm="1">
        <f t="array" ref="BK129">IF(AND(INDEX(InputsCapExSalvageMonth,$BS$25)&lt;&gt;0, BK$3&gt;=INDEX(InputsCapExSalvageMonth,$BS$25)),0,BJ129-BK95)</f>
        <v>0</v>
      </c>
      <c r="BL129" s="59" cm="1">
        <f t="array" ref="BL129">IF(AND(INDEX(InputsCapExSalvageMonth,$BS$25)&lt;&gt;0, BL$3&gt;=INDEX(InputsCapExSalvageMonth,$BS$25)),0,BK129-BL95)</f>
        <v>0</v>
      </c>
      <c r="BM129" s="59" cm="1">
        <f t="array" ref="BM129">IF(AND(INDEX(InputsCapExSalvageMonth,$BS$25)&lt;&gt;0, BM$3&gt;=INDEX(InputsCapExSalvageMonth,$BS$25)),0,BL129-BM95)</f>
        <v>0</v>
      </c>
      <c r="BN129" s="59" cm="1">
        <f t="array" ref="BN129">IF(AND(INDEX(InputsCapExSalvageMonth,$BS$25)&lt;&gt;0, BN$3&gt;=INDEX(InputsCapExSalvageMonth,$BS$25)),0,BM129-BN95)</f>
        <v>0</v>
      </c>
      <c r="BO129" s="59" cm="1">
        <f t="array" ref="BO129">IF(AND(INDEX(InputsCapExSalvageMonth,$BS$25)&lt;&gt;0, BO$3&gt;=INDEX(InputsCapExSalvageMonth,$BS$25)),0,BN129-BO95)</f>
        <v>0</v>
      </c>
      <c r="BP129" s="59" cm="1">
        <f t="array" ref="BP129">IF(AND(INDEX(InputsCapExSalvageMonth,$BS$25)&lt;&gt;0, BP$3&gt;=INDEX(InputsCapExSalvageMonth,$BS$25)),0,BO129-BP95)</f>
        <v>0</v>
      </c>
      <c r="BQ129" s="59" cm="1">
        <f t="array" ref="BQ129">IF(AND(INDEX(InputsCapExSalvageMonth,$BS$25)&lt;&gt;0, BQ$3&gt;=INDEX(InputsCapExSalvageMonth,$BS$25)),0,BP129-BQ95)</f>
        <v>0</v>
      </c>
      <c r="BR129" s="60" cm="1">
        <f t="array" ref="BR129">IF(AND(INDEX(InputsCapExSalvageMonth,$BS$25)&lt;&gt;0, BR$3&gt;=INDEX(InputsCapExSalvageMonth,$BS$25)),0,BQ129-BR95)</f>
        <v>0</v>
      </c>
    </row>
    <row r="130" spans="1:73" hidden="1" x14ac:dyDescent="0.25">
      <c r="A130" s="47"/>
      <c r="B130" s="53"/>
      <c r="C130" s="128" cm="1">
        <f t="array" ref="C130">INDEX(InputsCapexItem,$BS$26)</f>
        <v>0</v>
      </c>
      <c r="E130" s="60">
        <f t="shared" si="78"/>
        <v>0</v>
      </c>
      <c r="F130" s="60">
        <f t="shared" si="79"/>
        <v>0</v>
      </c>
      <c r="G130" s="60">
        <f t="shared" si="80"/>
        <v>0</v>
      </c>
      <c r="H130" s="60">
        <f t="shared" si="81"/>
        <v>0</v>
      </c>
      <c r="I130" s="60">
        <f t="shared" si="82"/>
        <v>0</v>
      </c>
      <c r="K130" s="53" cm="1">
        <f t="array" ref="K130">IF(AND(INDEX(InputsCapExSalvageMonth,$BS$26)&lt;&gt;0, K$3&gt;=INDEX(InputsCapExSalvageMonth,$BS$26)),0,-K96)</f>
        <v>0</v>
      </c>
      <c r="L130" s="59" cm="1">
        <f t="array" ref="L130">IF(AND(INDEX(InputsCapExSalvageMonth,$BS$26)&lt;&gt;0, L$3&gt;=INDEX(InputsCapExSalvageMonth,$BS$26)),0,K130-L96)</f>
        <v>0</v>
      </c>
      <c r="M130" s="59" cm="1">
        <f t="array" ref="M130">IF(AND(INDEX(InputsCapExSalvageMonth,$BS$26)&lt;&gt;0, M$3&gt;=INDEX(InputsCapExSalvageMonth,$BS$26)),0,L130-M96)</f>
        <v>0</v>
      </c>
      <c r="N130" s="59" cm="1">
        <f t="array" ref="N130">IF(AND(INDEX(InputsCapExSalvageMonth,$BS$26)&lt;&gt;0, N$3&gt;=INDEX(InputsCapExSalvageMonth,$BS$26)),0,M130-N96)</f>
        <v>0</v>
      </c>
      <c r="O130" s="59" cm="1">
        <f t="array" ref="O130">IF(AND(INDEX(InputsCapExSalvageMonth,$BS$26)&lt;&gt;0, O$3&gt;=INDEX(InputsCapExSalvageMonth,$BS$26)),0,N130-O96)</f>
        <v>0</v>
      </c>
      <c r="P130" s="59" cm="1">
        <f t="array" ref="P130">IF(AND(INDEX(InputsCapExSalvageMonth,$BS$26)&lt;&gt;0, P$3&gt;=INDEX(InputsCapExSalvageMonth,$BS$26)),0,O130-P96)</f>
        <v>0</v>
      </c>
      <c r="Q130" s="59" cm="1">
        <f t="array" ref="Q130">IF(AND(INDEX(InputsCapExSalvageMonth,$BS$26)&lt;&gt;0, Q$3&gt;=INDEX(InputsCapExSalvageMonth,$BS$26)),0,P130-Q96)</f>
        <v>0</v>
      </c>
      <c r="R130" s="59" cm="1">
        <f t="array" ref="R130">IF(AND(INDEX(InputsCapExSalvageMonth,$BS$26)&lt;&gt;0, R$3&gt;=INDEX(InputsCapExSalvageMonth,$BS$26)),0,Q130-R96)</f>
        <v>0</v>
      </c>
      <c r="S130" s="59" cm="1">
        <f t="array" ref="S130">IF(AND(INDEX(InputsCapExSalvageMonth,$BS$26)&lt;&gt;0, S$3&gt;=INDEX(InputsCapExSalvageMonth,$BS$26)),0,R130-S96)</f>
        <v>0</v>
      </c>
      <c r="T130" s="59" cm="1">
        <f t="array" ref="T130">IF(AND(INDEX(InputsCapExSalvageMonth,$BS$26)&lt;&gt;0, T$3&gt;=INDEX(InputsCapExSalvageMonth,$BS$26)),0,S130-T96)</f>
        <v>0</v>
      </c>
      <c r="U130" s="59" cm="1">
        <f t="array" ref="U130">IF(AND(INDEX(InputsCapExSalvageMonth,$BS$26)&lt;&gt;0, U$3&gt;=INDEX(InputsCapExSalvageMonth,$BS$26)),0,T130-U96)</f>
        <v>0</v>
      </c>
      <c r="V130" s="60" cm="1">
        <f t="array" ref="V130">IF(AND(INDEX(InputsCapExSalvageMonth,$BS$26)&lt;&gt;0, V$3&gt;=INDEX(InputsCapExSalvageMonth,$BS$26)),0,U130-V96)</f>
        <v>0</v>
      </c>
      <c r="W130" s="53" cm="1">
        <f t="array" ref="W130">IF(AND(INDEX(InputsCapExSalvageMonth,$BS$26)&lt;&gt;0, W$3&gt;=INDEX(InputsCapExSalvageMonth,$BS$26)),0,V130-W96)</f>
        <v>0</v>
      </c>
      <c r="X130" s="59" cm="1">
        <f t="array" ref="X130">IF(AND(INDEX(InputsCapExSalvageMonth,$BS$26)&lt;&gt;0, X$3&gt;=INDEX(InputsCapExSalvageMonth,$BS$26)),0,W130-X96)</f>
        <v>0</v>
      </c>
      <c r="Y130" s="59" cm="1">
        <f t="array" ref="Y130">IF(AND(INDEX(InputsCapExSalvageMonth,$BS$26)&lt;&gt;0, Y$3&gt;=INDEX(InputsCapExSalvageMonth,$BS$26)),0,X130-Y96)</f>
        <v>0</v>
      </c>
      <c r="Z130" s="59" cm="1">
        <f t="array" ref="Z130">IF(AND(INDEX(InputsCapExSalvageMonth,$BS$26)&lt;&gt;0, Z$3&gt;=INDEX(InputsCapExSalvageMonth,$BS$26)),0,Y130-Z96)</f>
        <v>0</v>
      </c>
      <c r="AA130" s="59" cm="1">
        <f t="array" ref="AA130">IF(AND(INDEX(InputsCapExSalvageMonth,$BS$26)&lt;&gt;0, AA$3&gt;=INDEX(InputsCapExSalvageMonth,$BS$26)),0,Z130-AA96)</f>
        <v>0</v>
      </c>
      <c r="AB130" s="59" cm="1">
        <f t="array" ref="AB130">IF(AND(INDEX(InputsCapExSalvageMonth,$BS$26)&lt;&gt;0, AB$3&gt;=INDEX(InputsCapExSalvageMonth,$BS$26)),0,AA130-AB96)</f>
        <v>0</v>
      </c>
      <c r="AC130" s="59" cm="1">
        <f t="array" ref="AC130">IF(AND(INDEX(InputsCapExSalvageMonth,$BS$26)&lt;&gt;0, AC$3&gt;=INDEX(InputsCapExSalvageMonth,$BS$26)),0,AB130-AC96)</f>
        <v>0</v>
      </c>
      <c r="AD130" s="59" cm="1">
        <f t="array" ref="AD130">IF(AND(INDEX(InputsCapExSalvageMonth,$BS$26)&lt;&gt;0, AD$3&gt;=INDEX(InputsCapExSalvageMonth,$BS$26)),0,AC130-AD96)</f>
        <v>0</v>
      </c>
      <c r="AE130" s="59" cm="1">
        <f t="array" ref="AE130">IF(AND(INDEX(InputsCapExSalvageMonth,$BS$26)&lt;&gt;0, AE$3&gt;=INDEX(InputsCapExSalvageMonth,$BS$26)),0,AD130-AE96)</f>
        <v>0</v>
      </c>
      <c r="AF130" s="59" cm="1">
        <f t="array" ref="AF130">IF(AND(INDEX(InputsCapExSalvageMonth,$BS$26)&lt;&gt;0, AF$3&gt;=INDEX(InputsCapExSalvageMonth,$BS$26)),0,AE130-AF96)</f>
        <v>0</v>
      </c>
      <c r="AG130" s="59" cm="1">
        <f t="array" ref="AG130">IF(AND(INDEX(InputsCapExSalvageMonth,$BS$26)&lt;&gt;0, AG$3&gt;=INDEX(InputsCapExSalvageMonth,$BS$26)),0,AF130-AG96)</f>
        <v>0</v>
      </c>
      <c r="AH130" s="60" cm="1">
        <f t="array" ref="AH130">IF(AND(INDEX(InputsCapExSalvageMonth,$BS$26)&lt;&gt;0, AH$3&gt;=INDEX(InputsCapExSalvageMonth,$BS$26)),0,AG130-AH96)</f>
        <v>0</v>
      </c>
      <c r="AI130" s="53" cm="1">
        <f t="array" ref="AI130">IF(AND(INDEX(InputsCapExSalvageMonth,$BS$26)&lt;&gt;0, AI$3&gt;=INDEX(InputsCapExSalvageMonth,$BS$26)),0,AH130-AI96)</f>
        <v>0</v>
      </c>
      <c r="AJ130" s="59" cm="1">
        <f t="array" ref="AJ130">IF(AND(INDEX(InputsCapExSalvageMonth,$BS$26)&lt;&gt;0, AJ$3&gt;=INDEX(InputsCapExSalvageMonth,$BS$26)),0,AI130-AJ96)</f>
        <v>0</v>
      </c>
      <c r="AK130" s="59" cm="1">
        <f t="array" ref="AK130">IF(AND(INDEX(InputsCapExSalvageMonth,$BS$26)&lt;&gt;0, AK$3&gt;=INDEX(InputsCapExSalvageMonth,$BS$26)),0,AJ130-AK96)</f>
        <v>0</v>
      </c>
      <c r="AL130" s="59" cm="1">
        <f t="array" ref="AL130">IF(AND(INDEX(InputsCapExSalvageMonth,$BS$26)&lt;&gt;0, AL$3&gt;=INDEX(InputsCapExSalvageMonth,$BS$26)),0,AK130-AL96)</f>
        <v>0</v>
      </c>
      <c r="AM130" s="59" cm="1">
        <f t="array" ref="AM130">IF(AND(INDEX(InputsCapExSalvageMonth,$BS$26)&lt;&gt;0, AM$3&gt;=INDEX(InputsCapExSalvageMonth,$BS$26)),0,AL130-AM96)</f>
        <v>0</v>
      </c>
      <c r="AN130" s="59" cm="1">
        <f t="array" ref="AN130">IF(AND(INDEX(InputsCapExSalvageMonth,$BS$26)&lt;&gt;0, AN$3&gt;=INDEX(InputsCapExSalvageMonth,$BS$26)),0,AM130-AN96)</f>
        <v>0</v>
      </c>
      <c r="AO130" s="59" cm="1">
        <f t="array" ref="AO130">IF(AND(INDEX(InputsCapExSalvageMonth,$BS$26)&lt;&gt;0, AO$3&gt;=INDEX(InputsCapExSalvageMonth,$BS$26)),0,AN130-AO96)</f>
        <v>0</v>
      </c>
      <c r="AP130" s="59" cm="1">
        <f t="array" ref="AP130">IF(AND(INDEX(InputsCapExSalvageMonth,$BS$26)&lt;&gt;0, AP$3&gt;=INDEX(InputsCapExSalvageMonth,$BS$26)),0,AO130-AP96)</f>
        <v>0</v>
      </c>
      <c r="AQ130" s="59" cm="1">
        <f t="array" ref="AQ130">IF(AND(INDEX(InputsCapExSalvageMonth,$BS$26)&lt;&gt;0, AQ$3&gt;=INDEX(InputsCapExSalvageMonth,$BS$26)),0,AP130-AQ96)</f>
        <v>0</v>
      </c>
      <c r="AR130" s="59" cm="1">
        <f t="array" ref="AR130">IF(AND(INDEX(InputsCapExSalvageMonth,$BS$26)&lt;&gt;0, AR$3&gt;=INDEX(InputsCapExSalvageMonth,$BS$26)),0,AQ130-AR96)</f>
        <v>0</v>
      </c>
      <c r="AS130" s="59" cm="1">
        <f t="array" ref="AS130">IF(AND(INDEX(InputsCapExSalvageMonth,$BS$26)&lt;&gt;0, AS$3&gt;=INDEX(InputsCapExSalvageMonth,$BS$26)),0,AR130-AS96)</f>
        <v>0</v>
      </c>
      <c r="AT130" s="60" cm="1">
        <f t="array" ref="AT130">IF(AND(INDEX(InputsCapExSalvageMonth,$BS$26)&lt;&gt;0, AT$3&gt;=INDEX(InputsCapExSalvageMonth,$BS$26)),0,AS130-AT96)</f>
        <v>0</v>
      </c>
      <c r="AU130" s="53" cm="1">
        <f t="array" ref="AU130">IF(AND(INDEX(InputsCapExSalvageMonth,$BS$26)&lt;&gt;0, AU$3&gt;=INDEX(InputsCapExSalvageMonth,$BS$26)),0,AT130-AU96)</f>
        <v>0</v>
      </c>
      <c r="AV130" s="59" cm="1">
        <f t="array" ref="AV130">IF(AND(INDEX(InputsCapExSalvageMonth,$BS$26)&lt;&gt;0, AV$3&gt;=INDEX(InputsCapExSalvageMonth,$BS$26)),0,AU130-AV96)</f>
        <v>0</v>
      </c>
      <c r="AW130" s="59" cm="1">
        <f t="array" ref="AW130">IF(AND(INDEX(InputsCapExSalvageMonth,$BS$26)&lt;&gt;0, AW$3&gt;=INDEX(InputsCapExSalvageMonth,$BS$26)),0,AV130-AW96)</f>
        <v>0</v>
      </c>
      <c r="AX130" s="59" cm="1">
        <f t="array" ref="AX130">IF(AND(INDEX(InputsCapExSalvageMonth,$BS$26)&lt;&gt;0, AX$3&gt;=INDEX(InputsCapExSalvageMonth,$BS$26)),0,AW130-AX96)</f>
        <v>0</v>
      </c>
      <c r="AY130" s="59" cm="1">
        <f t="array" ref="AY130">IF(AND(INDEX(InputsCapExSalvageMonth,$BS$26)&lt;&gt;0, AY$3&gt;=INDEX(InputsCapExSalvageMonth,$BS$26)),0,AX130-AY96)</f>
        <v>0</v>
      </c>
      <c r="AZ130" s="59" cm="1">
        <f t="array" ref="AZ130">IF(AND(INDEX(InputsCapExSalvageMonth,$BS$26)&lt;&gt;0, AZ$3&gt;=INDEX(InputsCapExSalvageMonth,$BS$26)),0,AY130-AZ96)</f>
        <v>0</v>
      </c>
      <c r="BA130" s="59" cm="1">
        <f t="array" ref="BA130">IF(AND(INDEX(InputsCapExSalvageMonth,$BS$26)&lt;&gt;0, BA$3&gt;=INDEX(InputsCapExSalvageMonth,$BS$26)),0,AZ130-BA96)</f>
        <v>0</v>
      </c>
      <c r="BB130" s="59" cm="1">
        <f t="array" ref="BB130">IF(AND(INDEX(InputsCapExSalvageMonth,$BS$26)&lt;&gt;0, BB$3&gt;=INDEX(InputsCapExSalvageMonth,$BS$26)),0,BA130-BB96)</f>
        <v>0</v>
      </c>
      <c r="BC130" s="59" cm="1">
        <f t="array" ref="BC130">IF(AND(INDEX(InputsCapExSalvageMonth,$BS$26)&lt;&gt;0, BC$3&gt;=INDEX(InputsCapExSalvageMonth,$BS$26)),0,BB130-BC96)</f>
        <v>0</v>
      </c>
      <c r="BD130" s="59" cm="1">
        <f t="array" ref="BD130">IF(AND(INDEX(InputsCapExSalvageMonth,$BS$26)&lt;&gt;0, BD$3&gt;=INDEX(InputsCapExSalvageMonth,$BS$26)),0,BC130-BD96)</f>
        <v>0</v>
      </c>
      <c r="BE130" s="59" cm="1">
        <f t="array" ref="BE130">IF(AND(INDEX(InputsCapExSalvageMonth,$BS$26)&lt;&gt;0, BE$3&gt;=INDEX(InputsCapExSalvageMonth,$BS$26)),0,BD130-BE96)</f>
        <v>0</v>
      </c>
      <c r="BF130" s="60" cm="1">
        <f t="array" ref="BF130">IF(AND(INDEX(InputsCapExSalvageMonth,$BS$26)&lt;&gt;0, BF$3&gt;=INDEX(InputsCapExSalvageMonth,$BS$26)),0,BE130-BF96)</f>
        <v>0</v>
      </c>
      <c r="BG130" s="53" cm="1">
        <f t="array" ref="BG130">IF(AND(INDEX(InputsCapExSalvageMonth,$BS$26)&lt;&gt;0, BG$3&gt;=INDEX(InputsCapExSalvageMonth,$BS$26)),0,BF130-BG96)</f>
        <v>0</v>
      </c>
      <c r="BH130" s="59" cm="1">
        <f t="array" ref="BH130">IF(AND(INDEX(InputsCapExSalvageMonth,$BS$26)&lt;&gt;0, BH$3&gt;=INDEX(InputsCapExSalvageMonth,$BS$26)),0,BG130-BH96)</f>
        <v>0</v>
      </c>
      <c r="BI130" s="59" cm="1">
        <f t="array" ref="BI130">IF(AND(INDEX(InputsCapExSalvageMonth,$BS$26)&lt;&gt;0, BI$3&gt;=INDEX(InputsCapExSalvageMonth,$BS$26)),0,BH130-BI96)</f>
        <v>0</v>
      </c>
      <c r="BJ130" s="59" cm="1">
        <f t="array" ref="BJ130">IF(AND(INDEX(InputsCapExSalvageMonth,$BS$26)&lt;&gt;0, BJ$3&gt;=INDEX(InputsCapExSalvageMonth,$BS$26)),0,BI130-BJ96)</f>
        <v>0</v>
      </c>
      <c r="BK130" s="59" cm="1">
        <f t="array" ref="BK130">IF(AND(INDEX(InputsCapExSalvageMonth,$BS$26)&lt;&gt;0, BK$3&gt;=INDEX(InputsCapExSalvageMonth,$BS$26)),0,BJ130-BK96)</f>
        <v>0</v>
      </c>
      <c r="BL130" s="59" cm="1">
        <f t="array" ref="BL130">IF(AND(INDEX(InputsCapExSalvageMonth,$BS$26)&lt;&gt;0, BL$3&gt;=INDEX(InputsCapExSalvageMonth,$BS$26)),0,BK130-BL96)</f>
        <v>0</v>
      </c>
      <c r="BM130" s="59" cm="1">
        <f t="array" ref="BM130">IF(AND(INDEX(InputsCapExSalvageMonth,$BS$26)&lt;&gt;0, BM$3&gt;=INDEX(InputsCapExSalvageMonth,$BS$26)),0,BL130-BM96)</f>
        <v>0</v>
      </c>
      <c r="BN130" s="59" cm="1">
        <f t="array" ref="BN130">IF(AND(INDEX(InputsCapExSalvageMonth,$BS$26)&lt;&gt;0, BN$3&gt;=INDEX(InputsCapExSalvageMonth,$BS$26)),0,BM130-BN96)</f>
        <v>0</v>
      </c>
      <c r="BO130" s="59" cm="1">
        <f t="array" ref="BO130">IF(AND(INDEX(InputsCapExSalvageMonth,$BS$26)&lt;&gt;0, BO$3&gt;=INDEX(InputsCapExSalvageMonth,$BS$26)),0,BN130-BO96)</f>
        <v>0</v>
      </c>
      <c r="BP130" s="59" cm="1">
        <f t="array" ref="BP130">IF(AND(INDEX(InputsCapExSalvageMonth,$BS$26)&lt;&gt;0, BP$3&gt;=INDEX(InputsCapExSalvageMonth,$BS$26)),0,BO130-BP96)</f>
        <v>0</v>
      </c>
      <c r="BQ130" s="59" cm="1">
        <f t="array" ref="BQ130">IF(AND(INDEX(InputsCapExSalvageMonth,$BS$26)&lt;&gt;0, BQ$3&gt;=INDEX(InputsCapExSalvageMonth,$BS$26)),0,BP130-BQ96)</f>
        <v>0</v>
      </c>
      <c r="BR130" s="60" cm="1">
        <f t="array" ref="BR130">IF(AND(INDEX(InputsCapExSalvageMonth,$BS$26)&lt;&gt;0, BR$3&gt;=INDEX(InputsCapExSalvageMonth,$BS$26)),0,BQ130-BR96)</f>
        <v>0</v>
      </c>
    </row>
    <row r="131" spans="1:73" hidden="1" x14ac:dyDescent="0.25">
      <c r="A131" s="47"/>
      <c r="B131" s="53"/>
      <c r="C131" s="128" cm="1">
        <f t="array" ref="C131">INDEX(InputsCapexItem,$BS$27)</f>
        <v>0</v>
      </c>
      <c r="E131" s="60">
        <f t="shared" si="78"/>
        <v>0</v>
      </c>
      <c r="F131" s="60">
        <f t="shared" si="79"/>
        <v>0</v>
      </c>
      <c r="G131" s="60">
        <f t="shared" si="80"/>
        <v>0</v>
      </c>
      <c r="H131" s="60">
        <f t="shared" si="81"/>
        <v>0</v>
      </c>
      <c r="I131" s="60">
        <f t="shared" si="82"/>
        <v>0</v>
      </c>
      <c r="K131" s="53" cm="1">
        <f t="array" ref="K131">IF(AND(INDEX(InputsCapExSalvageMonth,$BS$27)&lt;&gt;0, K$3&gt;=INDEX(InputsCapExSalvageMonth,$BS$27)),0,-K97)</f>
        <v>0</v>
      </c>
      <c r="L131" s="59" cm="1">
        <f t="array" ref="L131">IF(AND(INDEX(InputsCapExSalvageMonth,$BS$27)&lt;&gt;0, L$3&gt;=INDEX(InputsCapExSalvageMonth,$BS$27)),0,K131-L97)</f>
        <v>0</v>
      </c>
      <c r="M131" s="59" cm="1">
        <f t="array" ref="M131">IF(AND(INDEX(InputsCapExSalvageMonth,$BS$27)&lt;&gt;0, M$3&gt;=INDEX(InputsCapExSalvageMonth,$BS$27)),0,L131-M97)</f>
        <v>0</v>
      </c>
      <c r="N131" s="59" cm="1">
        <f t="array" ref="N131">IF(AND(INDEX(InputsCapExSalvageMonth,$BS$27)&lt;&gt;0, N$3&gt;=INDEX(InputsCapExSalvageMonth,$BS$27)),0,M131-N97)</f>
        <v>0</v>
      </c>
      <c r="O131" s="59" cm="1">
        <f t="array" ref="O131">IF(AND(INDEX(InputsCapExSalvageMonth,$BS$27)&lt;&gt;0, O$3&gt;=INDEX(InputsCapExSalvageMonth,$BS$27)),0,N131-O97)</f>
        <v>0</v>
      </c>
      <c r="P131" s="59" cm="1">
        <f t="array" ref="P131">IF(AND(INDEX(InputsCapExSalvageMonth,$BS$27)&lt;&gt;0, P$3&gt;=INDEX(InputsCapExSalvageMonth,$BS$27)),0,O131-P97)</f>
        <v>0</v>
      </c>
      <c r="Q131" s="59" cm="1">
        <f t="array" ref="Q131">IF(AND(INDEX(InputsCapExSalvageMonth,$BS$27)&lt;&gt;0, Q$3&gt;=INDEX(InputsCapExSalvageMonth,$BS$27)),0,P131-Q97)</f>
        <v>0</v>
      </c>
      <c r="R131" s="59" cm="1">
        <f t="array" ref="R131">IF(AND(INDEX(InputsCapExSalvageMonth,$BS$27)&lt;&gt;0, R$3&gt;=INDEX(InputsCapExSalvageMonth,$BS$27)),0,Q131-R97)</f>
        <v>0</v>
      </c>
      <c r="S131" s="59" cm="1">
        <f t="array" ref="S131">IF(AND(INDEX(InputsCapExSalvageMonth,$BS$27)&lt;&gt;0, S$3&gt;=INDEX(InputsCapExSalvageMonth,$BS$27)),0,R131-S97)</f>
        <v>0</v>
      </c>
      <c r="T131" s="59" cm="1">
        <f t="array" ref="T131">IF(AND(INDEX(InputsCapExSalvageMonth,$BS$27)&lt;&gt;0, T$3&gt;=INDEX(InputsCapExSalvageMonth,$BS$27)),0,S131-T97)</f>
        <v>0</v>
      </c>
      <c r="U131" s="59" cm="1">
        <f t="array" ref="U131">IF(AND(INDEX(InputsCapExSalvageMonth,$BS$27)&lt;&gt;0, U$3&gt;=INDEX(InputsCapExSalvageMonth,$BS$27)),0,T131-U97)</f>
        <v>0</v>
      </c>
      <c r="V131" s="60" cm="1">
        <f t="array" ref="V131">IF(AND(INDEX(InputsCapExSalvageMonth,$BS$27)&lt;&gt;0, V$3&gt;=INDEX(InputsCapExSalvageMonth,$BS$27)),0,U131-V97)</f>
        <v>0</v>
      </c>
      <c r="W131" s="53" cm="1">
        <f t="array" ref="W131">IF(AND(INDEX(InputsCapExSalvageMonth,$BS$27)&lt;&gt;0, W$3&gt;=INDEX(InputsCapExSalvageMonth,$BS$27)),0,V131-W97)</f>
        <v>0</v>
      </c>
      <c r="X131" s="59" cm="1">
        <f t="array" ref="X131">IF(AND(INDEX(InputsCapExSalvageMonth,$BS$27)&lt;&gt;0, X$3&gt;=INDEX(InputsCapExSalvageMonth,$BS$27)),0,W131-X97)</f>
        <v>0</v>
      </c>
      <c r="Y131" s="59" cm="1">
        <f t="array" ref="Y131">IF(AND(INDEX(InputsCapExSalvageMonth,$BS$27)&lt;&gt;0, Y$3&gt;=INDEX(InputsCapExSalvageMonth,$BS$27)),0,X131-Y97)</f>
        <v>0</v>
      </c>
      <c r="Z131" s="59" cm="1">
        <f t="array" ref="Z131">IF(AND(INDEX(InputsCapExSalvageMonth,$BS$27)&lt;&gt;0, Z$3&gt;=INDEX(InputsCapExSalvageMonth,$BS$27)),0,Y131-Z97)</f>
        <v>0</v>
      </c>
      <c r="AA131" s="59" cm="1">
        <f t="array" ref="AA131">IF(AND(INDEX(InputsCapExSalvageMonth,$BS$27)&lt;&gt;0, AA$3&gt;=INDEX(InputsCapExSalvageMonth,$BS$27)),0,Z131-AA97)</f>
        <v>0</v>
      </c>
      <c r="AB131" s="59" cm="1">
        <f t="array" ref="AB131">IF(AND(INDEX(InputsCapExSalvageMonth,$BS$27)&lt;&gt;0, AB$3&gt;=INDEX(InputsCapExSalvageMonth,$BS$27)),0,AA131-AB97)</f>
        <v>0</v>
      </c>
      <c r="AC131" s="59" cm="1">
        <f t="array" ref="AC131">IF(AND(INDEX(InputsCapExSalvageMonth,$BS$27)&lt;&gt;0, AC$3&gt;=INDEX(InputsCapExSalvageMonth,$BS$27)),0,AB131-AC97)</f>
        <v>0</v>
      </c>
      <c r="AD131" s="59" cm="1">
        <f t="array" ref="AD131">IF(AND(INDEX(InputsCapExSalvageMonth,$BS$27)&lt;&gt;0, AD$3&gt;=INDEX(InputsCapExSalvageMonth,$BS$27)),0,AC131-AD97)</f>
        <v>0</v>
      </c>
      <c r="AE131" s="59" cm="1">
        <f t="array" ref="AE131">IF(AND(INDEX(InputsCapExSalvageMonth,$BS$27)&lt;&gt;0, AE$3&gt;=INDEX(InputsCapExSalvageMonth,$BS$27)),0,AD131-AE97)</f>
        <v>0</v>
      </c>
      <c r="AF131" s="59" cm="1">
        <f t="array" ref="AF131">IF(AND(INDEX(InputsCapExSalvageMonth,$BS$27)&lt;&gt;0, AF$3&gt;=INDEX(InputsCapExSalvageMonth,$BS$27)),0,AE131-AF97)</f>
        <v>0</v>
      </c>
      <c r="AG131" s="59" cm="1">
        <f t="array" ref="AG131">IF(AND(INDEX(InputsCapExSalvageMonth,$BS$27)&lt;&gt;0, AG$3&gt;=INDEX(InputsCapExSalvageMonth,$BS$27)),0,AF131-AG97)</f>
        <v>0</v>
      </c>
      <c r="AH131" s="60" cm="1">
        <f t="array" ref="AH131">IF(AND(INDEX(InputsCapExSalvageMonth,$BS$27)&lt;&gt;0, AH$3&gt;=INDEX(InputsCapExSalvageMonth,$BS$27)),0,AG131-AH97)</f>
        <v>0</v>
      </c>
      <c r="AI131" s="53" cm="1">
        <f t="array" ref="AI131">IF(AND(INDEX(InputsCapExSalvageMonth,$BS$27)&lt;&gt;0, AI$3&gt;=INDEX(InputsCapExSalvageMonth,$BS$27)),0,AH131-AI97)</f>
        <v>0</v>
      </c>
      <c r="AJ131" s="59" cm="1">
        <f t="array" ref="AJ131">IF(AND(INDEX(InputsCapExSalvageMonth,$BS$27)&lt;&gt;0, AJ$3&gt;=INDEX(InputsCapExSalvageMonth,$BS$27)),0,AI131-AJ97)</f>
        <v>0</v>
      </c>
      <c r="AK131" s="59" cm="1">
        <f t="array" ref="AK131">IF(AND(INDEX(InputsCapExSalvageMonth,$BS$27)&lt;&gt;0, AK$3&gt;=INDEX(InputsCapExSalvageMonth,$BS$27)),0,AJ131-AK97)</f>
        <v>0</v>
      </c>
      <c r="AL131" s="59" cm="1">
        <f t="array" ref="AL131">IF(AND(INDEX(InputsCapExSalvageMonth,$BS$27)&lt;&gt;0, AL$3&gt;=INDEX(InputsCapExSalvageMonth,$BS$27)),0,AK131-AL97)</f>
        <v>0</v>
      </c>
      <c r="AM131" s="59" cm="1">
        <f t="array" ref="AM131">IF(AND(INDEX(InputsCapExSalvageMonth,$BS$27)&lt;&gt;0, AM$3&gt;=INDEX(InputsCapExSalvageMonth,$BS$27)),0,AL131-AM97)</f>
        <v>0</v>
      </c>
      <c r="AN131" s="59" cm="1">
        <f t="array" ref="AN131">IF(AND(INDEX(InputsCapExSalvageMonth,$BS$27)&lt;&gt;0, AN$3&gt;=INDEX(InputsCapExSalvageMonth,$BS$27)),0,AM131-AN97)</f>
        <v>0</v>
      </c>
      <c r="AO131" s="59" cm="1">
        <f t="array" ref="AO131">IF(AND(INDEX(InputsCapExSalvageMonth,$BS$27)&lt;&gt;0, AO$3&gt;=INDEX(InputsCapExSalvageMonth,$BS$27)),0,AN131-AO97)</f>
        <v>0</v>
      </c>
      <c r="AP131" s="59" cm="1">
        <f t="array" ref="AP131">IF(AND(INDEX(InputsCapExSalvageMonth,$BS$27)&lt;&gt;0, AP$3&gt;=INDEX(InputsCapExSalvageMonth,$BS$27)),0,AO131-AP97)</f>
        <v>0</v>
      </c>
      <c r="AQ131" s="59" cm="1">
        <f t="array" ref="AQ131">IF(AND(INDEX(InputsCapExSalvageMonth,$BS$27)&lt;&gt;0, AQ$3&gt;=INDEX(InputsCapExSalvageMonth,$BS$27)),0,AP131-AQ97)</f>
        <v>0</v>
      </c>
      <c r="AR131" s="59" cm="1">
        <f t="array" ref="AR131">IF(AND(INDEX(InputsCapExSalvageMonth,$BS$27)&lt;&gt;0, AR$3&gt;=INDEX(InputsCapExSalvageMonth,$BS$27)),0,AQ131-AR97)</f>
        <v>0</v>
      </c>
      <c r="AS131" s="59" cm="1">
        <f t="array" ref="AS131">IF(AND(INDEX(InputsCapExSalvageMonth,$BS$27)&lt;&gt;0, AS$3&gt;=INDEX(InputsCapExSalvageMonth,$BS$27)),0,AR131-AS97)</f>
        <v>0</v>
      </c>
      <c r="AT131" s="60" cm="1">
        <f t="array" ref="AT131">IF(AND(INDEX(InputsCapExSalvageMonth,$BS$27)&lt;&gt;0, AT$3&gt;=INDEX(InputsCapExSalvageMonth,$BS$27)),0,AS131-AT97)</f>
        <v>0</v>
      </c>
      <c r="AU131" s="53" cm="1">
        <f t="array" ref="AU131">IF(AND(INDEX(InputsCapExSalvageMonth,$BS$27)&lt;&gt;0, AU$3&gt;=INDEX(InputsCapExSalvageMonth,$BS$27)),0,AT131-AU97)</f>
        <v>0</v>
      </c>
      <c r="AV131" s="59" cm="1">
        <f t="array" ref="AV131">IF(AND(INDEX(InputsCapExSalvageMonth,$BS$27)&lt;&gt;0, AV$3&gt;=INDEX(InputsCapExSalvageMonth,$BS$27)),0,AU131-AV97)</f>
        <v>0</v>
      </c>
      <c r="AW131" s="59" cm="1">
        <f t="array" ref="AW131">IF(AND(INDEX(InputsCapExSalvageMonth,$BS$27)&lt;&gt;0, AW$3&gt;=INDEX(InputsCapExSalvageMonth,$BS$27)),0,AV131-AW97)</f>
        <v>0</v>
      </c>
      <c r="AX131" s="59" cm="1">
        <f t="array" ref="AX131">IF(AND(INDEX(InputsCapExSalvageMonth,$BS$27)&lt;&gt;0, AX$3&gt;=INDEX(InputsCapExSalvageMonth,$BS$27)),0,AW131-AX97)</f>
        <v>0</v>
      </c>
      <c r="AY131" s="59" cm="1">
        <f t="array" ref="AY131">IF(AND(INDEX(InputsCapExSalvageMonth,$BS$27)&lt;&gt;0, AY$3&gt;=INDEX(InputsCapExSalvageMonth,$BS$27)),0,AX131-AY97)</f>
        <v>0</v>
      </c>
      <c r="AZ131" s="59" cm="1">
        <f t="array" ref="AZ131">IF(AND(INDEX(InputsCapExSalvageMonth,$BS$27)&lt;&gt;0, AZ$3&gt;=INDEX(InputsCapExSalvageMonth,$BS$27)),0,AY131-AZ97)</f>
        <v>0</v>
      </c>
      <c r="BA131" s="59" cm="1">
        <f t="array" ref="BA131">IF(AND(INDEX(InputsCapExSalvageMonth,$BS$27)&lt;&gt;0, BA$3&gt;=INDEX(InputsCapExSalvageMonth,$BS$27)),0,AZ131-BA97)</f>
        <v>0</v>
      </c>
      <c r="BB131" s="59" cm="1">
        <f t="array" ref="BB131">IF(AND(INDEX(InputsCapExSalvageMonth,$BS$27)&lt;&gt;0, BB$3&gt;=INDEX(InputsCapExSalvageMonth,$BS$27)),0,BA131-BB97)</f>
        <v>0</v>
      </c>
      <c r="BC131" s="59" cm="1">
        <f t="array" ref="BC131">IF(AND(INDEX(InputsCapExSalvageMonth,$BS$27)&lt;&gt;0, BC$3&gt;=INDEX(InputsCapExSalvageMonth,$BS$27)),0,BB131-BC97)</f>
        <v>0</v>
      </c>
      <c r="BD131" s="59" cm="1">
        <f t="array" ref="BD131">IF(AND(INDEX(InputsCapExSalvageMonth,$BS$27)&lt;&gt;0, BD$3&gt;=INDEX(InputsCapExSalvageMonth,$BS$27)),0,BC131-BD97)</f>
        <v>0</v>
      </c>
      <c r="BE131" s="59" cm="1">
        <f t="array" ref="BE131">IF(AND(INDEX(InputsCapExSalvageMonth,$BS$27)&lt;&gt;0, BE$3&gt;=INDEX(InputsCapExSalvageMonth,$BS$27)),0,BD131-BE97)</f>
        <v>0</v>
      </c>
      <c r="BF131" s="60" cm="1">
        <f t="array" ref="BF131">IF(AND(INDEX(InputsCapExSalvageMonth,$BS$27)&lt;&gt;0, BF$3&gt;=INDEX(InputsCapExSalvageMonth,$BS$27)),0,BE131-BF97)</f>
        <v>0</v>
      </c>
      <c r="BG131" s="53" cm="1">
        <f t="array" ref="BG131">IF(AND(INDEX(InputsCapExSalvageMonth,$BS$27)&lt;&gt;0, BG$3&gt;=INDEX(InputsCapExSalvageMonth,$BS$27)),0,BF131-BG97)</f>
        <v>0</v>
      </c>
      <c r="BH131" s="59" cm="1">
        <f t="array" ref="BH131">IF(AND(INDEX(InputsCapExSalvageMonth,$BS$27)&lt;&gt;0, BH$3&gt;=INDEX(InputsCapExSalvageMonth,$BS$27)),0,BG131-BH97)</f>
        <v>0</v>
      </c>
      <c r="BI131" s="59" cm="1">
        <f t="array" ref="BI131">IF(AND(INDEX(InputsCapExSalvageMonth,$BS$27)&lt;&gt;0, BI$3&gt;=INDEX(InputsCapExSalvageMonth,$BS$27)),0,BH131-BI97)</f>
        <v>0</v>
      </c>
      <c r="BJ131" s="59" cm="1">
        <f t="array" ref="BJ131">IF(AND(INDEX(InputsCapExSalvageMonth,$BS$27)&lt;&gt;0, BJ$3&gt;=INDEX(InputsCapExSalvageMonth,$BS$27)),0,BI131-BJ97)</f>
        <v>0</v>
      </c>
      <c r="BK131" s="59" cm="1">
        <f t="array" ref="BK131">IF(AND(INDEX(InputsCapExSalvageMonth,$BS$27)&lt;&gt;0, BK$3&gt;=INDEX(InputsCapExSalvageMonth,$BS$27)),0,BJ131-BK97)</f>
        <v>0</v>
      </c>
      <c r="BL131" s="59" cm="1">
        <f t="array" ref="BL131">IF(AND(INDEX(InputsCapExSalvageMonth,$BS$27)&lt;&gt;0, BL$3&gt;=INDEX(InputsCapExSalvageMonth,$BS$27)),0,BK131-BL97)</f>
        <v>0</v>
      </c>
      <c r="BM131" s="59" cm="1">
        <f t="array" ref="BM131">IF(AND(INDEX(InputsCapExSalvageMonth,$BS$27)&lt;&gt;0, BM$3&gt;=INDEX(InputsCapExSalvageMonth,$BS$27)),0,BL131-BM97)</f>
        <v>0</v>
      </c>
      <c r="BN131" s="59" cm="1">
        <f t="array" ref="BN131">IF(AND(INDEX(InputsCapExSalvageMonth,$BS$27)&lt;&gt;0, BN$3&gt;=INDEX(InputsCapExSalvageMonth,$BS$27)),0,BM131-BN97)</f>
        <v>0</v>
      </c>
      <c r="BO131" s="59" cm="1">
        <f t="array" ref="BO131">IF(AND(INDEX(InputsCapExSalvageMonth,$BS$27)&lt;&gt;0, BO$3&gt;=INDEX(InputsCapExSalvageMonth,$BS$27)),0,BN131-BO97)</f>
        <v>0</v>
      </c>
      <c r="BP131" s="59" cm="1">
        <f t="array" ref="BP131">IF(AND(INDEX(InputsCapExSalvageMonth,$BS$27)&lt;&gt;0, BP$3&gt;=INDEX(InputsCapExSalvageMonth,$BS$27)),0,BO131-BP97)</f>
        <v>0</v>
      </c>
      <c r="BQ131" s="59" cm="1">
        <f t="array" ref="BQ131">IF(AND(INDEX(InputsCapExSalvageMonth,$BS$27)&lt;&gt;0, BQ$3&gt;=INDEX(InputsCapExSalvageMonth,$BS$27)),0,BP131-BQ97)</f>
        <v>0</v>
      </c>
      <c r="BR131" s="60" cm="1">
        <f t="array" ref="BR131">IF(AND(INDEX(InputsCapExSalvageMonth,$BS$27)&lt;&gt;0, BR$3&gt;=INDEX(InputsCapExSalvageMonth,$BS$27)),0,BQ131-BR97)</f>
        <v>0</v>
      </c>
    </row>
    <row r="132" spans="1:73" hidden="1" x14ac:dyDescent="0.25">
      <c r="A132" s="47"/>
      <c r="B132" s="53"/>
      <c r="C132" s="128" cm="1">
        <f t="array" ref="C132">INDEX(InputsCapexItem,$BS$28)</f>
        <v>0</v>
      </c>
      <c r="E132" s="60">
        <f t="shared" ref="E132" si="83">V132</f>
        <v>0</v>
      </c>
      <c r="F132" s="60">
        <f t="shared" ref="F132" si="84">AH132</f>
        <v>0</v>
      </c>
      <c r="G132" s="60">
        <f t="shared" ref="G132" si="85">AT132</f>
        <v>0</v>
      </c>
      <c r="H132" s="60">
        <f t="shared" ref="H132" si="86">BF132</f>
        <v>0</v>
      </c>
      <c r="I132" s="60">
        <f t="shared" ref="I132" si="87">BR132</f>
        <v>0</v>
      </c>
      <c r="K132" s="53" cm="1">
        <f t="array" ref="K132">IF(AND(INDEX(InputsCapExSalvageMonth,$BS$28)&lt;&gt;0, K$3&gt;=INDEX(InputsCapExSalvageMonth,$BS$28)),0,-K98)</f>
        <v>0</v>
      </c>
      <c r="L132" s="59" cm="1">
        <f t="array" ref="L132">IF(AND(INDEX(InputsCapExSalvageMonth,$BS$28)&lt;&gt;0, L$3&gt;=INDEX(InputsCapExSalvageMonth,$BS$28)),0,K132-L98)</f>
        <v>0</v>
      </c>
      <c r="M132" s="59" cm="1">
        <f t="array" ref="M132">IF(AND(INDEX(InputsCapExSalvageMonth,$BS$28)&lt;&gt;0, M$3&gt;=INDEX(InputsCapExSalvageMonth,$BS$28)),0,L132-M98)</f>
        <v>0</v>
      </c>
      <c r="N132" s="59" cm="1">
        <f t="array" ref="N132">IF(AND(INDEX(InputsCapExSalvageMonth,$BS$28)&lt;&gt;0, N$3&gt;=INDEX(InputsCapExSalvageMonth,$BS$28)),0,M132-N98)</f>
        <v>0</v>
      </c>
      <c r="O132" s="59" cm="1">
        <f t="array" ref="O132">IF(AND(INDEX(InputsCapExSalvageMonth,$BS$28)&lt;&gt;0, O$3&gt;=INDEX(InputsCapExSalvageMonth,$BS$28)),0,N132-O98)</f>
        <v>0</v>
      </c>
      <c r="P132" s="59" cm="1">
        <f t="array" ref="P132">IF(AND(INDEX(InputsCapExSalvageMonth,$BS$28)&lt;&gt;0, P$3&gt;=INDEX(InputsCapExSalvageMonth,$BS$28)),0,O132-P98)</f>
        <v>0</v>
      </c>
      <c r="Q132" s="59" cm="1">
        <f t="array" ref="Q132">IF(AND(INDEX(InputsCapExSalvageMonth,$BS$28)&lt;&gt;0, Q$3&gt;=INDEX(InputsCapExSalvageMonth,$BS$28)),0,P132-Q98)</f>
        <v>0</v>
      </c>
      <c r="R132" s="59" cm="1">
        <f t="array" ref="R132">IF(AND(INDEX(InputsCapExSalvageMonth,$BS$28)&lt;&gt;0, R$3&gt;=INDEX(InputsCapExSalvageMonth,$BS$28)),0,Q132-R98)</f>
        <v>0</v>
      </c>
      <c r="S132" s="59" cm="1">
        <f t="array" ref="S132">IF(AND(INDEX(InputsCapExSalvageMonth,$BS$28)&lt;&gt;0, S$3&gt;=INDEX(InputsCapExSalvageMonth,$BS$28)),0,R132-S98)</f>
        <v>0</v>
      </c>
      <c r="T132" s="59" cm="1">
        <f t="array" ref="T132">IF(AND(INDEX(InputsCapExSalvageMonth,$BS$28)&lt;&gt;0, T$3&gt;=INDEX(InputsCapExSalvageMonth,$BS$28)),0,S132-T98)</f>
        <v>0</v>
      </c>
      <c r="U132" s="59" cm="1">
        <f t="array" ref="U132">IF(AND(INDEX(InputsCapExSalvageMonth,$BS$28)&lt;&gt;0, U$3&gt;=INDEX(InputsCapExSalvageMonth,$BS$28)),0,T132-U98)</f>
        <v>0</v>
      </c>
      <c r="V132" s="60" cm="1">
        <f t="array" ref="V132">IF(AND(INDEX(InputsCapExSalvageMonth,$BS$28)&lt;&gt;0, V$3&gt;=INDEX(InputsCapExSalvageMonth,$BS$28)),0,U132-V98)</f>
        <v>0</v>
      </c>
      <c r="W132" s="53" cm="1">
        <f t="array" ref="W132">IF(AND(INDEX(InputsCapExSalvageMonth,$BS$28)&lt;&gt;0, W$3&gt;=INDEX(InputsCapExSalvageMonth,$BS$28)),0,V132-W98)</f>
        <v>0</v>
      </c>
      <c r="X132" s="59" cm="1">
        <f t="array" ref="X132">IF(AND(INDEX(InputsCapExSalvageMonth,$BS$28)&lt;&gt;0, X$3&gt;=INDEX(InputsCapExSalvageMonth,$BS$28)),0,W132-X98)</f>
        <v>0</v>
      </c>
      <c r="Y132" s="59" cm="1">
        <f t="array" ref="Y132">IF(AND(INDEX(InputsCapExSalvageMonth,$BS$28)&lt;&gt;0, Y$3&gt;=INDEX(InputsCapExSalvageMonth,$BS$28)),0,X132-Y98)</f>
        <v>0</v>
      </c>
      <c r="Z132" s="59" cm="1">
        <f t="array" ref="Z132">IF(AND(INDEX(InputsCapExSalvageMonth,$BS$28)&lt;&gt;0, Z$3&gt;=INDEX(InputsCapExSalvageMonth,$BS$28)),0,Y132-Z98)</f>
        <v>0</v>
      </c>
      <c r="AA132" s="59" cm="1">
        <f t="array" ref="AA132">IF(AND(INDEX(InputsCapExSalvageMonth,$BS$28)&lt;&gt;0, AA$3&gt;=INDEX(InputsCapExSalvageMonth,$BS$28)),0,Z132-AA98)</f>
        <v>0</v>
      </c>
      <c r="AB132" s="59" cm="1">
        <f t="array" ref="AB132">IF(AND(INDEX(InputsCapExSalvageMonth,$BS$28)&lt;&gt;0, AB$3&gt;=INDEX(InputsCapExSalvageMonth,$BS$28)),0,AA132-AB98)</f>
        <v>0</v>
      </c>
      <c r="AC132" s="59" cm="1">
        <f t="array" ref="AC132">IF(AND(INDEX(InputsCapExSalvageMonth,$BS$28)&lt;&gt;0, AC$3&gt;=INDEX(InputsCapExSalvageMonth,$BS$28)),0,AB132-AC98)</f>
        <v>0</v>
      </c>
      <c r="AD132" s="59" cm="1">
        <f t="array" ref="AD132">IF(AND(INDEX(InputsCapExSalvageMonth,$BS$28)&lt;&gt;0, AD$3&gt;=INDEX(InputsCapExSalvageMonth,$BS$28)),0,AC132-AD98)</f>
        <v>0</v>
      </c>
      <c r="AE132" s="59" cm="1">
        <f t="array" ref="AE132">IF(AND(INDEX(InputsCapExSalvageMonth,$BS$28)&lt;&gt;0, AE$3&gt;=INDEX(InputsCapExSalvageMonth,$BS$28)),0,AD132-AE98)</f>
        <v>0</v>
      </c>
      <c r="AF132" s="59" cm="1">
        <f t="array" ref="AF132">IF(AND(INDEX(InputsCapExSalvageMonth,$BS$28)&lt;&gt;0, AF$3&gt;=INDEX(InputsCapExSalvageMonth,$BS$28)),0,AE132-AF98)</f>
        <v>0</v>
      </c>
      <c r="AG132" s="59" cm="1">
        <f t="array" ref="AG132">IF(AND(INDEX(InputsCapExSalvageMonth,$BS$28)&lt;&gt;0, AG$3&gt;=INDEX(InputsCapExSalvageMonth,$BS$28)),0,AF132-AG98)</f>
        <v>0</v>
      </c>
      <c r="AH132" s="60" cm="1">
        <f t="array" ref="AH132">IF(AND(INDEX(InputsCapExSalvageMonth,$BS$28)&lt;&gt;0, AH$3&gt;=INDEX(InputsCapExSalvageMonth,$BS$28)),0,AG132-AH98)</f>
        <v>0</v>
      </c>
      <c r="AI132" s="53" cm="1">
        <f t="array" ref="AI132">IF(AND(INDEX(InputsCapExSalvageMonth,$BS$28)&lt;&gt;0, AI$3&gt;=INDEX(InputsCapExSalvageMonth,$BS$28)),0,AH132-AI98)</f>
        <v>0</v>
      </c>
      <c r="AJ132" s="59" cm="1">
        <f t="array" ref="AJ132">IF(AND(INDEX(InputsCapExSalvageMonth,$BS$28)&lt;&gt;0, AJ$3&gt;=INDEX(InputsCapExSalvageMonth,$BS$28)),0,AI132-AJ98)</f>
        <v>0</v>
      </c>
      <c r="AK132" s="59" cm="1">
        <f t="array" ref="AK132">IF(AND(INDEX(InputsCapExSalvageMonth,$BS$28)&lt;&gt;0, AK$3&gt;=INDEX(InputsCapExSalvageMonth,$BS$28)),0,AJ132-AK98)</f>
        <v>0</v>
      </c>
      <c r="AL132" s="59" cm="1">
        <f t="array" ref="AL132">IF(AND(INDEX(InputsCapExSalvageMonth,$BS$28)&lt;&gt;0, AL$3&gt;=INDEX(InputsCapExSalvageMonth,$BS$28)),0,AK132-AL98)</f>
        <v>0</v>
      </c>
      <c r="AM132" s="59" cm="1">
        <f t="array" ref="AM132">IF(AND(INDEX(InputsCapExSalvageMonth,$BS$28)&lt;&gt;0, AM$3&gt;=INDEX(InputsCapExSalvageMonth,$BS$28)),0,AL132-AM98)</f>
        <v>0</v>
      </c>
      <c r="AN132" s="59" cm="1">
        <f t="array" ref="AN132">IF(AND(INDEX(InputsCapExSalvageMonth,$BS$28)&lt;&gt;0, AN$3&gt;=INDEX(InputsCapExSalvageMonth,$BS$28)),0,AM132-AN98)</f>
        <v>0</v>
      </c>
      <c r="AO132" s="59" cm="1">
        <f t="array" ref="AO132">IF(AND(INDEX(InputsCapExSalvageMonth,$BS$28)&lt;&gt;0, AO$3&gt;=INDEX(InputsCapExSalvageMonth,$BS$28)),0,AN132-AO98)</f>
        <v>0</v>
      </c>
      <c r="AP132" s="59" cm="1">
        <f t="array" ref="AP132">IF(AND(INDEX(InputsCapExSalvageMonth,$BS$28)&lt;&gt;0, AP$3&gt;=INDEX(InputsCapExSalvageMonth,$BS$28)),0,AO132-AP98)</f>
        <v>0</v>
      </c>
      <c r="AQ132" s="59" cm="1">
        <f t="array" ref="AQ132">IF(AND(INDEX(InputsCapExSalvageMonth,$BS$28)&lt;&gt;0, AQ$3&gt;=INDEX(InputsCapExSalvageMonth,$BS$28)),0,AP132-AQ98)</f>
        <v>0</v>
      </c>
      <c r="AR132" s="59" cm="1">
        <f t="array" ref="AR132">IF(AND(INDEX(InputsCapExSalvageMonth,$BS$28)&lt;&gt;0, AR$3&gt;=INDEX(InputsCapExSalvageMonth,$BS$28)),0,AQ132-AR98)</f>
        <v>0</v>
      </c>
      <c r="AS132" s="59" cm="1">
        <f t="array" ref="AS132">IF(AND(INDEX(InputsCapExSalvageMonth,$BS$28)&lt;&gt;0, AS$3&gt;=INDEX(InputsCapExSalvageMonth,$BS$28)),0,AR132-AS98)</f>
        <v>0</v>
      </c>
      <c r="AT132" s="60" cm="1">
        <f t="array" ref="AT132">IF(AND(INDEX(InputsCapExSalvageMonth,$BS$28)&lt;&gt;0, AT$3&gt;=INDEX(InputsCapExSalvageMonth,$BS$28)),0,AS132-AT98)</f>
        <v>0</v>
      </c>
      <c r="AU132" s="53" cm="1">
        <f t="array" ref="AU132">IF(AND(INDEX(InputsCapExSalvageMonth,$BS$28)&lt;&gt;0, AU$3&gt;=INDEX(InputsCapExSalvageMonth,$BS$28)),0,AT132-AU98)</f>
        <v>0</v>
      </c>
      <c r="AV132" s="59" cm="1">
        <f t="array" ref="AV132">IF(AND(INDEX(InputsCapExSalvageMonth,$BS$28)&lt;&gt;0, AV$3&gt;=INDEX(InputsCapExSalvageMonth,$BS$28)),0,AU132-AV98)</f>
        <v>0</v>
      </c>
      <c r="AW132" s="59" cm="1">
        <f t="array" ref="AW132">IF(AND(INDEX(InputsCapExSalvageMonth,$BS$28)&lt;&gt;0, AW$3&gt;=INDEX(InputsCapExSalvageMonth,$BS$28)),0,AV132-AW98)</f>
        <v>0</v>
      </c>
      <c r="AX132" s="59" cm="1">
        <f t="array" ref="AX132">IF(AND(INDEX(InputsCapExSalvageMonth,$BS$28)&lt;&gt;0, AX$3&gt;=INDEX(InputsCapExSalvageMonth,$BS$28)),0,AW132-AX98)</f>
        <v>0</v>
      </c>
      <c r="AY132" s="59" cm="1">
        <f t="array" ref="AY132">IF(AND(INDEX(InputsCapExSalvageMonth,$BS$28)&lt;&gt;0, AY$3&gt;=INDEX(InputsCapExSalvageMonth,$BS$28)),0,AX132-AY98)</f>
        <v>0</v>
      </c>
      <c r="AZ132" s="59" cm="1">
        <f t="array" ref="AZ132">IF(AND(INDEX(InputsCapExSalvageMonth,$BS$28)&lt;&gt;0, AZ$3&gt;=INDEX(InputsCapExSalvageMonth,$BS$28)),0,AY132-AZ98)</f>
        <v>0</v>
      </c>
      <c r="BA132" s="59" cm="1">
        <f t="array" ref="BA132">IF(AND(INDEX(InputsCapExSalvageMonth,$BS$28)&lt;&gt;0, BA$3&gt;=INDEX(InputsCapExSalvageMonth,$BS$28)),0,AZ132-BA98)</f>
        <v>0</v>
      </c>
      <c r="BB132" s="59" cm="1">
        <f t="array" ref="BB132">IF(AND(INDEX(InputsCapExSalvageMonth,$BS$28)&lt;&gt;0, BB$3&gt;=INDEX(InputsCapExSalvageMonth,$BS$28)),0,BA132-BB98)</f>
        <v>0</v>
      </c>
      <c r="BC132" s="59" cm="1">
        <f t="array" ref="BC132">IF(AND(INDEX(InputsCapExSalvageMonth,$BS$28)&lt;&gt;0, BC$3&gt;=INDEX(InputsCapExSalvageMonth,$BS$28)),0,BB132-BC98)</f>
        <v>0</v>
      </c>
      <c r="BD132" s="59" cm="1">
        <f t="array" ref="BD132">IF(AND(INDEX(InputsCapExSalvageMonth,$BS$28)&lt;&gt;0, BD$3&gt;=INDEX(InputsCapExSalvageMonth,$BS$28)),0,BC132-BD98)</f>
        <v>0</v>
      </c>
      <c r="BE132" s="59" cm="1">
        <f t="array" ref="BE132">IF(AND(INDEX(InputsCapExSalvageMonth,$BS$28)&lt;&gt;0, BE$3&gt;=INDEX(InputsCapExSalvageMonth,$BS$28)),0,BD132-BE98)</f>
        <v>0</v>
      </c>
      <c r="BF132" s="60" cm="1">
        <f t="array" ref="BF132">IF(AND(INDEX(InputsCapExSalvageMonth,$BS$28)&lt;&gt;0, BF$3&gt;=INDEX(InputsCapExSalvageMonth,$BS$28)),0,BE132-BF98)</f>
        <v>0</v>
      </c>
      <c r="BG132" s="53" cm="1">
        <f t="array" ref="BG132">IF(AND(INDEX(InputsCapExSalvageMonth,$BS$28)&lt;&gt;0, BG$3&gt;=INDEX(InputsCapExSalvageMonth,$BS$28)),0,BF132-BG98)</f>
        <v>0</v>
      </c>
      <c r="BH132" s="59" cm="1">
        <f t="array" ref="BH132">IF(AND(INDEX(InputsCapExSalvageMonth,$BS$28)&lt;&gt;0, BH$3&gt;=INDEX(InputsCapExSalvageMonth,$BS$28)),0,BG132-BH98)</f>
        <v>0</v>
      </c>
      <c r="BI132" s="59" cm="1">
        <f t="array" ref="BI132">IF(AND(INDEX(InputsCapExSalvageMonth,$BS$28)&lt;&gt;0, BI$3&gt;=INDEX(InputsCapExSalvageMonth,$BS$28)),0,BH132-BI98)</f>
        <v>0</v>
      </c>
      <c r="BJ132" s="59" cm="1">
        <f t="array" ref="BJ132">IF(AND(INDEX(InputsCapExSalvageMonth,$BS$28)&lt;&gt;0, BJ$3&gt;=INDEX(InputsCapExSalvageMonth,$BS$28)),0,BI132-BJ98)</f>
        <v>0</v>
      </c>
      <c r="BK132" s="59" cm="1">
        <f t="array" ref="BK132">IF(AND(INDEX(InputsCapExSalvageMonth,$BS$28)&lt;&gt;0, BK$3&gt;=INDEX(InputsCapExSalvageMonth,$BS$28)),0,BJ132-BK98)</f>
        <v>0</v>
      </c>
      <c r="BL132" s="59" cm="1">
        <f t="array" ref="BL132">IF(AND(INDEX(InputsCapExSalvageMonth,$BS$28)&lt;&gt;0, BL$3&gt;=INDEX(InputsCapExSalvageMonth,$BS$28)),0,BK132-BL98)</f>
        <v>0</v>
      </c>
      <c r="BM132" s="59" cm="1">
        <f t="array" ref="BM132">IF(AND(INDEX(InputsCapExSalvageMonth,$BS$28)&lt;&gt;0, BM$3&gt;=INDEX(InputsCapExSalvageMonth,$BS$28)),0,BL132-BM98)</f>
        <v>0</v>
      </c>
      <c r="BN132" s="59" cm="1">
        <f t="array" ref="BN132">IF(AND(INDEX(InputsCapExSalvageMonth,$BS$28)&lt;&gt;0, BN$3&gt;=INDEX(InputsCapExSalvageMonth,$BS$28)),0,BM132-BN98)</f>
        <v>0</v>
      </c>
      <c r="BO132" s="59" cm="1">
        <f t="array" ref="BO132">IF(AND(INDEX(InputsCapExSalvageMonth,$BS$28)&lt;&gt;0, BO$3&gt;=INDEX(InputsCapExSalvageMonth,$BS$28)),0,BN132-BO98)</f>
        <v>0</v>
      </c>
      <c r="BP132" s="59" cm="1">
        <f t="array" ref="BP132">IF(AND(INDEX(InputsCapExSalvageMonth,$BS$28)&lt;&gt;0, BP$3&gt;=INDEX(InputsCapExSalvageMonth,$BS$28)),0,BO132-BP98)</f>
        <v>0</v>
      </c>
      <c r="BQ132" s="59" cm="1">
        <f t="array" ref="BQ132">IF(AND(INDEX(InputsCapExSalvageMonth,$BS$28)&lt;&gt;0, BQ$3&gt;=INDEX(InputsCapExSalvageMonth,$BS$28)),0,BP132-BQ98)</f>
        <v>0</v>
      </c>
      <c r="BR132" s="60" cm="1">
        <f t="array" ref="BR132">IF(AND(INDEX(InputsCapExSalvageMonth,$BS$28)&lt;&gt;0, BR$3&gt;=INDEX(InputsCapExSalvageMonth,$BS$28)),0,BQ132-BR98)</f>
        <v>0</v>
      </c>
    </row>
    <row r="133" spans="1:73" hidden="1" x14ac:dyDescent="0.25">
      <c r="A133" s="47"/>
      <c r="B133" s="53"/>
      <c r="C133" s="128" cm="1">
        <f t="array" ref="C133">INDEX(InputsCapexItem,$BS$29)</f>
        <v>0</v>
      </c>
      <c r="E133" s="60">
        <f t="shared" si="78"/>
        <v>0</v>
      </c>
      <c r="F133" s="60">
        <f t="shared" si="79"/>
        <v>0</v>
      </c>
      <c r="G133" s="60">
        <f t="shared" si="80"/>
        <v>0</v>
      </c>
      <c r="H133" s="60">
        <f t="shared" si="81"/>
        <v>0</v>
      </c>
      <c r="I133" s="60">
        <f t="shared" si="82"/>
        <v>0</v>
      </c>
      <c r="K133" s="53" cm="1">
        <f t="array" ref="K133">IF(AND(INDEX(InputsCapExSalvageMonth,$BS$29)&lt;&gt;0, K$3&gt;=INDEX(InputsCapExSalvageMonth,$BS$29)),0,-K99)</f>
        <v>0</v>
      </c>
      <c r="L133" s="59" cm="1">
        <f t="array" ref="L133">IF(AND(INDEX(InputsCapExSalvageMonth,$BS$29)&lt;&gt;0, L$3&gt;=INDEX(InputsCapExSalvageMonth,$BS$29)),0,K133-L99)</f>
        <v>0</v>
      </c>
      <c r="M133" s="59" cm="1">
        <f t="array" ref="M133">IF(AND(INDEX(InputsCapExSalvageMonth,$BS$29)&lt;&gt;0, M$3&gt;=INDEX(InputsCapExSalvageMonth,$BS$29)),0,L133-M99)</f>
        <v>0</v>
      </c>
      <c r="N133" s="59" cm="1">
        <f t="array" ref="N133">IF(AND(INDEX(InputsCapExSalvageMonth,$BS$29)&lt;&gt;0, N$3&gt;=INDEX(InputsCapExSalvageMonth,$BS$29)),0,M133-N99)</f>
        <v>0</v>
      </c>
      <c r="O133" s="59" cm="1">
        <f t="array" ref="O133">IF(AND(INDEX(InputsCapExSalvageMonth,$BS$29)&lt;&gt;0, O$3&gt;=INDEX(InputsCapExSalvageMonth,$BS$29)),0,N133-O99)</f>
        <v>0</v>
      </c>
      <c r="P133" s="59" cm="1">
        <f t="array" ref="P133">IF(AND(INDEX(InputsCapExSalvageMonth,$BS$29)&lt;&gt;0, P$3&gt;=INDEX(InputsCapExSalvageMonth,$BS$29)),0,O133-P99)</f>
        <v>0</v>
      </c>
      <c r="Q133" s="59" cm="1">
        <f t="array" ref="Q133">IF(AND(INDEX(InputsCapExSalvageMonth,$BS$29)&lt;&gt;0, Q$3&gt;=INDEX(InputsCapExSalvageMonth,$BS$29)),0,P133-Q99)</f>
        <v>0</v>
      </c>
      <c r="R133" s="59" cm="1">
        <f t="array" ref="R133">IF(AND(INDEX(InputsCapExSalvageMonth,$BS$29)&lt;&gt;0, R$3&gt;=INDEX(InputsCapExSalvageMonth,$BS$29)),0,Q133-R99)</f>
        <v>0</v>
      </c>
      <c r="S133" s="59" cm="1">
        <f t="array" ref="S133">IF(AND(INDEX(InputsCapExSalvageMonth,$BS$29)&lt;&gt;0, S$3&gt;=INDEX(InputsCapExSalvageMonth,$BS$29)),0,R133-S99)</f>
        <v>0</v>
      </c>
      <c r="T133" s="59" cm="1">
        <f t="array" ref="T133">IF(AND(INDEX(InputsCapExSalvageMonth,$BS$29)&lt;&gt;0, T$3&gt;=INDEX(InputsCapExSalvageMonth,$BS$29)),0,S133-T99)</f>
        <v>0</v>
      </c>
      <c r="U133" s="59" cm="1">
        <f t="array" ref="U133">IF(AND(INDEX(InputsCapExSalvageMonth,$BS$29)&lt;&gt;0, U$3&gt;=INDEX(InputsCapExSalvageMonth,$BS$29)),0,T133-U99)</f>
        <v>0</v>
      </c>
      <c r="V133" s="60" cm="1">
        <f t="array" ref="V133">IF(AND(INDEX(InputsCapExSalvageMonth,$BS$29)&lt;&gt;0, V$3&gt;=INDEX(InputsCapExSalvageMonth,$BS$29)),0,U133-V99)</f>
        <v>0</v>
      </c>
      <c r="W133" s="53" cm="1">
        <f t="array" ref="W133">IF(AND(INDEX(InputsCapExSalvageMonth,$BS$29)&lt;&gt;0, W$3&gt;=INDEX(InputsCapExSalvageMonth,$BS$29)),0,V133-W99)</f>
        <v>0</v>
      </c>
      <c r="X133" s="59" cm="1">
        <f t="array" ref="X133">IF(AND(INDEX(InputsCapExSalvageMonth,$BS$29)&lt;&gt;0, X$3&gt;=INDEX(InputsCapExSalvageMonth,$BS$29)),0,W133-X99)</f>
        <v>0</v>
      </c>
      <c r="Y133" s="59" cm="1">
        <f t="array" ref="Y133">IF(AND(INDEX(InputsCapExSalvageMonth,$BS$29)&lt;&gt;0, Y$3&gt;=INDEX(InputsCapExSalvageMonth,$BS$29)),0,X133-Y99)</f>
        <v>0</v>
      </c>
      <c r="Z133" s="59" cm="1">
        <f t="array" ref="Z133">IF(AND(INDEX(InputsCapExSalvageMonth,$BS$29)&lt;&gt;0, Z$3&gt;=INDEX(InputsCapExSalvageMonth,$BS$29)),0,Y133-Z99)</f>
        <v>0</v>
      </c>
      <c r="AA133" s="59" cm="1">
        <f t="array" ref="AA133">IF(AND(INDEX(InputsCapExSalvageMonth,$BS$29)&lt;&gt;0, AA$3&gt;=INDEX(InputsCapExSalvageMonth,$BS$29)),0,Z133-AA99)</f>
        <v>0</v>
      </c>
      <c r="AB133" s="59" cm="1">
        <f t="array" ref="AB133">IF(AND(INDEX(InputsCapExSalvageMonth,$BS$29)&lt;&gt;0, AB$3&gt;=INDEX(InputsCapExSalvageMonth,$BS$29)),0,AA133-AB99)</f>
        <v>0</v>
      </c>
      <c r="AC133" s="59" cm="1">
        <f t="array" ref="AC133">IF(AND(INDEX(InputsCapExSalvageMonth,$BS$29)&lt;&gt;0, AC$3&gt;=INDEX(InputsCapExSalvageMonth,$BS$29)),0,AB133-AC99)</f>
        <v>0</v>
      </c>
      <c r="AD133" s="59" cm="1">
        <f t="array" ref="AD133">IF(AND(INDEX(InputsCapExSalvageMonth,$BS$29)&lt;&gt;0, AD$3&gt;=INDEX(InputsCapExSalvageMonth,$BS$29)),0,AC133-AD99)</f>
        <v>0</v>
      </c>
      <c r="AE133" s="59" cm="1">
        <f t="array" ref="AE133">IF(AND(INDEX(InputsCapExSalvageMonth,$BS$29)&lt;&gt;0, AE$3&gt;=INDEX(InputsCapExSalvageMonth,$BS$29)),0,AD133-AE99)</f>
        <v>0</v>
      </c>
      <c r="AF133" s="59" cm="1">
        <f t="array" ref="AF133">IF(AND(INDEX(InputsCapExSalvageMonth,$BS$29)&lt;&gt;0, AF$3&gt;=INDEX(InputsCapExSalvageMonth,$BS$29)),0,AE133-AF99)</f>
        <v>0</v>
      </c>
      <c r="AG133" s="59" cm="1">
        <f t="array" ref="AG133">IF(AND(INDEX(InputsCapExSalvageMonth,$BS$29)&lt;&gt;0, AG$3&gt;=INDEX(InputsCapExSalvageMonth,$BS$29)),0,AF133-AG99)</f>
        <v>0</v>
      </c>
      <c r="AH133" s="60" cm="1">
        <f t="array" ref="AH133">IF(AND(INDEX(InputsCapExSalvageMonth,$BS$29)&lt;&gt;0, AH$3&gt;=INDEX(InputsCapExSalvageMonth,$BS$29)),0,AG133-AH99)</f>
        <v>0</v>
      </c>
      <c r="AI133" s="53" cm="1">
        <f t="array" ref="AI133">IF(AND(INDEX(InputsCapExSalvageMonth,$BS$29)&lt;&gt;0, AI$3&gt;=INDEX(InputsCapExSalvageMonth,$BS$29)),0,AH133-AI99)</f>
        <v>0</v>
      </c>
      <c r="AJ133" s="59" cm="1">
        <f t="array" ref="AJ133">IF(AND(INDEX(InputsCapExSalvageMonth,$BS$29)&lt;&gt;0, AJ$3&gt;=INDEX(InputsCapExSalvageMonth,$BS$29)),0,AI133-AJ99)</f>
        <v>0</v>
      </c>
      <c r="AK133" s="59" cm="1">
        <f t="array" ref="AK133">IF(AND(INDEX(InputsCapExSalvageMonth,$BS$29)&lt;&gt;0, AK$3&gt;=INDEX(InputsCapExSalvageMonth,$BS$29)),0,AJ133-AK99)</f>
        <v>0</v>
      </c>
      <c r="AL133" s="59" cm="1">
        <f t="array" ref="AL133">IF(AND(INDEX(InputsCapExSalvageMonth,$BS$29)&lt;&gt;0, AL$3&gt;=INDEX(InputsCapExSalvageMonth,$BS$29)),0,AK133-AL99)</f>
        <v>0</v>
      </c>
      <c r="AM133" s="59" cm="1">
        <f t="array" ref="AM133">IF(AND(INDEX(InputsCapExSalvageMonth,$BS$29)&lt;&gt;0, AM$3&gt;=INDEX(InputsCapExSalvageMonth,$BS$29)),0,AL133-AM99)</f>
        <v>0</v>
      </c>
      <c r="AN133" s="59" cm="1">
        <f t="array" ref="AN133">IF(AND(INDEX(InputsCapExSalvageMonth,$BS$29)&lt;&gt;0, AN$3&gt;=INDEX(InputsCapExSalvageMonth,$BS$29)),0,AM133-AN99)</f>
        <v>0</v>
      </c>
      <c r="AO133" s="59" cm="1">
        <f t="array" ref="AO133">IF(AND(INDEX(InputsCapExSalvageMonth,$BS$29)&lt;&gt;0, AO$3&gt;=INDEX(InputsCapExSalvageMonth,$BS$29)),0,AN133-AO99)</f>
        <v>0</v>
      </c>
      <c r="AP133" s="59" cm="1">
        <f t="array" ref="AP133">IF(AND(INDEX(InputsCapExSalvageMonth,$BS$29)&lt;&gt;0, AP$3&gt;=INDEX(InputsCapExSalvageMonth,$BS$29)),0,AO133-AP99)</f>
        <v>0</v>
      </c>
      <c r="AQ133" s="59" cm="1">
        <f t="array" ref="AQ133">IF(AND(INDEX(InputsCapExSalvageMonth,$BS$29)&lt;&gt;0, AQ$3&gt;=INDEX(InputsCapExSalvageMonth,$BS$29)),0,AP133-AQ99)</f>
        <v>0</v>
      </c>
      <c r="AR133" s="59" cm="1">
        <f t="array" ref="AR133">IF(AND(INDEX(InputsCapExSalvageMonth,$BS$29)&lt;&gt;0, AR$3&gt;=INDEX(InputsCapExSalvageMonth,$BS$29)),0,AQ133-AR99)</f>
        <v>0</v>
      </c>
      <c r="AS133" s="59" cm="1">
        <f t="array" ref="AS133">IF(AND(INDEX(InputsCapExSalvageMonth,$BS$29)&lt;&gt;0, AS$3&gt;=INDEX(InputsCapExSalvageMonth,$BS$29)),0,AR133-AS99)</f>
        <v>0</v>
      </c>
      <c r="AT133" s="60" cm="1">
        <f t="array" ref="AT133">IF(AND(INDEX(InputsCapExSalvageMonth,$BS$29)&lt;&gt;0, AT$3&gt;=INDEX(InputsCapExSalvageMonth,$BS$29)),0,AS133-AT99)</f>
        <v>0</v>
      </c>
      <c r="AU133" s="53" cm="1">
        <f t="array" ref="AU133">IF(AND(INDEX(InputsCapExSalvageMonth,$BS$29)&lt;&gt;0, AU$3&gt;=INDEX(InputsCapExSalvageMonth,$BS$29)),0,AT133-AU99)</f>
        <v>0</v>
      </c>
      <c r="AV133" s="59" cm="1">
        <f t="array" ref="AV133">IF(AND(INDEX(InputsCapExSalvageMonth,$BS$29)&lt;&gt;0, AV$3&gt;=INDEX(InputsCapExSalvageMonth,$BS$29)),0,AU133-AV99)</f>
        <v>0</v>
      </c>
      <c r="AW133" s="59" cm="1">
        <f t="array" ref="AW133">IF(AND(INDEX(InputsCapExSalvageMonth,$BS$29)&lt;&gt;0, AW$3&gt;=INDEX(InputsCapExSalvageMonth,$BS$29)),0,AV133-AW99)</f>
        <v>0</v>
      </c>
      <c r="AX133" s="59" cm="1">
        <f t="array" ref="AX133">IF(AND(INDEX(InputsCapExSalvageMonth,$BS$29)&lt;&gt;0, AX$3&gt;=INDEX(InputsCapExSalvageMonth,$BS$29)),0,AW133-AX99)</f>
        <v>0</v>
      </c>
      <c r="AY133" s="59" cm="1">
        <f t="array" ref="AY133">IF(AND(INDEX(InputsCapExSalvageMonth,$BS$29)&lt;&gt;0, AY$3&gt;=INDEX(InputsCapExSalvageMonth,$BS$29)),0,AX133-AY99)</f>
        <v>0</v>
      </c>
      <c r="AZ133" s="59" cm="1">
        <f t="array" ref="AZ133">IF(AND(INDEX(InputsCapExSalvageMonth,$BS$29)&lt;&gt;0, AZ$3&gt;=INDEX(InputsCapExSalvageMonth,$BS$29)),0,AY133-AZ99)</f>
        <v>0</v>
      </c>
      <c r="BA133" s="59" cm="1">
        <f t="array" ref="BA133">IF(AND(INDEX(InputsCapExSalvageMonth,$BS$29)&lt;&gt;0, BA$3&gt;=INDEX(InputsCapExSalvageMonth,$BS$29)),0,AZ133-BA99)</f>
        <v>0</v>
      </c>
      <c r="BB133" s="59" cm="1">
        <f t="array" ref="BB133">IF(AND(INDEX(InputsCapExSalvageMonth,$BS$29)&lt;&gt;0, BB$3&gt;=INDEX(InputsCapExSalvageMonth,$BS$29)),0,BA133-BB99)</f>
        <v>0</v>
      </c>
      <c r="BC133" s="59" cm="1">
        <f t="array" ref="BC133">IF(AND(INDEX(InputsCapExSalvageMonth,$BS$29)&lt;&gt;0, BC$3&gt;=INDEX(InputsCapExSalvageMonth,$BS$29)),0,BB133-BC99)</f>
        <v>0</v>
      </c>
      <c r="BD133" s="59" cm="1">
        <f t="array" ref="BD133">IF(AND(INDEX(InputsCapExSalvageMonth,$BS$29)&lt;&gt;0, BD$3&gt;=INDEX(InputsCapExSalvageMonth,$BS$29)),0,BC133-BD99)</f>
        <v>0</v>
      </c>
      <c r="BE133" s="59" cm="1">
        <f t="array" ref="BE133">IF(AND(INDEX(InputsCapExSalvageMonth,$BS$29)&lt;&gt;0, BE$3&gt;=INDEX(InputsCapExSalvageMonth,$BS$29)),0,BD133-BE99)</f>
        <v>0</v>
      </c>
      <c r="BF133" s="60" cm="1">
        <f t="array" ref="BF133">IF(AND(INDEX(InputsCapExSalvageMonth,$BS$29)&lt;&gt;0, BF$3&gt;=INDEX(InputsCapExSalvageMonth,$BS$29)),0,BE133-BF99)</f>
        <v>0</v>
      </c>
      <c r="BG133" s="53" cm="1">
        <f t="array" ref="BG133">IF(AND(INDEX(InputsCapExSalvageMonth,$BS$29)&lt;&gt;0, BG$3&gt;=INDEX(InputsCapExSalvageMonth,$BS$29)),0,BF133-BG99)</f>
        <v>0</v>
      </c>
      <c r="BH133" s="59" cm="1">
        <f t="array" ref="BH133">IF(AND(INDEX(InputsCapExSalvageMonth,$BS$29)&lt;&gt;0, BH$3&gt;=INDEX(InputsCapExSalvageMonth,$BS$29)),0,BG133-BH99)</f>
        <v>0</v>
      </c>
      <c r="BI133" s="59" cm="1">
        <f t="array" ref="BI133">IF(AND(INDEX(InputsCapExSalvageMonth,$BS$29)&lt;&gt;0, BI$3&gt;=INDEX(InputsCapExSalvageMonth,$BS$29)),0,BH133-BI99)</f>
        <v>0</v>
      </c>
      <c r="BJ133" s="59" cm="1">
        <f t="array" ref="BJ133">IF(AND(INDEX(InputsCapExSalvageMonth,$BS$29)&lt;&gt;0, BJ$3&gt;=INDEX(InputsCapExSalvageMonth,$BS$29)),0,BI133-BJ99)</f>
        <v>0</v>
      </c>
      <c r="BK133" s="59" cm="1">
        <f t="array" ref="BK133">IF(AND(INDEX(InputsCapExSalvageMonth,$BS$29)&lt;&gt;0, BK$3&gt;=INDEX(InputsCapExSalvageMonth,$BS$29)),0,BJ133-BK99)</f>
        <v>0</v>
      </c>
      <c r="BL133" s="59" cm="1">
        <f t="array" ref="BL133">IF(AND(INDEX(InputsCapExSalvageMonth,$BS$29)&lt;&gt;0, BL$3&gt;=INDEX(InputsCapExSalvageMonth,$BS$29)),0,BK133-BL99)</f>
        <v>0</v>
      </c>
      <c r="BM133" s="59" cm="1">
        <f t="array" ref="BM133">IF(AND(INDEX(InputsCapExSalvageMonth,$BS$29)&lt;&gt;0, BM$3&gt;=INDEX(InputsCapExSalvageMonth,$BS$29)),0,BL133-BM99)</f>
        <v>0</v>
      </c>
      <c r="BN133" s="59" cm="1">
        <f t="array" ref="BN133">IF(AND(INDEX(InputsCapExSalvageMonth,$BS$29)&lt;&gt;0, BN$3&gt;=INDEX(InputsCapExSalvageMonth,$BS$29)),0,BM133-BN99)</f>
        <v>0</v>
      </c>
      <c r="BO133" s="59" cm="1">
        <f t="array" ref="BO133">IF(AND(INDEX(InputsCapExSalvageMonth,$BS$29)&lt;&gt;0, BO$3&gt;=INDEX(InputsCapExSalvageMonth,$BS$29)),0,BN133-BO99)</f>
        <v>0</v>
      </c>
      <c r="BP133" s="59" cm="1">
        <f t="array" ref="BP133">IF(AND(INDEX(InputsCapExSalvageMonth,$BS$29)&lt;&gt;0, BP$3&gt;=INDEX(InputsCapExSalvageMonth,$BS$29)),0,BO133-BP99)</f>
        <v>0</v>
      </c>
      <c r="BQ133" s="59" cm="1">
        <f t="array" ref="BQ133">IF(AND(INDEX(InputsCapExSalvageMonth,$BS$29)&lt;&gt;0, BQ$3&gt;=INDEX(InputsCapExSalvageMonth,$BS$29)),0,BP133-BQ99)</f>
        <v>0</v>
      </c>
      <c r="BR133" s="60" cm="1">
        <f t="array" ref="BR133">IF(AND(INDEX(InputsCapExSalvageMonth,$BS$29)&lt;&gt;0, BR$3&gt;=INDEX(InputsCapExSalvageMonth,$BS$29)),0,BQ133-BR99)</f>
        <v>0</v>
      </c>
    </row>
    <row r="134" spans="1:73" hidden="1" x14ac:dyDescent="0.25">
      <c r="A134" s="47"/>
      <c r="B134" s="53"/>
      <c r="C134" s="128" cm="1">
        <f t="array" ref="C134">INDEX(InputsCapexItem,$BS$30)</f>
        <v>0</v>
      </c>
      <c r="E134" s="60">
        <f t="shared" si="78"/>
        <v>0</v>
      </c>
      <c r="F134" s="60">
        <f t="shared" si="79"/>
        <v>0</v>
      </c>
      <c r="G134" s="60">
        <f t="shared" si="80"/>
        <v>0</v>
      </c>
      <c r="H134" s="60">
        <f t="shared" si="81"/>
        <v>0</v>
      </c>
      <c r="I134" s="60">
        <f t="shared" si="82"/>
        <v>0</v>
      </c>
      <c r="K134" s="53" cm="1">
        <f t="array" ref="K134">IF(AND(INDEX(InputsCapExSalvageMonth,$BS$30)&lt;&gt;0, K$3&gt;=INDEX(InputsCapExSalvageMonth,$BS$30)),0,-K100)</f>
        <v>0</v>
      </c>
      <c r="L134" s="59" cm="1">
        <f t="array" ref="L134">IF(AND(INDEX(InputsCapExSalvageMonth,$BS$30)&lt;&gt;0, L$3&gt;=INDEX(InputsCapExSalvageMonth,$BS$30)),0,K134-L100)</f>
        <v>0</v>
      </c>
      <c r="M134" s="59" cm="1">
        <f t="array" ref="M134">IF(AND(INDEX(InputsCapExSalvageMonth,$BS$30)&lt;&gt;0, M$3&gt;=INDEX(InputsCapExSalvageMonth,$BS$30)),0,L134-M100)</f>
        <v>0</v>
      </c>
      <c r="N134" s="59" cm="1">
        <f t="array" ref="N134">IF(AND(INDEX(InputsCapExSalvageMonth,$BS$30)&lt;&gt;0, N$3&gt;=INDEX(InputsCapExSalvageMonth,$BS$30)),0,M134-N100)</f>
        <v>0</v>
      </c>
      <c r="O134" s="59" cm="1">
        <f t="array" ref="O134">IF(AND(INDEX(InputsCapExSalvageMonth,$BS$30)&lt;&gt;0, O$3&gt;=INDEX(InputsCapExSalvageMonth,$BS$30)),0,N134-O100)</f>
        <v>0</v>
      </c>
      <c r="P134" s="59" cm="1">
        <f t="array" ref="P134">IF(AND(INDEX(InputsCapExSalvageMonth,$BS$30)&lt;&gt;0, P$3&gt;=INDEX(InputsCapExSalvageMonth,$BS$30)),0,O134-P100)</f>
        <v>0</v>
      </c>
      <c r="Q134" s="59" cm="1">
        <f t="array" ref="Q134">IF(AND(INDEX(InputsCapExSalvageMonth,$BS$30)&lt;&gt;0, Q$3&gt;=INDEX(InputsCapExSalvageMonth,$BS$30)),0,P134-Q100)</f>
        <v>0</v>
      </c>
      <c r="R134" s="59" cm="1">
        <f t="array" ref="R134">IF(AND(INDEX(InputsCapExSalvageMonth,$BS$30)&lt;&gt;0, R$3&gt;=INDEX(InputsCapExSalvageMonth,$BS$30)),0,Q134-R100)</f>
        <v>0</v>
      </c>
      <c r="S134" s="59" cm="1">
        <f t="array" ref="S134">IF(AND(INDEX(InputsCapExSalvageMonth,$BS$30)&lt;&gt;0, S$3&gt;=INDEX(InputsCapExSalvageMonth,$BS$30)),0,R134-S100)</f>
        <v>0</v>
      </c>
      <c r="T134" s="59" cm="1">
        <f t="array" ref="T134">IF(AND(INDEX(InputsCapExSalvageMonth,$BS$30)&lt;&gt;0, T$3&gt;=INDEX(InputsCapExSalvageMonth,$BS$30)),0,S134-T100)</f>
        <v>0</v>
      </c>
      <c r="U134" s="59" cm="1">
        <f t="array" ref="U134">IF(AND(INDEX(InputsCapExSalvageMonth,$BS$30)&lt;&gt;0, U$3&gt;=INDEX(InputsCapExSalvageMonth,$BS$30)),0,T134-U100)</f>
        <v>0</v>
      </c>
      <c r="V134" s="60" cm="1">
        <f t="array" ref="V134">IF(AND(INDEX(InputsCapExSalvageMonth,$BS$30)&lt;&gt;0, V$3&gt;=INDEX(InputsCapExSalvageMonth,$BS$30)),0,U134-V100)</f>
        <v>0</v>
      </c>
      <c r="W134" s="53" cm="1">
        <f t="array" ref="W134">IF(AND(INDEX(InputsCapExSalvageMonth,$BS$30)&lt;&gt;0, W$3&gt;=INDEX(InputsCapExSalvageMonth,$BS$30)),0,V134-W100)</f>
        <v>0</v>
      </c>
      <c r="X134" s="59" cm="1">
        <f t="array" ref="X134">IF(AND(INDEX(InputsCapExSalvageMonth,$BS$30)&lt;&gt;0, X$3&gt;=INDEX(InputsCapExSalvageMonth,$BS$30)),0,W134-X100)</f>
        <v>0</v>
      </c>
      <c r="Y134" s="59" cm="1">
        <f t="array" ref="Y134">IF(AND(INDEX(InputsCapExSalvageMonth,$BS$30)&lt;&gt;0, Y$3&gt;=INDEX(InputsCapExSalvageMonth,$BS$30)),0,X134-Y100)</f>
        <v>0</v>
      </c>
      <c r="Z134" s="59" cm="1">
        <f t="array" ref="Z134">IF(AND(INDEX(InputsCapExSalvageMonth,$BS$30)&lt;&gt;0, Z$3&gt;=INDEX(InputsCapExSalvageMonth,$BS$30)),0,Y134-Z100)</f>
        <v>0</v>
      </c>
      <c r="AA134" s="59" cm="1">
        <f t="array" ref="AA134">IF(AND(INDEX(InputsCapExSalvageMonth,$BS$30)&lt;&gt;0, AA$3&gt;=INDEX(InputsCapExSalvageMonth,$BS$30)),0,Z134-AA100)</f>
        <v>0</v>
      </c>
      <c r="AB134" s="59" cm="1">
        <f t="array" ref="AB134">IF(AND(INDEX(InputsCapExSalvageMonth,$BS$30)&lt;&gt;0, AB$3&gt;=INDEX(InputsCapExSalvageMonth,$BS$30)),0,AA134-AB100)</f>
        <v>0</v>
      </c>
      <c r="AC134" s="59" cm="1">
        <f t="array" ref="AC134">IF(AND(INDEX(InputsCapExSalvageMonth,$BS$30)&lt;&gt;0, AC$3&gt;=INDEX(InputsCapExSalvageMonth,$BS$30)),0,AB134-AC100)</f>
        <v>0</v>
      </c>
      <c r="AD134" s="59" cm="1">
        <f t="array" ref="AD134">IF(AND(INDEX(InputsCapExSalvageMonth,$BS$30)&lt;&gt;0, AD$3&gt;=INDEX(InputsCapExSalvageMonth,$BS$30)),0,AC134-AD100)</f>
        <v>0</v>
      </c>
      <c r="AE134" s="59" cm="1">
        <f t="array" ref="AE134">IF(AND(INDEX(InputsCapExSalvageMonth,$BS$30)&lt;&gt;0, AE$3&gt;=INDEX(InputsCapExSalvageMonth,$BS$30)),0,AD134-AE100)</f>
        <v>0</v>
      </c>
      <c r="AF134" s="59" cm="1">
        <f t="array" ref="AF134">IF(AND(INDEX(InputsCapExSalvageMonth,$BS$30)&lt;&gt;0, AF$3&gt;=INDEX(InputsCapExSalvageMonth,$BS$30)),0,AE134-AF100)</f>
        <v>0</v>
      </c>
      <c r="AG134" s="59" cm="1">
        <f t="array" ref="AG134">IF(AND(INDEX(InputsCapExSalvageMonth,$BS$30)&lt;&gt;0, AG$3&gt;=INDEX(InputsCapExSalvageMonth,$BS$30)),0,AF134-AG100)</f>
        <v>0</v>
      </c>
      <c r="AH134" s="60" cm="1">
        <f t="array" ref="AH134">IF(AND(INDEX(InputsCapExSalvageMonth,$BS$30)&lt;&gt;0, AH$3&gt;=INDEX(InputsCapExSalvageMonth,$BS$30)),0,AG134-AH100)</f>
        <v>0</v>
      </c>
      <c r="AI134" s="53" cm="1">
        <f t="array" ref="AI134">IF(AND(INDEX(InputsCapExSalvageMonth,$BS$30)&lt;&gt;0, AI$3&gt;=INDEX(InputsCapExSalvageMonth,$BS$30)),0,AH134-AI100)</f>
        <v>0</v>
      </c>
      <c r="AJ134" s="59" cm="1">
        <f t="array" ref="AJ134">IF(AND(INDEX(InputsCapExSalvageMonth,$BS$30)&lt;&gt;0, AJ$3&gt;=INDEX(InputsCapExSalvageMonth,$BS$30)),0,AI134-AJ100)</f>
        <v>0</v>
      </c>
      <c r="AK134" s="59" cm="1">
        <f t="array" ref="AK134">IF(AND(INDEX(InputsCapExSalvageMonth,$BS$30)&lt;&gt;0, AK$3&gt;=INDEX(InputsCapExSalvageMonth,$BS$30)),0,AJ134-AK100)</f>
        <v>0</v>
      </c>
      <c r="AL134" s="59" cm="1">
        <f t="array" ref="AL134">IF(AND(INDEX(InputsCapExSalvageMonth,$BS$30)&lt;&gt;0, AL$3&gt;=INDEX(InputsCapExSalvageMonth,$BS$30)),0,AK134-AL100)</f>
        <v>0</v>
      </c>
      <c r="AM134" s="59" cm="1">
        <f t="array" ref="AM134">IF(AND(INDEX(InputsCapExSalvageMonth,$BS$30)&lt;&gt;0, AM$3&gt;=INDEX(InputsCapExSalvageMonth,$BS$30)),0,AL134-AM100)</f>
        <v>0</v>
      </c>
      <c r="AN134" s="59" cm="1">
        <f t="array" ref="AN134">IF(AND(INDEX(InputsCapExSalvageMonth,$BS$30)&lt;&gt;0, AN$3&gt;=INDEX(InputsCapExSalvageMonth,$BS$30)),0,AM134-AN100)</f>
        <v>0</v>
      </c>
      <c r="AO134" s="59" cm="1">
        <f t="array" ref="AO134">IF(AND(INDEX(InputsCapExSalvageMonth,$BS$30)&lt;&gt;0, AO$3&gt;=INDEX(InputsCapExSalvageMonth,$BS$30)),0,AN134-AO100)</f>
        <v>0</v>
      </c>
      <c r="AP134" s="59" cm="1">
        <f t="array" ref="AP134">IF(AND(INDEX(InputsCapExSalvageMonth,$BS$30)&lt;&gt;0, AP$3&gt;=INDEX(InputsCapExSalvageMonth,$BS$30)),0,AO134-AP100)</f>
        <v>0</v>
      </c>
      <c r="AQ134" s="59" cm="1">
        <f t="array" ref="AQ134">IF(AND(INDEX(InputsCapExSalvageMonth,$BS$30)&lt;&gt;0, AQ$3&gt;=INDEX(InputsCapExSalvageMonth,$BS$30)),0,AP134-AQ100)</f>
        <v>0</v>
      </c>
      <c r="AR134" s="59" cm="1">
        <f t="array" ref="AR134">IF(AND(INDEX(InputsCapExSalvageMonth,$BS$30)&lt;&gt;0, AR$3&gt;=INDEX(InputsCapExSalvageMonth,$BS$30)),0,AQ134-AR100)</f>
        <v>0</v>
      </c>
      <c r="AS134" s="59" cm="1">
        <f t="array" ref="AS134">IF(AND(INDEX(InputsCapExSalvageMonth,$BS$30)&lt;&gt;0, AS$3&gt;=INDEX(InputsCapExSalvageMonth,$BS$30)),0,AR134-AS100)</f>
        <v>0</v>
      </c>
      <c r="AT134" s="60" cm="1">
        <f t="array" ref="AT134">IF(AND(INDEX(InputsCapExSalvageMonth,$BS$30)&lt;&gt;0, AT$3&gt;=INDEX(InputsCapExSalvageMonth,$BS$30)),0,AS134-AT100)</f>
        <v>0</v>
      </c>
      <c r="AU134" s="53" cm="1">
        <f t="array" ref="AU134">IF(AND(INDEX(InputsCapExSalvageMonth,$BS$30)&lt;&gt;0, AU$3&gt;=INDEX(InputsCapExSalvageMonth,$BS$30)),0,AT134-AU100)</f>
        <v>0</v>
      </c>
      <c r="AV134" s="59" cm="1">
        <f t="array" ref="AV134">IF(AND(INDEX(InputsCapExSalvageMonth,$BS$30)&lt;&gt;0, AV$3&gt;=INDEX(InputsCapExSalvageMonth,$BS$30)),0,AU134-AV100)</f>
        <v>0</v>
      </c>
      <c r="AW134" s="59" cm="1">
        <f t="array" ref="AW134">IF(AND(INDEX(InputsCapExSalvageMonth,$BS$30)&lt;&gt;0, AW$3&gt;=INDEX(InputsCapExSalvageMonth,$BS$30)),0,AV134-AW100)</f>
        <v>0</v>
      </c>
      <c r="AX134" s="59" cm="1">
        <f t="array" ref="AX134">IF(AND(INDEX(InputsCapExSalvageMonth,$BS$30)&lt;&gt;0, AX$3&gt;=INDEX(InputsCapExSalvageMonth,$BS$30)),0,AW134-AX100)</f>
        <v>0</v>
      </c>
      <c r="AY134" s="59" cm="1">
        <f t="array" ref="AY134">IF(AND(INDEX(InputsCapExSalvageMonth,$BS$30)&lt;&gt;0, AY$3&gt;=INDEX(InputsCapExSalvageMonth,$BS$30)),0,AX134-AY100)</f>
        <v>0</v>
      </c>
      <c r="AZ134" s="59" cm="1">
        <f t="array" ref="AZ134">IF(AND(INDEX(InputsCapExSalvageMonth,$BS$30)&lt;&gt;0, AZ$3&gt;=INDEX(InputsCapExSalvageMonth,$BS$30)),0,AY134-AZ100)</f>
        <v>0</v>
      </c>
      <c r="BA134" s="59" cm="1">
        <f t="array" ref="BA134">IF(AND(INDEX(InputsCapExSalvageMonth,$BS$30)&lt;&gt;0, BA$3&gt;=INDEX(InputsCapExSalvageMonth,$BS$30)),0,AZ134-BA100)</f>
        <v>0</v>
      </c>
      <c r="BB134" s="59" cm="1">
        <f t="array" ref="BB134">IF(AND(INDEX(InputsCapExSalvageMonth,$BS$30)&lt;&gt;0, BB$3&gt;=INDEX(InputsCapExSalvageMonth,$BS$30)),0,BA134-BB100)</f>
        <v>0</v>
      </c>
      <c r="BC134" s="59" cm="1">
        <f t="array" ref="BC134">IF(AND(INDEX(InputsCapExSalvageMonth,$BS$30)&lt;&gt;0, BC$3&gt;=INDEX(InputsCapExSalvageMonth,$BS$30)),0,BB134-BC100)</f>
        <v>0</v>
      </c>
      <c r="BD134" s="59" cm="1">
        <f t="array" ref="BD134">IF(AND(INDEX(InputsCapExSalvageMonth,$BS$30)&lt;&gt;0, BD$3&gt;=INDEX(InputsCapExSalvageMonth,$BS$30)),0,BC134-BD100)</f>
        <v>0</v>
      </c>
      <c r="BE134" s="59" cm="1">
        <f t="array" ref="BE134">IF(AND(INDEX(InputsCapExSalvageMonth,$BS$30)&lt;&gt;0, BE$3&gt;=INDEX(InputsCapExSalvageMonth,$BS$30)),0,BD134-BE100)</f>
        <v>0</v>
      </c>
      <c r="BF134" s="60" cm="1">
        <f t="array" ref="BF134">IF(AND(INDEX(InputsCapExSalvageMonth,$BS$30)&lt;&gt;0, BF$3&gt;=INDEX(InputsCapExSalvageMonth,$BS$30)),0,BE134-BF100)</f>
        <v>0</v>
      </c>
      <c r="BG134" s="53" cm="1">
        <f t="array" ref="BG134">IF(AND(INDEX(InputsCapExSalvageMonth,$BS$30)&lt;&gt;0, BG$3&gt;=INDEX(InputsCapExSalvageMonth,$BS$30)),0,BF134-BG100)</f>
        <v>0</v>
      </c>
      <c r="BH134" s="59" cm="1">
        <f t="array" ref="BH134">IF(AND(INDEX(InputsCapExSalvageMonth,$BS$30)&lt;&gt;0, BH$3&gt;=INDEX(InputsCapExSalvageMonth,$BS$30)),0,BG134-BH100)</f>
        <v>0</v>
      </c>
      <c r="BI134" s="59" cm="1">
        <f t="array" ref="BI134">IF(AND(INDEX(InputsCapExSalvageMonth,$BS$30)&lt;&gt;0, BI$3&gt;=INDEX(InputsCapExSalvageMonth,$BS$30)),0,BH134-BI100)</f>
        <v>0</v>
      </c>
      <c r="BJ134" s="59" cm="1">
        <f t="array" ref="BJ134">IF(AND(INDEX(InputsCapExSalvageMonth,$BS$30)&lt;&gt;0, BJ$3&gt;=INDEX(InputsCapExSalvageMonth,$BS$30)),0,BI134-BJ100)</f>
        <v>0</v>
      </c>
      <c r="BK134" s="59" cm="1">
        <f t="array" ref="BK134">IF(AND(INDEX(InputsCapExSalvageMonth,$BS$30)&lt;&gt;0, BK$3&gt;=INDEX(InputsCapExSalvageMonth,$BS$30)),0,BJ134-BK100)</f>
        <v>0</v>
      </c>
      <c r="BL134" s="59" cm="1">
        <f t="array" ref="BL134">IF(AND(INDEX(InputsCapExSalvageMonth,$BS$30)&lt;&gt;0, BL$3&gt;=INDEX(InputsCapExSalvageMonth,$BS$30)),0,BK134-BL100)</f>
        <v>0</v>
      </c>
      <c r="BM134" s="59" cm="1">
        <f t="array" ref="BM134">IF(AND(INDEX(InputsCapExSalvageMonth,$BS$30)&lt;&gt;0, BM$3&gt;=INDEX(InputsCapExSalvageMonth,$BS$30)),0,BL134-BM100)</f>
        <v>0</v>
      </c>
      <c r="BN134" s="59" cm="1">
        <f t="array" ref="BN134">IF(AND(INDEX(InputsCapExSalvageMonth,$BS$30)&lt;&gt;0, BN$3&gt;=INDEX(InputsCapExSalvageMonth,$BS$30)),0,BM134-BN100)</f>
        <v>0</v>
      </c>
      <c r="BO134" s="59" cm="1">
        <f t="array" ref="BO134">IF(AND(INDEX(InputsCapExSalvageMonth,$BS$30)&lt;&gt;0, BO$3&gt;=INDEX(InputsCapExSalvageMonth,$BS$30)),0,BN134-BO100)</f>
        <v>0</v>
      </c>
      <c r="BP134" s="59" cm="1">
        <f t="array" ref="BP134">IF(AND(INDEX(InputsCapExSalvageMonth,$BS$30)&lt;&gt;0, BP$3&gt;=INDEX(InputsCapExSalvageMonth,$BS$30)),0,BO134-BP100)</f>
        <v>0</v>
      </c>
      <c r="BQ134" s="59" cm="1">
        <f t="array" ref="BQ134">IF(AND(INDEX(InputsCapExSalvageMonth,$BS$30)&lt;&gt;0, BQ$3&gt;=INDEX(InputsCapExSalvageMonth,$BS$30)),0,BP134-BQ100)</f>
        <v>0</v>
      </c>
      <c r="BR134" s="60" cm="1">
        <f t="array" ref="BR134">IF(AND(INDEX(InputsCapExSalvageMonth,$BS$30)&lt;&gt;0, BR$3&gt;=INDEX(InputsCapExSalvageMonth,$BS$30)),0,BQ134-BR100)</f>
        <v>0</v>
      </c>
    </row>
    <row r="135" spans="1:73" s="53" customFormat="1" x14ac:dyDescent="0.25">
      <c r="A135" s="291"/>
      <c r="B135" s="291"/>
      <c r="C135" s="311" t="s">
        <v>113</v>
      </c>
      <c r="D135" s="47"/>
      <c r="E135" s="65"/>
      <c r="F135" s="65"/>
      <c r="G135" s="65"/>
      <c r="H135" s="65"/>
      <c r="I135" s="65"/>
      <c r="J135" s="47"/>
      <c r="K135" s="47"/>
      <c r="L135" s="47"/>
      <c r="M135" s="47"/>
      <c r="N135" s="47"/>
      <c r="O135" s="47"/>
      <c r="P135" s="47"/>
      <c r="Q135" s="47"/>
      <c r="R135" s="47"/>
      <c r="S135" s="47"/>
      <c r="T135" s="47"/>
      <c r="U135" s="47"/>
      <c r="V135" s="65"/>
      <c r="W135" s="47"/>
      <c r="X135" s="47"/>
      <c r="Y135" s="47"/>
      <c r="Z135" s="47"/>
      <c r="AA135" s="47"/>
      <c r="AB135" s="47"/>
      <c r="AC135" s="47"/>
      <c r="AD135" s="47"/>
      <c r="AE135" s="47"/>
      <c r="AF135" s="47"/>
      <c r="AG135" s="47"/>
      <c r="AH135" s="65"/>
      <c r="AI135" s="47"/>
      <c r="AJ135" s="47"/>
      <c r="AK135" s="47"/>
      <c r="AL135" s="47"/>
      <c r="AM135" s="47"/>
      <c r="AN135" s="47"/>
      <c r="AO135" s="47"/>
      <c r="AP135" s="47"/>
      <c r="AQ135" s="47"/>
      <c r="AR135" s="47"/>
      <c r="AS135" s="47"/>
      <c r="AT135" s="65"/>
      <c r="AU135" s="47"/>
      <c r="AV135" s="47"/>
      <c r="AW135" s="47"/>
      <c r="AX135" s="47"/>
      <c r="AY135" s="47"/>
      <c r="AZ135" s="47"/>
      <c r="BA135" s="47"/>
      <c r="BB135" s="47"/>
      <c r="BC135" s="47"/>
      <c r="BD135" s="47"/>
      <c r="BE135" s="47"/>
      <c r="BF135" s="65"/>
      <c r="BG135" s="47"/>
      <c r="BH135" s="47"/>
      <c r="BI135" s="47"/>
      <c r="BJ135" s="47"/>
      <c r="BK135" s="47"/>
      <c r="BL135" s="47"/>
      <c r="BM135" s="47"/>
      <c r="BN135" s="47"/>
      <c r="BO135" s="47"/>
      <c r="BP135" s="47"/>
      <c r="BQ135" s="47"/>
      <c r="BR135" s="65"/>
    </row>
    <row r="136" spans="1:73" x14ac:dyDescent="0.25">
      <c r="A136" s="47"/>
      <c r="B136" s="53"/>
      <c r="C136" s="128" t="s">
        <v>106</v>
      </c>
      <c r="E136" s="60">
        <f>V136</f>
        <v>0</v>
      </c>
      <c r="F136" s="60">
        <f>AH136</f>
        <v>0</v>
      </c>
      <c r="G136" s="60">
        <f>AT136</f>
        <v>0</v>
      </c>
      <c r="H136" s="60">
        <f>BF136</f>
        <v>0</v>
      </c>
      <c r="I136" s="60">
        <f>BR136</f>
        <v>0</v>
      </c>
      <c r="K136" s="53">
        <f t="shared" ref="K136:T139" si="88">SUMIF(InputsCapexCategory,$C136,K$111:K$134)</f>
        <v>0</v>
      </c>
      <c r="L136" s="59">
        <f t="shared" si="88"/>
        <v>0</v>
      </c>
      <c r="M136" s="59">
        <f t="shared" si="88"/>
        <v>0</v>
      </c>
      <c r="N136" s="59">
        <f t="shared" si="88"/>
        <v>0</v>
      </c>
      <c r="O136" s="59">
        <f t="shared" si="88"/>
        <v>0</v>
      </c>
      <c r="P136" s="59">
        <f t="shared" si="88"/>
        <v>0</v>
      </c>
      <c r="Q136" s="59">
        <f t="shared" si="88"/>
        <v>0</v>
      </c>
      <c r="R136" s="59">
        <f t="shared" si="88"/>
        <v>0</v>
      </c>
      <c r="S136" s="59">
        <f t="shared" si="88"/>
        <v>0</v>
      </c>
      <c r="T136" s="59">
        <f t="shared" si="88"/>
        <v>0</v>
      </c>
      <c r="U136" s="59">
        <f t="shared" ref="U136:AD139" si="89">SUMIF(InputsCapexCategory,$C136,U$111:U$134)</f>
        <v>0</v>
      </c>
      <c r="V136" s="60">
        <f t="shared" si="89"/>
        <v>0</v>
      </c>
      <c r="W136" s="53">
        <f t="shared" si="89"/>
        <v>0</v>
      </c>
      <c r="X136" s="59">
        <f t="shared" si="89"/>
        <v>0</v>
      </c>
      <c r="Y136" s="59">
        <f t="shared" si="89"/>
        <v>0</v>
      </c>
      <c r="Z136" s="59">
        <f t="shared" si="89"/>
        <v>0</v>
      </c>
      <c r="AA136" s="59">
        <f t="shared" si="89"/>
        <v>0</v>
      </c>
      <c r="AB136" s="59">
        <f t="shared" si="89"/>
        <v>0</v>
      </c>
      <c r="AC136" s="59">
        <f t="shared" si="89"/>
        <v>0</v>
      </c>
      <c r="AD136" s="59">
        <f t="shared" si="89"/>
        <v>0</v>
      </c>
      <c r="AE136" s="59">
        <f t="shared" ref="AE136:AN139" si="90">SUMIF(InputsCapexCategory,$C136,AE$111:AE$134)</f>
        <v>0</v>
      </c>
      <c r="AF136" s="59">
        <f t="shared" si="90"/>
        <v>0</v>
      </c>
      <c r="AG136" s="59">
        <f t="shared" si="90"/>
        <v>0</v>
      </c>
      <c r="AH136" s="60">
        <f t="shared" si="90"/>
        <v>0</v>
      </c>
      <c r="AI136" s="53">
        <f t="shared" si="90"/>
        <v>0</v>
      </c>
      <c r="AJ136" s="59">
        <f t="shared" si="90"/>
        <v>0</v>
      </c>
      <c r="AK136" s="59">
        <f t="shared" si="90"/>
        <v>0</v>
      </c>
      <c r="AL136" s="59">
        <f t="shared" si="90"/>
        <v>0</v>
      </c>
      <c r="AM136" s="59">
        <f t="shared" si="90"/>
        <v>0</v>
      </c>
      <c r="AN136" s="59">
        <f t="shared" si="90"/>
        <v>0</v>
      </c>
      <c r="AO136" s="59">
        <f t="shared" ref="AO136:AX139" si="91">SUMIF(InputsCapexCategory,$C136,AO$111:AO$134)</f>
        <v>0</v>
      </c>
      <c r="AP136" s="59">
        <f t="shared" si="91"/>
        <v>0</v>
      </c>
      <c r="AQ136" s="59">
        <f t="shared" si="91"/>
        <v>0</v>
      </c>
      <c r="AR136" s="59">
        <f t="shared" si="91"/>
        <v>0</v>
      </c>
      <c r="AS136" s="59">
        <f t="shared" si="91"/>
        <v>0</v>
      </c>
      <c r="AT136" s="60">
        <f t="shared" si="91"/>
        <v>0</v>
      </c>
      <c r="AU136" s="53">
        <f t="shared" si="91"/>
        <v>0</v>
      </c>
      <c r="AV136" s="59">
        <f t="shared" si="91"/>
        <v>0</v>
      </c>
      <c r="AW136" s="59">
        <f t="shared" si="91"/>
        <v>0</v>
      </c>
      <c r="AX136" s="59">
        <f t="shared" si="91"/>
        <v>0</v>
      </c>
      <c r="AY136" s="59">
        <f t="shared" ref="AY136:BH139" si="92">SUMIF(InputsCapexCategory,$C136,AY$111:AY$134)</f>
        <v>0</v>
      </c>
      <c r="AZ136" s="59">
        <f t="shared" si="92"/>
        <v>0</v>
      </c>
      <c r="BA136" s="59">
        <f t="shared" si="92"/>
        <v>0</v>
      </c>
      <c r="BB136" s="59">
        <f t="shared" si="92"/>
        <v>0</v>
      </c>
      <c r="BC136" s="59">
        <f t="shared" si="92"/>
        <v>0</v>
      </c>
      <c r="BD136" s="59">
        <f t="shared" si="92"/>
        <v>0</v>
      </c>
      <c r="BE136" s="59">
        <f t="shared" si="92"/>
        <v>0</v>
      </c>
      <c r="BF136" s="60">
        <f t="shared" si="92"/>
        <v>0</v>
      </c>
      <c r="BG136" s="53">
        <f t="shared" si="92"/>
        <v>0</v>
      </c>
      <c r="BH136" s="59">
        <f t="shared" si="92"/>
        <v>0</v>
      </c>
      <c r="BI136" s="59">
        <f t="shared" ref="BI136:BR139" si="93">SUMIF(InputsCapexCategory,$C136,BI$111:BI$134)</f>
        <v>0</v>
      </c>
      <c r="BJ136" s="59">
        <f t="shared" si="93"/>
        <v>0</v>
      </c>
      <c r="BK136" s="59">
        <f t="shared" si="93"/>
        <v>0</v>
      </c>
      <c r="BL136" s="59">
        <f t="shared" si="93"/>
        <v>0</v>
      </c>
      <c r="BM136" s="59">
        <f t="shared" si="93"/>
        <v>0</v>
      </c>
      <c r="BN136" s="59">
        <f t="shared" si="93"/>
        <v>0</v>
      </c>
      <c r="BO136" s="59">
        <f t="shared" si="93"/>
        <v>0</v>
      </c>
      <c r="BP136" s="59">
        <f t="shared" si="93"/>
        <v>0</v>
      </c>
      <c r="BQ136" s="59">
        <f t="shared" si="93"/>
        <v>0</v>
      </c>
      <c r="BR136" s="60">
        <f t="shared" si="93"/>
        <v>0</v>
      </c>
    </row>
    <row r="137" spans="1:73" x14ac:dyDescent="0.25">
      <c r="A137" s="47"/>
      <c r="B137" s="53"/>
      <c r="C137" s="128" t="s">
        <v>105</v>
      </c>
      <c r="E137" s="60">
        <f>V137</f>
        <v>-111.11111111111111</v>
      </c>
      <c r="F137" s="60">
        <f>AH137</f>
        <v>-444.4444444444444</v>
      </c>
      <c r="G137" s="60">
        <f>AT137</f>
        <v>-499.99999999999994</v>
      </c>
      <c r="H137" s="60">
        <f>BF137</f>
        <v>0</v>
      </c>
      <c r="I137" s="60">
        <f>BR137</f>
        <v>0</v>
      </c>
      <c r="K137" s="53">
        <f t="shared" si="88"/>
        <v>0</v>
      </c>
      <c r="L137" s="59">
        <f t="shared" si="88"/>
        <v>0</v>
      </c>
      <c r="M137" s="59">
        <f t="shared" si="88"/>
        <v>0</v>
      </c>
      <c r="N137" s="59">
        <f t="shared" si="88"/>
        <v>0</v>
      </c>
      <c r="O137" s="59">
        <f t="shared" si="88"/>
        <v>0</v>
      </c>
      <c r="P137" s="59">
        <f t="shared" si="88"/>
        <v>0</v>
      </c>
      <c r="Q137" s="59">
        <f t="shared" si="88"/>
        <v>0</v>
      </c>
      <c r="R137" s="59">
        <f t="shared" si="88"/>
        <v>0</v>
      </c>
      <c r="S137" s="59">
        <f t="shared" si="88"/>
        <v>-27.777777777777779</v>
      </c>
      <c r="T137" s="59">
        <f t="shared" si="88"/>
        <v>-55.555555555555557</v>
      </c>
      <c r="U137" s="59">
        <f t="shared" si="89"/>
        <v>-83.333333333333343</v>
      </c>
      <c r="V137" s="60">
        <f t="shared" si="89"/>
        <v>-111.11111111111111</v>
      </c>
      <c r="W137" s="53">
        <f t="shared" si="89"/>
        <v>-138.88888888888889</v>
      </c>
      <c r="X137" s="59">
        <f t="shared" si="89"/>
        <v>-166.66666666666666</v>
      </c>
      <c r="Y137" s="59">
        <f t="shared" si="89"/>
        <v>-194.44444444444443</v>
      </c>
      <c r="Z137" s="59">
        <f t="shared" si="89"/>
        <v>-222.2222222222222</v>
      </c>
      <c r="AA137" s="59">
        <f t="shared" si="89"/>
        <v>-249.99999999999997</v>
      </c>
      <c r="AB137" s="59">
        <f t="shared" si="89"/>
        <v>-277.77777777777777</v>
      </c>
      <c r="AC137" s="59">
        <f t="shared" si="89"/>
        <v>-305.55555555555554</v>
      </c>
      <c r="AD137" s="59">
        <f t="shared" si="89"/>
        <v>-333.33333333333331</v>
      </c>
      <c r="AE137" s="59">
        <f t="shared" si="90"/>
        <v>-361.11111111111109</v>
      </c>
      <c r="AF137" s="59">
        <f t="shared" si="90"/>
        <v>-388.88888888888886</v>
      </c>
      <c r="AG137" s="59">
        <f t="shared" si="90"/>
        <v>-416.66666666666663</v>
      </c>
      <c r="AH137" s="60">
        <f t="shared" si="90"/>
        <v>-444.4444444444444</v>
      </c>
      <c r="AI137" s="53">
        <f t="shared" si="90"/>
        <v>-472.22222222222217</v>
      </c>
      <c r="AJ137" s="59">
        <f t="shared" si="90"/>
        <v>-499.99999999999994</v>
      </c>
      <c r="AK137" s="59">
        <f t="shared" si="90"/>
        <v>-499.99999999999994</v>
      </c>
      <c r="AL137" s="59">
        <f t="shared" si="90"/>
        <v>-499.99999999999994</v>
      </c>
      <c r="AM137" s="59">
        <f t="shared" si="90"/>
        <v>-499.99999999999994</v>
      </c>
      <c r="AN137" s="59">
        <f t="shared" si="90"/>
        <v>-499.99999999999994</v>
      </c>
      <c r="AO137" s="59">
        <f t="shared" si="91"/>
        <v>-499.99999999999994</v>
      </c>
      <c r="AP137" s="59">
        <f t="shared" si="91"/>
        <v>-499.99999999999994</v>
      </c>
      <c r="AQ137" s="59">
        <f t="shared" si="91"/>
        <v>-499.99999999999994</v>
      </c>
      <c r="AR137" s="59">
        <f t="shared" si="91"/>
        <v>-499.99999999999994</v>
      </c>
      <c r="AS137" s="59">
        <f t="shared" si="91"/>
        <v>-499.99999999999994</v>
      </c>
      <c r="AT137" s="60">
        <f t="shared" si="91"/>
        <v>-499.99999999999994</v>
      </c>
      <c r="AU137" s="53">
        <f t="shared" si="91"/>
        <v>-499.99999999999994</v>
      </c>
      <c r="AV137" s="59">
        <f t="shared" si="91"/>
        <v>-499.99999999999994</v>
      </c>
      <c r="AW137" s="59">
        <f t="shared" si="91"/>
        <v>-499.99999999999994</v>
      </c>
      <c r="AX137" s="59">
        <f t="shared" si="91"/>
        <v>0</v>
      </c>
      <c r="AY137" s="59">
        <f t="shared" si="92"/>
        <v>0</v>
      </c>
      <c r="AZ137" s="59">
        <f t="shared" si="92"/>
        <v>0</v>
      </c>
      <c r="BA137" s="59">
        <f t="shared" si="92"/>
        <v>0</v>
      </c>
      <c r="BB137" s="59">
        <f t="shared" si="92"/>
        <v>0</v>
      </c>
      <c r="BC137" s="59">
        <f t="shared" si="92"/>
        <v>0</v>
      </c>
      <c r="BD137" s="59">
        <f t="shared" si="92"/>
        <v>0</v>
      </c>
      <c r="BE137" s="59">
        <f t="shared" si="92"/>
        <v>0</v>
      </c>
      <c r="BF137" s="60">
        <f t="shared" si="92"/>
        <v>0</v>
      </c>
      <c r="BG137" s="53">
        <f t="shared" si="92"/>
        <v>0</v>
      </c>
      <c r="BH137" s="59">
        <f t="shared" si="92"/>
        <v>0</v>
      </c>
      <c r="BI137" s="59">
        <f t="shared" si="93"/>
        <v>0</v>
      </c>
      <c r="BJ137" s="59">
        <f t="shared" si="93"/>
        <v>0</v>
      </c>
      <c r="BK137" s="59">
        <f t="shared" si="93"/>
        <v>0</v>
      </c>
      <c r="BL137" s="59">
        <f t="shared" si="93"/>
        <v>0</v>
      </c>
      <c r="BM137" s="59">
        <f t="shared" si="93"/>
        <v>0</v>
      </c>
      <c r="BN137" s="59">
        <f t="shared" si="93"/>
        <v>0</v>
      </c>
      <c r="BO137" s="59">
        <f t="shared" si="93"/>
        <v>0</v>
      </c>
      <c r="BP137" s="59">
        <f t="shared" si="93"/>
        <v>0</v>
      </c>
      <c r="BQ137" s="59">
        <f t="shared" si="93"/>
        <v>0</v>
      </c>
      <c r="BR137" s="60">
        <f t="shared" si="93"/>
        <v>0</v>
      </c>
    </row>
    <row r="138" spans="1:73" x14ac:dyDescent="0.25">
      <c r="A138" s="47"/>
      <c r="B138" s="53"/>
      <c r="C138" s="128" t="s">
        <v>112</v>
      </c>
      <c r="E138" s="60">
        <f>V138</f>
        <v>0</v>
      </c>
      <c r="F138" s="60">
        <f>AH138</f>
        <v>0</v>
      </c>
      <c r="G138" s="60">
        <f>AT138</f>
        <v>0</v>
      </c>
      <c r="H138" s="60">
        <f>BF138</f>
        <v>0</v>
      </c>
      <c r="I138" s="60">
        <f>BR138</f>
        <v>0</v>
      </c>
      <c r="K138" s="53">
        <f t="shared" si="88"/>
        <v>0</v>
      </c>
      <c r="L138" s="59">
        <f t="shared" si="88"/>
        <v>0</v>
      </c>
      <c r="M138" s="59">
        <f t="shared" si="88"/>
        <v>0</v>
      </c>
      <c r="N138" s="59">
        <f t="shared" si="88"/>
        <v>0</v>
      </c>
      <c r="O138" s="59">
        <f t="shared" si="88"/>
        <v>0</v>
      </c>
      <c r="P138" s="59">
        <f t="shared" si="88"/>
        <v>0</v>
      </c>
      <c r="Q138" s="59">
        <f t="shared" si="88"/>
        <v>0</v>
      </c>
      <c r="R138" s="59">
        <f t="shared" si="88"/>
        <v>0</v>
      </c>
      <c r="S138" s="59">
        <f t="shared" si="88"/>
        <v>0</v>
      </c>
      <c r="T138" s="59">
        <f t="shared" si="88"/>
        <v>0</v>
      </c>
      <c r="U138" s="59">
        <f t="shared" si="89"/>
        <v>0</v>
      </c>
      <c r="V138" s="60">
        <f t="shared" si="89"/>
        <v>0</v>
      </c>
      <c r="W138" s="53">
        <f t="shared" si="89"/>
        <v>0</v>
      </c>
      <c r="X138" s="59">
        <f t="shared" si="89"/>
        <v>0</v>
      </c>
      <c r="Y138" s="59">
        <f t="shared" si="89"/>
        <v>0</v>
      </c>
      <c r="Z138" s="59">
        <f t="shared" si="89"/>
        <v>0</v>
      </c>
      <c r="AA138" s="59">
        <f t="shared" si="89"/>
        <v>0</v>
      </c>
      <c r="AB138" s="59">
        <f t="shared" si="89"/>
        <v>0</v>
      </c>
      <c r="AC138" s="59">
        <f t="shared" si="89"/>
        <v>0</v>
      </c>
      <c r="AD138" s="59">
        <f t="shared" si="89"/>
        <v>0</v>
      </c>
      <c r="AE138" s="59">
        <f t="shared" si="90"/>
        <v>0</v>
      </c>
      <c r="AF138" s="59">
        <f t="shared" si="90"/>
        <v>0</v>
      </c>
      <c r="AG138" s="59">
        <f t="shared" si="90"/>
        <v>0</v>
      </c>
      <c r="AH138" s="60">
        <f t="shared" si="90"/>
        <v>0</v>
      </c>
      <c r="AI138" s="53">
        <f t="shared" si="90"/>
        <v>-2.2916666666666665</v>
      </c>
      <c r="AJ138" s="59">
        <f t="shared" si="90"/>
        <v>-4.583333333333333</v>
      </c>
      <c r="AK138" s="59">
        <f t="shared" si="90"/>
        <v>-6.875</v>
      </c>
      <c r="AL138" s="59">
        <f t="shared" si="90"/>
        <v>-9.1666666666666661</v>
      </c>
      <c r="AM138" s="59">
        <f t="shared" si="90"/>
        <v>-11.458333333333332</v>
      </c>
      <c r="AN138" s="59">
        <f t="shared" si="90"/>
        <v>-13.749999999999998</v>
      </c>
      <c r="AO138" s="59">
        <f t="shared" si="91"/>
        <v>-16.041666666666664</v>
      </c>
      <c r="AP138" s="59">
        <f t="shared" si="91"/>
        <v>0</v>
      </c>
      <c r="AQ138" s="59">
        <f t="shared" si="91"/>
        <v>0</v>
      </c>
      <c r="AR138" s="59">
        <f t="shared" si="91"/>
        <v>0</v>
      </c>
      <c r="AS138" s="59">
        <f t="shared" si="91"/>
        <v>0</v>
      </c>
      <c r="AT138" s="60">
        <f t="shared" si="91"/>
        <v>0</v>
      </c>
      <c r="AU138" s="53">
        <f t="shared" si="91"/>
        <v>0</v>
      </c>
      <c r="AV138" s="59">
        <f t="shared" si="91"/>
        <v>0</v>
      </c>
      <c r="AW138" s="59">
        <f t="shared" si="91"/>
        <v>0</v>
      </c>
      <c r="AX138" s="59">
        <f t="shared" si="91"/>
        <v>0</v>
      </c>
      <c r="AY138" s="59">
        <f t="shared" si="92"/>
        <v>0</v>
      </c>
      <c r="AZ138" s="59">
        <f t="shared" si="92"/>
        <v>0</v>
      </c>
      <c r="BA138" s="59">
        <f t="shared" si="92"/>
        <v>0</v>
      </c>
      <c r="BB138" s="59">
        <f t="shared" si="92"/>
        <v>0</v>
      </c>
      <c r="BC138" s="59">
        <f t="shared" si="92"/>
        <v>0</v>
      </c>
      <c r="BD138" s="59">
        <f t="shared" si="92"/>
        <v>0</v>
      </c>
      <c r="BE138" s="59">
        <f t="shared" si="92"/>
        <v>0</v>
      </c>
      <c r="BF138" s="60">
        <f t="shared" si="92"/>
        <v>0</v>
      </c>
      <c r="BG138" s="53">
        <f t="shared" si="92"/>
        <v>0</v>
      </c>
      <c r="BH138" s="59">
        <f t="shared" si="92"/>
        <v>0</v>
      </c>
      <c r="BI138" s="59">
        <f t="shared" si="93"/>
        <v>0</v>
      </c>
      <c r="BJ138" s="59">
        <f t="shared" si="93"/>
        <v>0</v>
      </c>
      <c r="BK138" s="59">
        <f t="shared" si="93"/>
        <v>0</v>
      </c>
      <c r="BL138" s="59">
        <f t="shared" si="93"/>
        <v>0</v>
      </c>
      <c r="BM138" s="59">
        <f t="shared" si="93"/>
        <v>0</v>
      </c>
      <c r="BN138" s="59">
        <f t="shared" si="93"/>
        <v>0</v>
      </c>
      <c r="BO138" s="59">
        <f t="shared" si="93"/>
        <v>0</v>
      </c>
      <c r="BP138" s="59">
        <f t="shared" si="93"/>
        <v>0</v>
      </c>
      <c r="BQ138" s="59">
        <f t="shared" si="93"/>
        <v>0</v>
      </c>
      <c r="BR138" s="60">
        <f t="shared" si="93"/>
        <v>0</v>
      </c>
    </row>
    <row r="139" spans="1:73" x14ac:dyDescent="0.25">
      <c r="A139" s="47"/>
      <c r="B139" s="53"/>
      <c r="C139" s="128" t="s">
        <v>111</v>
      </c>
      <c r="E139" s="60">
        <f>V139</f>
        <v>0</v>
      </c>
      <c r="F139" s="60">
        <f>AH139</f>
        <v>0</v>
      </c>
      <c r="G139" s="60">
        <f>AT139</f>
        <v>0</v>
      </c>
      <c r="H139" s="60">
        <f>BF139</f>
        <v>0</v>
      </c>
      <c r="I139" s="60">
        <f>BR139</f>
        <v>0</v>
      </c>
      <c r="K139" s="53">
        <f t="shared" si="88"/>
        <v>0</v>
      </c>
      <c r="L139" s="59">
        <f t="shared" si="88"/>
        <v>0</v>
      </c>
      <c r="M139" s="59">
        <f t="shared" si="88"/>
        <v>0</v>
      </c>
      <c r="N139" s="59">
        <f t="shared" si="88"/>
        <v>0</v>
      </c>
      <c r="O139" s="59">
        <f t="shared" si="88"/>
        <v>0</v>
      </c>
      <c r="P139" s="59">
        <f t="shared" si="88"/>
        <v>0</v>
      </c>
      <c r="Q139" s="59">
        <f t="shared" si="88"/>
        <v>0</v>
      </c>
      <c r="R139" s="59">
        <f t="shared" si="88"/>
        <v>0</v>
      </c>
      <c r="S139" s="59">
        <f t="shared" si="88"/>
        <v>0</v>
      </c>
      <c r="T139" s="59">
        <f t="shared" si="88"/>
        <v>0</v>
      </c>
      <c r="U139" s="59">
        <f t="shared" si="89"/>
        <v>0</v>
      </c>
      <c r="V139" s="60">
        <f t="shared" si="89"/>
        <v>0</v>
      </c>
      <c r="W139" s="53">
        <f t="shared" si="89"/>
        <v>0</v>
      </c>
      <c r="X139" s="59">
        <f t="shared" si="89"/>
        <v>0</v>
      </c>
      <c r="Y139" s="59">
        <f t="shared" si="89"/>
        <v>0</v>
      </c>
      <c r="Z139" s="59">
        <f t="shared" si="89"/>
        <v>0</v>
      </c>
      <c r="AA139" s="59">
        <f t="shared" si="89"/>
        <v>0</v>
      </c>
      <c r="AB139" s="59">
        <f t="shared" si="89"/>
        <v>0</v>
      </c>
      <c r="AC139" s="59">
        <f t="shared" si="89"/>
        <v>0</v>
      </c>
      <c r="AD139" s="59">
        <f t="shared" si="89"/>
        <v>0</v>
      </c>
      <c r="AE139" s="59">
        <f t="shared" si="90"/>
        <v>0</v>
      </c>
      <c r="AF139" s="59">
        <f t="shared" si="90"/>
        <v>0</v>
      </c>
      <c r="AG139" s="59">
        <f t="shared" si="90"/>
        <v>0</v>
      </c>
      <c r="AH139" s="60">
        <f t="shared" si="90"/>
        <v>0</v>
      </c>
      <c r="AI139" s="53">
        <f t="shared" si="90"/>
        <v>0</v>
      </c>
      <c r="AJ139" s="59">
        <f t="shared" si="90"/>
        <v>0</v>
      </c>
      <c r="AK139" s="59">
        <f t="shared" si="90"/>
        <v>0</v>
      </c>
      <c r="AL139" s="59">
        <f t="shared" si="90"/>
        <v>0</v>
      </c>
      <c r="AM139" s="59">
        <f t="shared" si="90"/>
        <v>0</v>
      </c>
      <c r="AN139" s="59">
        <f t="shared" si="90"/>
        <v>0</v>
      </c>
      <c r="AO139" s="59">
        <f t="shared" si="91"/>
        <v>0</v>
      </c>
      <c r="AP139" s="59">
        <f t="shared" si="91"/>
        <v>0</v>
      </c>
      <c r="AQ139" s="59">
        <f t="shared" si="91"/>
        <v>0</v>
      </c>
      <c r="AR139" s="59">
        <f t="shared" si="91"/>
        <v>0</v>
      </c>
      <c r="AS139" s="59">
        <f t="shared" si="91"/>
        <v>0</v>
      </c>
      <c r="AT139" s="60">
        <f t="shared" si="91"/>
        <v>0</v>
      </c>
      <c r="AU139" s="53">
        <f t="shared" si="91"/>
        <v>0</v>
      </c>
      <c r="AV139" s="59">
        <f t="shared" si="91"/>
        <v>0</v>
      </c>
      <c r="AW139" s="59">
        <f t="shared" si="91"/>
        <v>0</v>
      </c>
      <c r="AX139" s="59">
        <f t="shared" si="91"/>
        <v>0</v>
      </c>
      <c r="AY139" s="59">
        <f t="shared" si="92"/>
        <v>0</v>
      </c>
      <c r="AZ139" s="59">
        <f t="shared" si="92"/>
        <v>0</v>
      </c>
      <c r="BA139" s="59">
        <f t="shared" si="92"/>
        <v>0</v>
      </c>
      <c r="BB139" s="59">
        <f t="shared" si="92"/>
        <v>0</v>
      </c>
      <c r="BC139" s="59">
        <f t="shared" si="92"/>
        <v>0</v>
      </c>
      <c r="BD139" s="59">
        <f t="shared" si="92"/>
        <v>0</v>
      </c>
      <c r="BE139" s="59">
        <f t="shared" si="92"/>
        <v>0</v>
      </c>
      <c r="BF139" s="60">
        <f t="shared" si="92"/>
        <v>0</v>
      </c>
      <c r="BG139" s="53">
        <f t="shared" si="92"/>
        <v>0</v>
      </c>
      <c r="BH139" s="59">
        <f t="shared" si="92"/>
        <v>0</v>
      </c>
      <c r="BI139" s="59">
        <f t="shared" si="93"/>
        <v>0</v>
      </c>
      <c r="BJ139" s="59">
        <f t="shared" si="93"/>
        <v>0</v>
      </c>
      <c r="BK139" s="59">
        <f t="shared" si="93"/>
        <v>0</v>
      </c>
      <c r="BL139" s="59">
        <f t="shared" si="93"/>
        <v>0</v>
      </c>
      <c r="BM139" s="59">
        <f t="shared" si="93"/>
        <v>0</v>
      </c>
      <c r="BN139" s="59">
        <f t="shared" si="93"/>
        <v>0</v>
      </c>
      <c r="BO139" s="59">
        <f t="shared" si="93"/>
        <v>0</v>
      </c>
      <c r="BP139" s="59">
        <f t="shared" si="93"/>
        <v>0</v>
      </c>
      <c r="BQ139" s="59">
        <f t="shared" si="93"/>
        <v>0</v>
      </c>
      <c r="BR139" s="60">
        <f t="shared" si="93"/>
        <v>0</v>
      </c>
    </row>
    <row r="140" spans="1:73" x14ac:dyDescent="0.25">
      <c r="A140" s="65"/>
      <c r="B140" s="53"/>
      <c r="C140" s="129" t="s">
        <v>110</v>
      </c>
      <c r="E140" s="136">
        <f>V140</f>
        <v>0</v>
      </c>
      <c r="F140" s="136">
        <f>AH140</f>
        <v>0</v>
      </c>
      <c r="G140" s="136">
        <f>AT140</f>
        <v>0</v>
      </c>
      <c r="H140" s="136">
        <f>BF140</f>
        <v>0</v>
      </c>
      <c r="I140" s="136">
        <f>BR140</f>
        <v>0</v>
      </c>
      <c r="K140" s="66">
        <f>SUM(K111:K134)-SUM(K136:K139)</f>
        <v>0</v>
      </c>
      <c r="L140" s="66">
        <f>SUM(L111:L134)-SUM(L136:L139)</f>
        <v>0</v>
      </c>
      <c r="M140" s="66">
        <f t="shared" ref="M140:BR140" si="94">SUM(M111:M134)-SUM(M136:M139)</f>
        <v>0</v>
      </c>
      <c r="N140" s="66">
        <f t="shared" si="94"/>
        <v>0</v>
      </c>
      <c r="O140" s="66">
        <f t="shared" si="94"/>
        <v>0</v>
      </c>
      <c r="P140" s="66">
        <f t="shared" si="94"/>
        <v>0</v>
      </c>
      <c r="Q140" s="66">
        <f t="shared" si="94"/>
        <v>0</v>
      </c>
      <c r="R140" s="66">
        <f t="shared" si="94"/>
        <v>0</v>
      </c>
      <c r="S140" s="66">
        <f t="shared" si="94"/>
        <v>0</v>
      </c>
      <c r="T140" s="66">
        <f t="shared" si="94"/>
        <v>0</v>
      </c>
      <c r="U140" s="66">
        <f t="shared" si="94"/>
        <v>0</v>
      </c>
      <c r="V140" s="136">
        <f t="shared" si="94"/>
        <v>0</v>
      </c>
      <c r="W140" s="66">
        <f t="shared" si="94"/>
        <v>0</v>
      </c>
      <c r="X140" s="66">
        <f t="shared" si="94"/>
        <v>0</v>
      </c>
      <c r="Y140" s="66">
        <f t="shared" si="94"/>
        <v>0</v>
      </c>
      <c r="Z140" s="66">
        <f t="shared" si="94"/>
        <v>0</v>
      </c>
      <c r="AA140" s="66">
        <f t="shared" si="94"/>
        <v>0</v>
      </c>
      <c r="AB140" s="66">
        <f t="shared" si="94"/>
        <v>0</v>
      </c>
      <c r="AC140" s="66">
        <f t="shared" si="94"/>
        <v>0</v>
      </c>
      <c r="AD140" s="66">
        <f t="shared" si="94"/>
        <v>0</v>
      </c>
      <c r="AE140" s="66">
        <f t="shared" si="94"/>
        <v>0</v>
      </c>
      <c r="AF140" s="66">
        <f t="shared" si="94"/>
        <v>0</v>
      </c>
      <c r="AG140" s="66">
        <f t="shared" si="94"/>
        <v>0</v>
      </c>
      <c r="AH140" s="136">
        <f t="shared" si="94"/>
        <v>0</v>
      </c>
      <c r="AI140" s="66">
        <f t="shared" si="94"/>
        <v>0</v>
      </c>
      <c r="AJ140" s="66">
        <f t="shared" si="94"/>
        <v>0</v>
      </c>
      <c r="AK140" s="66">
        <f t="shared" si="94"/>
        <v>0</v>
      </c>
      <c r="AL140" s="66">
        <f t="shared" si="94"/>
        <v>0</v>
      </c>
      <c r="AM140" s="66">
        <f t="shared" si="94"/>
        <v>0</v>
      </c>
      <c r="AN140" s="66">
        <f t="shared" si="94"/>
        <v>0</v>
      </c>
      <c r="AO140" s="66">
        <f t="shared" si="94"/>
        <v>0</v>
      </c>
      <c r="AP140" s="66">
        <f t="shared" si="94"/>
        <v>0</v>
      </c>
      <c r="AQ140" s="66">
        <f t="shared" si="94"/>
        <v>0</v>
      </c>
      <c r="AR140" s="66">
        <f t="shared" si="94"/>
        <v>0</v>
      </c>
      <c r="AS140" s="66">
        <f t="shared" si="94"/>
        <v>0</v>
      </c>
      <c r="AT140" s="136">
        <f t="shared" si="94"/>
        <v>0</v>
      </c>
      <c r="AU140" s="66">
        <f t="shared" si="94"/>
        <v>0</v>
      </c>
      <c r="AV140" s="66">
        <f t="shared" si="94"/>
        <v>0</v>
      </c>
      <c r="AW140" s="66">
        <f t="shared" si="94"/>
        <v>0</v>
      </c>
      <c r="AX140" s="66">
        <f t="shared" si="94"/>
        <v>0</v>
      </c>
      <c r="AY140" s="66">
        <f t="shared" si="94"/>
        <v>0</v>
      </c>
      <c r="AZ140" s="66">
        <f t="shared" si="94"/>
        <v>0</v>
      </c>
      <c r="BA140" s="66">
        <f t="shared" si="94"/>
        <v>0</v>
      </c>
      <c r="BB140" s="66">
        <f t="shared" si="94"/>
        <v>0</v>
      </c>
      <c r="BC140" s="66">
        <f t="shared" si="94"/>
        <v>0</v>
      </c>
      <c r="BD140" s="66">
        <f t="shared" si="94"/>
        <v>0</v>
      </c>
      <c r="BE140" s="66">
        <f t="shared" si="94"/>
        <v>0</v>
      </c>
      <c r="BF140" s="136">
        <f t="shared" si="94"/>
        <v>0</v>
      </c>
      <c r="BG140" s="66">
        <f t="shared" si="94"/>
        <v>0</v>
      </c>
      <c r="BH140" s="66">
        <f t="shared" si="94"/>
        <v>0</v>
      </c>
      <c r="BI140" s="66">
        <f t="shared" si="94"/>
        <v>0</v>
      </c>
      <c r="BJ140" s="66">
        <f t="shared" si="94"/>
        <v>0</v>
      </c>
      <c r="BK140" s="66">
        <f t="shared" si="94"/>
        <v>0</v>
      </c>
      <c r="BL140" s="66">
        <f t="shared" si="94"/>
        <v>0</v>
      </c>
      <c r="BM140" s="66">
        <f t="shared" si="94"/>
        <v>0</v>
      </c>
      <c r="BN140" s="66">
        <f t="shared" si="94"/>
        <v>0</v>
      </c>
      <c r="BO140" s="66">
        <f t="shared" si="94"/>
        <v>0</v>
      </c>
      <c r="BP140" s="66">
        <f t="shared" si="94"/>
        <v>0</v>
      </c>
      <c r="BQ140" s="66">
        <f t="shared" si="94"/>
        <v>0</v>
      </c>
      <c r="BR140" s="136">
        <f t="shared" si="94"/>
        <v>0</v>
      </c>
      <c r="BT140" s="53"/>
      <c r="BU140" s="53"/>
    </row>
    <row r="141" spans="1:73" x14ac:dyDescent="0.25">
      <c r="C141" s="324" t="s">
        <v>231</v>
      </c>
      <c r="D141" s="65"/>
      <c r="E141" s="65">
        <f>SUM(E136:E140)</f>
        <v>-111.11111111111111</v>
      </c>
      <c r="F141" s="65">
        <f>SUM(F136:F140)</f>
        <v>-444.4444444444444</v>
      </c>
      <c r="G141" s="65">
        <f>SUM(G136:G140)</f>
        <v>-499.99999999999994</v>
      </c>
      <c r="H141" s="65">
        <f>SUM(H136:H140)</f>
        <v>0</v>
      </c>
      <c r="I141" s="65">
        <f>SUM(I136:I140)</f>
        <v>0</v>
      </c>
      <c r="J141" s="65"/>
      <c r="K141" s="47">
        <f t="shared" ref="K141:L141" si="95">SUM(K136:K140)</f>
        <v>0</v>
      </c>
      <c r="L141" s="47">
        <f t="shared" si="95"/>
        <v>0</v>
      </c>
      <c r="M141" s="47">
        <f t="shared" ref="M141:BR141" si="96">SUM(M136:M140)</f>
        <v>0</v>
      </c>
      <c r="N141" s="47">
        <f t="shared" si="96"/>
        <v>0</v>
      </c>
      <c r="O141" s="47">
        <f t="shared" si="96"/>
        <v>0</v>
      </c>
      <c r="P141" s="47">
        <f t="shared" si="96"/>
        <v>0</v>
      </c>
      <c r="Q141" s="47">
        <f t="shared" si="96"/>
        <v>0</v>
      </c>
      <c r="R141" s="47">
        <f t="shared" si="96"/>
        <v>0</v>
      </c>
      <c r="S141" s="47">
        <f t="shared" si="96"/>
        <v>-27.777777777777779</v>
      </c>
      <c r="T141" s="47">
        <f t="shared" si="96"/>
        <v>-55.555555555555557</v>
      </c>
      <c r="U141" s="47">
        <f t="shared" si="96"/>
        <v>-83.333333333333343</v>
      </c>
      <c r="V141" s="65">
        <f t="shared" si="96"/>
        <v>-111.11111111111111</v>
      </c>
      <c r="W141" s="47">
        <f t="shared" si="96"/>
        <v>-138.88888888888889</v>
      </c>
      <c r="X141" s="47">
        <f t="shared" si="96"/>
        <v>-166.66666666666666</v>
      </c>
      <c r="Y141" s="47">
        <f t="shared" si="96"/>
        <v>-194.44444444444443</v>
      </c>
      <c r="Z141" s="47">
        <f t="shared" si="96"/>
        <v>-222.2222222222222</v>
      </c>
      <c r="AA141" s="47">
        <f t="shared" si="96"/>
        <v>-249.99999999999997</v>
      </c>
      <c r="AB141" s="47">
        <f t="shared" si="96"/>
        <v>-277.77777777777777</v>
      </c>
      <c r="AC141" s="47">
        <f t="shared" si="96"/>
        <v>-305.55555555555554</v>
      </c>
      <c r="AD141" s="47">
        <f t="shared" si="96"/>
        <v>-333.33333333333331</v>
      </c>
      <c r="AE141" s="47">
        <f t="shared" si="96"/>
        <v>-361.11111111111109</v>
      </c>
      <c r="AF141" s="47">
        <f t="shared" si="96"/>
        <v>-388.88888888888886</v>
      </c>
      <c r="AG141" s="47">
        <f t="shared" si="96"/>
        <v>-416.66666666666663</v>
      </c>
      <c r="AH141" s="65">
        <f t="shared" si="96"/>
        <v>-444.4444444444444</v>
      </c>
      <c r="AI141" s="47">
        <f t="shared" si="96"/>
        <v>-474.51388888888886</v>
      </c>
      <c r="AJ141" s="47">
        <f t="shared" si="96"/>
        <v>-504.58333333333326</v>
      </c>
      <c r="AK141" s="47">
        <f t="shared" si="96"/>
        <v>-506.87499999999994</v>
      </c>
      <c r="AL141" s="47">
        <f t="shared" si="96"/>
        <v>-509.16666666666663</v>
      </c>
      <c r="AM141" s="47">
        <f t="shared" si="96"/>
        <v>-511.45833333333326</v>
      </c>
      <c r="AN141" s="47">
        <f t="shared" si="96"/>
        <v>-513.74999999999989</v>
      </c>
      <c r="AO141" s="47">
        <f t="shared" si="96"/>
        <v>-516.04166666666663</v>
      </c>
      <c r="AP141" s="47">
        <f t="shared" si="96"/>
        <v>-499.99999999999994</v>
      </c>
      <c r="AQ141" s="47">
        <f t="shared" si="96"/>
        <v>-499.99999999999994</v>
      </c>
      <c r="AR141" s="47">
        <f t="shared" si="96"/>
        <v>-499.99999999999994</v>
      </c>
      <c r="AS141" s="47">
        <f t="shared" si="96"/>
        <v>-499.99999999999994</v>
      </c>
      <c r="AT141" s="65">
        <f t="shared" si="96"/>
        <v>-499.99999999999994</v>
      </c>
      <c r="AU141" s="47">
        <f t="shared" si="96"/>
        <v>-499.99999999999994</v>
      </c>
      <c r="AV141" s="47">
        <f t="shared" si="96"/>
        <v>-499.99999999999994</v>
      </c>
      <c r="AW141" s="47">
        <f t="shared" si="96"/>
        <v>-499.99999999999994</v>
      </c>
      <c r="AX141" s="47">
        <f t="shared" si="96"/>
        <v>0</v>
      </c>
      <c r="AY141" s="47">
        <f t="shared" si="96"/>
        <v>0</v>
      </c>
      <c r="AZ141" s="47">
        <f t="shared" si="96"/>
        <v>0</v>
      </c>
      <c r="BA141" s="47">
        <f t="shared" si="96"/>
        <v>0</v>
      </c>
      <c r="BB141" s="47">
        <f t="shared" si="96"/>
        <v>0</v>
      </c>
      <c r="BC141" s="47">
        <f t="shared" si="96"/>
        <v>0</v>
      </c>
      <c r="BD141" s="47">
        <f t="shared" si="96"/>
        <v>0</v>
      </c>
      <c r="BE141" s="47">
        <f t="shared" si="96"/>
        <v>0</v>
      </c>
      <c r="BF141" s="65">
        <f t="shared" si="96"/>
        <v>0</v>
      </c>
      <c r="BG141" s="47">
        <f t="shared" si="96"/>
        <v>0</v>
      </c>
      <c r="BH141" s="47">
        <f t="shared" si="96"/>
        <v>0</v>
      </c>
      <c r="BI141" s="47">
        <f t="shared" si="96"/>
        <v>0</v>
      </c>
      <c r="BJ141" s="47">
        <f t="shared" si="96"/>
        <v>0</v>
      </c>
      <c r="BK141" s="47">
        <f t="shared" si="96"/>
        <v>0</v>
      </c>
      <c r="BL141" s="47">
        <f t="shared" si="96"/>
        <v>0</v>
      </c>
      <c r="BM141" s="47">
        <f t="shared" si="96"/>
        <v>0</v>
      </c>
      <c r="BN141" s="47">
        <f t="shared" si="96"/>
        <v>0</v>
      </c>
      <c r="BO141" s="47">
        <f t="shared" si="96"/>
        <v>0</v>
      </c>
      <c r="BP141" s="47">
        <f t="shared" si="96"/>
        <v>0</v>
      </c>
      <c r="BQ141" s="47">
        <f t="shared" si="96"/>
        <v>0</v>
      </c>
      <c r="BR141" s="65">
        <f t="shared" si="96"/>
        <v>0</v>
      </c>
    </row>
    <row r="142" spans="1:73" s="291" customFormat="1" ht="7.2" customHeight="1" x14ac:dyDescent="0.25">
      <c r="C142" s="308"/>
    </row>
    <row r="143" spans="1:73" hidden="1" x14ac:dyDescent="0.25">
      <c r="A143" s="47"/>
      <c r="B143" s="47"/>
      <c r="C143" s="140" t="s">
        <v>118</v>
      </c>
      <c r="D143" s="53"/>
      <c r="E143" s="53"/>
      <c r="F143" s="53"/>
      <c r="G143" s="53"/>
      <c r="H143" s="53"/>
      <c r="I143" s="53"/>
      <c r="V143" s="67"/>
      <c r="AH143" s="67"/>
      <c r="AT143" s="67"/>
      <c r="BF143" s="67"/>
      <c r="BR143" s="67"/>
    </row>
    <row r="144" spans="1:73" s="53" customFormat="1" hidden="1" x14ac:dyDescent="0.25">
      <c r="A144" s="47"/>
      <c r="B144" s="47"/>
      <c r="C144" s="311" t="s">
        <v>114</v>
      </c>
      <c r="D144" s="47"/>
      <c r="E144" s="65"/>
      <c r="F144" s="65"/>
      <c r="G144" s="65"/>
      <c r="H144" s="65"/>
      <c r="I144" s="65"/>
      <c r="J144" s="47"/>
      <c r="L144" s="47"/>
      <c r="M144" s="47"/>
      <c r="N144" s="47"/>
      <c r="O144" s="47"/>
      <c r="P144" s="47"/>
      <c r="Q144" s="47"/>
      <c r="R144" s="47"/>
      <c r="S144" s="47"/>
      <c r="T144" s="47"/>
      <c r="U144" s="47"/>
      <c r="V144" s="65"/>
      <c r="W144" s="47"/>
      <c r="X144" s="47"/>
      <c r="Y144" s="47"/>
      <c r="Z144" s="47"/>
      <c r="AA144" s="47"/>
      <c r="AB144" s="47"/>
      <c r="AC144" s="47"/>
      <c r="AD144" s="47"/>
      <c r="AE144" s="47"/>
      <c r="AF144" s="47"/>
      <c r="AG144" s="47"/>
      <c r="AH144" s="65"/>
      <c r="AI144" s="47"/>
      <c r="AJ144" s="47"/>
      <c r="AK144" s="47"/>
      <c r="AL144" s="47"/>
      <c r="AM144" s="47"/>
      <c r="AN144" s="47"/>
      <c r="AO144" s="47"/>
      <c r="AP144" s="47"/>
      <c r="AQ144" s="47"/>
      <c r="AR144" s="47"/>
      <c r="AS144" s="47"/>
      <c r="AT144" s="65"/>
      <c r="AU144" s="47"/>
      <c r="AV144" s="47"/>
      <c r="AW144" s="47"/>
      <c r="AX144" s="47"/>
      <c r="AY144" s="47"/>
      <c r="AZ144" s="47"/>
      <c r="BA144" s="47"/>
      <c r="BB144" s="47"/>
      <c r="BC144" s="47"/>
      <c r="BD144" s="47"/>
      <c r="BE144" s="47"/>
      <c r="BF144" s="65"/>
      <c r="BG144" s="47"/>
      <c r="BH144" s="47"/>
      <c r="BI144" s="47"/>
      <c r="BJ144" s="47"/>
      <c r="BK144" s="47"/>
      <c r="BL144" s="47"/>
      <c r="BM144" s="47"/>
      <c r="BN144" s="47"/>
      <c r="BO144" s="47"/>
      <c r="BP144" s="47"/>
      <c r="BQ144" s="47"/>
      <c r="BR144" s="65"/>
    </row>
    <row r="145" spans="2:70" s="47" customFormat="1" hidden="1" x14ac:dyDescent="0.25">
      <c r="B145" s="141"/>
      <c r="C145" s="128" t="str" cm="1">
        <f t="array" ref="C145">INDEX(InputsCapexItem,$BS$7)</f>
        <v>Machinery</v>
      </c>
      <c r="E145" s="60">
        <f t="shared" ref="E145:E168" si="97">SUM(K145:V145)</f>
        <v>0</v>
      </c>
      <c r="F145" s="60">
        <f t="shared" ref="F145:F168" si="98">SUM(W145:AH145)</f>
        <v>0</v>
      </c>
      <c r="G145" s="60">
        <f t="shared" ref="G145:G168" si="99">SUM(AI145:AT145)</f>
        <v>0</v>
      </c>
      <c r="H145" s="60">
        <f t="shared" ref="H145:H168" si="100">SUM(AU145:BF145)</f>
        <v>200</v>
      </c>
      <c r="I145" s="60">
        <f t="shared" ref="I145:I168" si="101">SUM(BG145:BR145)</f>
        <v>0</v>
      </c>
      <c r="K145" s="53" cm="1">
        <f t="array" ref="K145">IF(INDEX(InputsCapExSalvageMonth,$BS$7)=K$3,INDEX(InputsCapexSalvage,$BS$7),0)</f>
        <v>0</v>
      </c>
      <c r="L145" s="59" cm="1">
        <f t="array" ref="L145">IF(INDEX(InputsCapExSalvageMonth,$BS$7)=L$3,INDEX(InputsCapexSalvage,$BS$7),0)</f>
        <v>0</v>
      </c>
      <c r="M145" s="59" cm="1">
        <f t="array" ref="M145">IF(INDEX(InputsCapExSalvageMonth,$BS$7)=M$3,INDEX(InputsCapexSalvage,$BS$7),0)</f>
        <v>0</v>
      </c>
      <c r="N145" s="59" cm="1">
        <f t="array" ref="N145">IF(INDEX(InputsCapExSalvageMonth,$BS$7)=N$3,INDEX(InputsCapexSalvage,$BS$7),0)</f>
        <v>0</v>
      </c>
      <c r="O145" s="59" cm="1">
        <f t="array" ref="O145">IF(INDEX(InputsCapExSalvageMonth,$BS$7)=O$3,INDEX(InputsCapexSalvage,$BS$7),0)</f>
        <v>0</v>
      </c>
      <c r="P145" s="59" cm="1">
        <f t="array" ref="P145">IF(INDEX(InputsCapExSalvageMonth,$BS$7)=P$3,INDEX(InputsCapexSalvage,$BS$7),0)</f>
        <v>0</v>
      </c>
      <c r="Q145" s="59" cm="1">
        <f t="array" ref="Q145">IF(INDEX(InputsCapExSalvageMonth,$BS$7)=Q$3,INDEX(InputsCapexSalvage,$BS$7),0)</f>
        <v>0</v>
      </c>
      <c r="R145" s="59" cm="1">
        <f t="array" ref="R145">IF(INDEX(InputsCapExSalvageMonth,$BS$7)=R$3,INDEX(InputsCapexSalvage,$BS$7),0)</f>
        <v>0</v>
      </c>
      <c r="S145" s="59" cm="1">
        <f t="array" ref="S145">IF(INDEX(InputsCapExSalvageMonth,$BS$7)=S$3,INDEX(InputsCapexSalvage,$BS$7),0)</f>
        <v>0</v>
      </c>
      <c r="T145" s="59" cm="1">
        <f t="array" ref="T145">IF(INDEX(InputsCapExSalvageMonth,$BS$7)=T$3,INDEX(InputsCapexSalvage,$BS$7),0)</f>
        <v>0</v>
      </c>
      <c r="U145" s="59" cm="1">
        <f t="array" ref="U145">IF(INDEX(InputsCapExSalvageMonth,$BS$7)=U$3,INDEX(InputsCapexSalvage,$BS$7),0)</f>
        <v>0</v>
      </c>
      <c r="V145" s="60" cm="1">
        <f t="array" ref="V145">IF(INDEX(InputsCapExSalvageMonth,$BS$7)=V$3,INDEX(InputsCapexSalvage,$BS$7),0)</f>
        <v>0</v>
      </c>
      <c r="W145" s="53" cm="1">
        <f t="array" ref="W145">IF(INDEX(InputsCapExSalvageMonth,$BS$7)=W$3,INDEX(InputsCapexSalvage,$BS$7),0)</f>
        <v>0</v>
      </c>
      <c r="X145" s="59" cm="1">
        <f t="array" ref="X145">IF(INDEX(InputsCapExSalvageMonth,$BS$7)=X$3,INDEX(InputsCapexSalvage,$BS$7),0)</f>
        <v>0</v>
      </c>
      <c r="Y145" s="59" cm="1">
        <f t="array" ref="Y145">IF(INDEX(InputsCapExSalvageMonth,$BS$7)=Y$3,INDEX(InputsCapexSalvage,$BS$7),0)</f>
        <v>0</v>
      </c>
      <c r="Z145" s="59" cm="1">
        <f t="array" ref="Z145">IF(INDEX(InputsCapExSalvageMonth,$BS$7)=Z$3,INDEX(InputsCapexSalvage,$BS$7),0)</f>
        <v>0</v>
      </c>
      <c r="AA145" s="59" cm="1">
        <f t="array" ref="AA145">IF(INDEX(InputsCapExSalvageMonth,$BS$7)=AA$3,INDEX(InputsCapexSalvage,$BS$7),0)</f>
        <v>0</v>
      </c>
      <c r="AB145" s="59" cm="1">
        <f t="array" ref="AB145">IF(INDEX(InputsCapExSalvageMonth,$BS$7)=AB$3,INDEX(InputsCapexSalvage,$BS$7),0)</f>
        <v>0</v>
      </c>
      <c r="AC145" s="59" cm="1">
        <f t="array" ref="AC145">IF(INDEX(InputsCapExSalvageMonth,$BS$7)=AC$3,INDEX(InputsCapexSalvage,$BS$7),0)</f>
        <v>0</v>
      </c>
      <c r="AD145" s="59" cm="1">
        <f t="array" ref="AD145">IF(INDEX(InputsCapExSalvageMonth,$BS$7)=AD$3,INDEX(InputsCapexSalvage,$BS$7),0)</f>
        <v>0</v>
      </c>
      <c r="AE145" s="59" cm="1">
        <f t="array" ref="AE145">IF(INDEX(InputsCapExSalvageMonth,$BS$7)=AE$3,INDEX(InputsCapexSalvage,$BS$7),0)</f>
        <v>0</v>
      </c>
      <c r="AF145" s="59" cm="1">
        <f t="array" ref="AF145">IF(INDEX(InputsCapExSalvageMonth,$BS$7)=AF$3,INDEX(InputsCapexSalvage,$BS$7),0)</f>
        <v>0</v>
      </c>
      <c r="AG145" s="59" cm="1">
        <f t="array" ref="AG145">IF(INDEX(InputsCapExSalvageMonth,$BS$7)=AG$3,INDEX(InputsCapexSalvage,$BS$7),0)</f>
        <v>0</v>
      </c>
      <c r="AH145" s="60" cm="1">
        <f t="array" ref="AH145">IF(INDEX(InputsCapExSalvageMonth,$BS$7)=AH$3,INDEX(InputsCapexSalvage,$BS$7),0)</f>
        <v>0</v>
      </c>
      <c r="AI145" s="53" cm="1">
        <f t="array" ref="AI145">IF(INDEX(InputsCapExSalvageMonth,$BS$7)=AI$3,INDEX(InputsCapexSalvage,$BS$7),0)</f>
        <v>0</v>
      </c>
      <c r="AJ145" s="59" cm="1">
        <f t="array" ref="AJ145">IF(INDEX(InputsCapExSalvageMonth,$BS$7)=AJ$3,INDEX(InputsCapexSalvage,$BS$7),0)</f>
        <v>0</v>
      </c>
      <c r="AK145" s="59" cm="1">
        <f t="array" ref="AK145">IF(INDEX(InputsCapExSalvageMonth,$BS$7)=AK$3,INDEX(InputsCapexSalvage,$BS$7),0)</f>
        <v>0</v>
      </c>
      <c r="AL145" s="59" cm="1">
        <f t="array" ref="AL145">IF(INDEX(InputsCapExSalvageMonth,$BS$7)=AL$3,INDEX(InputsCapexSalvage,$BS$7),0)</f>
        <v>0</v>
      </c>
      <c r="AM145" s="59" cm="1">
        <f t="array" ref="AM145">IF(INDEX(InputsCapExSalvageMonth,$BS$7)=AM$3,INDEX(InputsCapexSalvage,$BS$7),0)</f>
        <v>0</v>
      </c>
      <c r="AN145" s="59" cm="1">
        <f t="array" ref="AN145">IF(INDEX(InputsCapExSalvageMonth,$BS$7)=AN$3,INDEX(InputsCapexSalvage,$BS$7),0)</f>
        <v>0</v>
      </c>
      <c r="AO145" s="59" cm="1">
        <f t="array" ref="AO145">IF(INDEX(InputsCapExSalvageMonth,$BS$7)=AO$3,INDEX(InputsCapexSalvage,$BS$7),0)</f>
        <v>0</v>
      </c>
      <c r="AP145" s="59" cm="1">
        <f t="array" ref="AP145">IF(INDEX(InputsCapExSalvageMonth,$BS$7)=AP$3,INDEX(InputsCapexSalvage,$BS$7),0)</f>
        <v>0</v>
      </c>
      <c r="AQ145" s="59" cm="1">
        <f t="array" ref="AQ145">IF(INDEX(InputsCapExSalvageMonth,$BS$7)=AQ$3,INDEX(InputsCapexSalvage,$BS$7),0)</f>
        <v>0</v>
      </c>
      <c r="AR145" s="59" cm="1">
        <f t="array" ref="AR145">IF(INDEX(InputsCapExSalvageMonth,$BS$7)=AR$3,INDEX(InputsCapexSalvage,$BS$7),0)</f>
        <v>0</v>
      </c>
      <c r="AS145" s="59" cm="1">
        <f t="array" ref="AS145">IF(INDEX(InputsCapExSalvageMonth,$BS$7)=AS$3,INDEX(InputsCapexSalvage,$BS$7),0)</f>
        <v>0</v>
      </c>
      <c r="AT145" s="60" cm="1">
        <f t="array" ref="AT145">IF(INDEX(InputsCapExSalvageMonth,$BS$7)=AT$3,INDEX(InputsCapexSalvage,$BS$7),0)</f>
        <v>0</v>
      </c>
      <c r="AU145" s="53" cm="1">
        <f t="array" ref="AU145">IF(INDEX(InputsCapExSalvageMonth,$BS$7)=AU$3,INDEX(InputsCapexSalvage,$BS$7),0)</f>
        <v>0</v>
      </c>
      <c r="AV145" s="59" cm="1">
        <f t="array" ref="AV145">IF(INDEX(InputsCapExSalvageMonth,$BS$7)=AV$3,INDEX(InputsCapexSalvage,$BS$7),0)</f>
        <v>0</v>
      </c>
      <c r="AW145" s="59" cm="1">
        <f t="array" ref="AW145">IF(INDEX(InputsCapExSalvageMonth,$BS$7)=AW$3,INDEX(InputsCapexSalvage,$BS$7),0)</f>
        <v>0</v>
      </c>
      <c r="AX145" s="59" cm="1">
        <f t="array" ref="AX145">IF(INDEX(InputsCapExSalvageMonth,$BS$7)=AX$3,INDEX(InputsCapexSalvage,$BS$7),0)</f>
        <v>200</v>
      </c>
      <c r="AY145" s="59" cm="1">
        <f t="array" ref="AY145">IF(INDEX(InputsCapExSalvageMonth,$BS$7)=AY$3,INDEX(InputsCapexSalvage,$BS$7),0)</f>
        <v>0</v>
      </c>
      <c r="AZ145" s="59" cm="1">
        <f t="array" ref="AZ145">IF(INDEX(InputsCapExSalvageMonth,$BS$7)=AZ$3,INDEX(InputsCapexSalvage,$BS$7),0)</f>
        <v>0</v>
      </c>
      <c r="BA145" s="59" cm="1">
        <f t="array" ref="BA145">IF(INDEX(InputsCapExSalvageMonth,$BS$7)=BA$3,INDEX(InputsCapexSalvage,$BS$7),0)</f>
        <v>0</v>
      </c>
      <c r="BB145" s="59" cm="1">
        <f t="array" ref="BB145">IF(INDEX(InputsCapExSalvageMonth,$BS$7)=BB$3,INDEX(InputsCapexSalvage,$BS$7),0)</f>
        <v>0</v>
      </c>
      <c r="BC145" s="59" cm="1">
        <f t="array" ref="BC145">IF(INDEX(InputsCapExSalvageMonth,$BS$7)=BC$3,INDEX(InputsCapexSalvage,$BS$7),0)</f>
        <v>0</v>
      </c>
      <c r="BD145" s="59" cm="1">
        <f t="array" ref="BD145">IF(INDEX(InputsCapExSalvageMonth,$BS$7)=BD$3,INDEX(InputsCapexSalvage,$BS$7),0)</f>
        <v>0</v>
      </c>
      <c r="BE145" s="59" cm="1">
        <f t="array" ref="BE145">IF(INDEX(InputsCapExSalvageMonth,$BS$7)=BE$3,INDEX(InputsCapexSalvage,$BS$7),0)</f>
        <v>0</v>
      </c>
      <c r="BF145" s="60" cm="1">
        <f t="array" ref="BF145">IF(INDEX(InputsCapExSalvageMonth,$BS$7)=BF$3,INDEX(InputsCapexSalvage,$BS$7),0)</f>
        <v>0</v>
      </c>
      <c r="BG145" s="53" cm="1">
        <f t="array" ref="BG145">IF(INDEX(InputsCapExSalvageMonth,$BS$7)=BG$3,INDEX(InputsCapexSalvage,$BS$7),0)</f>
        <v>0</v>
      </c>
      <c r="BH145" s="59" cm="1">
        <f t="array" ref="BH145">IF(INDEX(InputsCapExSalvageMonth,$BS$7)=BH$3,INDEX(InputsCapexSalvage,$BS$7),0)</f>
        <v>0</v>
      </c>
      <c r="BI145" s="59" cm="1">
        <f t="array" ref="BI145">IF(INDEX(InputsCapExSalvageMonth,$BS$7)=BI$3,INDEX(InputsCapexSalvage,$BS$7),0)</f>
        <v>0</v>
      </c>
      <c r="BJ145" s="59" cm="1">
        <f t="array" ref="BJ145">IF(INDEX(InputsCapExSalvageMonth,$BS$7)=BJ$3,INDEX(InputsCapexSalvage,$BS$7),0)</f>
        <v>0</v>
      </c>
      <c r="BK145" s="59" cm="1">
        <f t="array" ref="BK145">IF(INDEX(InputsCapExSalvageMonth,$BS$7)=BK$3,INDEX(InputsCapexSalvage,$BS$7),0)</f>
        <v>0</v>
      </c>
      <c r="BL145" s="59" cm="1">
        <f t="array" ref="BL145">IF(INDEX(InputsCapExSalvageMonth,$BS$7)=BL$3,INDEX(InputsCapexSalvage,$BS$7),0)</f>
        <v>0</v>
      </c>
      <c r="BM145" s="59" cm="1">
        <f t="array" ref="BM145">IF(INDEX(InputsCapExSalvageMonth,$BS$7)=BM$3,INDEX(InputsCapexSalvage,$BS$7),0)</f>
        <v>0</v>
      </c>
      <c r="BN145" s="59" cm="1">
        <f t="array" ref="BN145">IF(INDEX(InputsCapExSalvageMonth,$BS$7)=BN$3,INDEX(InputsCapexSalvage,$BS$7),0)</f>
        <v>0</v>
      </c>
      <c r="BO145" s="59" cm="1">
        <f t="array" ref="BO145">IF(INDEX(InputsCapExSalvageMonth,$BS$7)=BO$3,INDEX(InputsCapexSalvage,$BS$7),0)</f>
        <v>0</v>
      </c>
      <c r="BP145" s="59" cm="1">
        <f t="array" ref="BP145">IF(INDEX(InputsCapExSalvageMonth,$BS$7)=BP$3,INDEX(InputsCapexSalvage,$BS$7),0)</f>
        <v>0</v>
      </c>
      <c r="BQ145" s="59" cm="1">
        <f t="array" ref="BQ145">IF(INDEX(InputsCapExSalvageMonth,$BS$7)=BQ$3,INDEX(InputsCapexSalvage,$BS$7),0)</f>
        <v>0</v>
      </c>
      <c r="BR145" s="60" cm="1">
        <f t="array" ref="BR145">IF(INDEX(InputsCapExSalvageMonth,$BS$7)=BR$3,INDEX(InputsCapexSalvage,$BS$7),0)</f>
        <v>0</v>
      </c>
    </row>
    <row r="146" spans="2:70" s="47" customFormat="1" hidden="1" x14ac:dyDescent="0.25">
      <c r="B146" s="141"/>
      <c r="C146" s="128" t="str" cm="1">
        <f t="array" ref="C146">INDEX(InputsCapexItem,$BS$8)</f>
        <v>Improvements</v>
      </c>
      <c r="E146" s="60">
        <f t="shared" si="97"/>
        <v>0</v>
      </c>
      <c r="F146" s="60">
        <f t="shared" si="98"/>
        <v>0</v>
      </c>
      <c r="G146" s="60">
        <f t="shared" si="99"/>
        <v>15</v>
      </c>
      <c r="H146" s="60">
        <f t="shared" si="100"/>
        <v>0</v>
      </c>
      <c r="I146" s="60">
        <f t="shared" si="101"/>
        <v>0</v>
      </c>
      <c r="K146" s="53" cm="1">
        <f t="array" ref="K146">IF(INDEX(InputsCapExSalvageMonth,$BS$8)=K$3,INDEX(InputsCapexSalvage,$BS$8),0)</f>
        <v>0</v>
      </c>
      <c r="L146" s="59" cm="1">
        <f t="array" ref="L146">IF(INDEX(InputsCapExSalvageMonth,$BS$8)=L$3,INDEX(InputsCapexSalvage,$BS$8),0)</f>
        <v>0</v>
      </c>
      <c r="M146" s="59" cm="1">
        <f t="array" ref="M146">IF(INDEX(InputsCapExSalvageMonth,$BS$8)=M$3,INDEX(InputsCapexSalvage,$BS$8),0)</f>
        <v>0</v>
      </c>
      <c r="N146" s="59" cm="1">
        <f t="array" ref="N146">IF(INDEX(InputsCapExSalvageMonth,$BS$8)=N$3,INDEX(InputsCapexSalvage,$BS$8),0)</f>
        <v>0</v>
      </c>
      <c r="O146" s="59" cm="1">
        <f t="array" ref="O146">IF(INDEX(InputsCapExSalvageMonth,$BS$8)=O$3,INDEX(InputsCapexSalvage,$BS$8),0)</f>
        <v>0</v>
      </c>
      <c r="P146" s="59" cm="1">
        <f t="array" ref="P146">IF(INDEX(InputsCapExSalvageMonth,$BS$8)=P$3,INDEX(InputsCapexSalvage,$BS$8),0)</f>
        <v>0</v>
      </c>
      <c r="Q146" s="59" cm="1">
        <f t="array" ref="Q146">IF(INDEX(InputsCapExSalvageMonth,$BS$8)=Q$3,INDEX(InputsCapexSalvage,$BS$8),0)</f>
        <v>0</v>
      </c>
      <c r="R146" s="59" cm="1">
        <f t="array" ref="R146">IF(INDEX(InputsCapExSalvageMonth,$BS$8)=R$3,INDEX(InputsCapexSalvage,$BS$8),0)</f>
        <v>0</v>
      </c>
      <c r="S146" s="59" cm="1">
        <f t="array" ref="S146">IF(INDEX(InputsCapExSalvageMonth,$BS$8)=S$3,INDEX(InputsCapexSalvage,$BS$8),0)</f>
        <v>0</v>
      </c>
      <c r="T146" s="59" cm="1">
        <f t="array" ref="T146">IF(INDEX(InputsCapExSalvageMonth,$BS$8)=T$3,INDEX(InputsCapexSalvage,$BS$8),0)</f>
        <v>0</v>
      </c>
      <c r="U146" s="59" cm="1">
        <f t="array" ref="U146">IF(INDEX(InputsCapExSalvageMonth,$BS$8)=U$3,INDEX(InputsCapexSalvage,$BS$8),0)</f>
        <v>0</v>
      </c>
      <c r="V146" s="60" cm="1">
        <f t="array" ref="V146">IF(INDEX(InputsCapExSalvageMonth,$BS$8)=V$3,INDEX(InputsCapexSalvage,$BS$8),0)</f>
        <v>0</v>
      </c>
      <c r="W146" s="53" cm="1">
        <f t="array" ref="W146">IF(INDEX(InputsCapExSalvageMonth,$BS$8)=W$3,INDEX(InputsCapexSalvage,$BS$8),0)</f>
        <v>0</v>
      </c>
      <c r="X146" s="59" cm="1">
        <f t="array" ref="X146">IF(INDEX(InputsCapExSalvageMonth,$BS$8)=X$3,INDEX(InputsCapexSalvage,$BS$8),0)</f>
        <v>0</v>
      </c>
      <c r="Y146" s="59" cm="1">
        <f t="array" ref="Y146">IF(INDEX(InputsCapExSalvageMonth,$BS$8)=Y$3,INDEX(InputsCapexSalvage,$BS$8),0)</f>
        <v>0</v>
      </c>
      <c r="Z146" s="59" cm="1">
        <f t="array" ref="Z146">IF(INDEX(InputsCapExSalvageMonth,$BS$8)=Z$3,INDEX(InputsCapexSalvage,$BS$8),0)</f>
        <v>0</v>
      </c>
      <c r="AA146" s="59" cm="1">
        <f t="array" ref="AA146">IF(INDEX(InputsCapExSalvageMonth,$BS$8)=AA$3,INDEX(InputsCapexSalvage,$BS$8),0)</f>
        <v>0</v>
      </c>
      <c r="AB146" s="59" cm="1">
        <f t="array" ref="AB146">IF(INDEX(InputsCapExSalvageMonth,$BS$8)=AB$3,INDEX(InputsCapexSalvage,$BS$8),0)</f>
        <v>0</v>
      </c>
      <c r="AC146" s="59" cm="1">
        <f t="array" ref="AC146">IF(INDEX(InputsCapExSalvageMonth,$BS$8)=AC$3,INDEX(InputsCapexSalvage,$BS$8),0)</f>
        <v>0</v>
      </c>
      <c r="AD146" s="59" cm="1">
        <f t="array" ref="AD146">IF(INDEX(InputsCapExSalvageMonth,$BS$8)=AD$3,INDEX(InputsCapexSalvage,$BS$8),0)</f>
        <v>0</v>
      </c>
      <c r="AE146" s="59" cm="1">
        <f t="array" ref="AE146">IF(INDEX(InputsCapExSalvageMonth,$BS$8)=AE$3,INDEX(InputsCapexSalvage,$BS$8),0)</f>
        <v>0</v>
      </c>
      <c r="AF146" s="59" cm="1">
        <f t="array" ref="AF146">IF(INDEX(InputsCapExSalvageMonth,$BS$8)=AF$3,INDEX(InputsCapexSalvage,$BS$8),0)</f>
        <v>0</v>
      </c>
      <c r="AG146" s="59" cm="1">
        <f t="array" ref="AG146">IF(INDEX(InputsCapExSalvageMonth,$BS$8)=AG$3,INDEX(InputsCapexSalvage,$BS$8),0)</f>
        <v>0</v>
      </c>
      <c r="AH146" s="60" cm="1">
        <f t="array" ref="AH146">IF(INDEX(InputsCapExSalvageMonth,$BS$8)=AH$3,INDEX(InputsCapexSalvage,$BS$8),0)</f>
        <v>0</v>
      </c>
      <c r="AI146" s="53" cm="1">
        <f t="array" ref="AI146">IF(INDEX(InputsCapExSalvageMonth,$BS$8)=AI$3,INDEX(InputsCapexSalvage,$BS$8),0)</f>
        <v>0</v>
      </c>
      <c r="AJ146" s="59" cm="1">
        <f t="array" ref="AJ146">IF(INDEX(InputsCapExSalvageMonth,$BS$8)=AJ$3,INDEX(InputsCapexSalvage,$BS$8),0)</f>
        <v>0</v>
      </c>
      <c r="AK146" s="59" cm="1">
        <f t="array" ref="AK146">IF(INDEX(InputsCapExSalvageMonth,$BS$8)=AK$3,INDEX(InputsCapexSalvage,$BS$8),0)</f>
        <v>0</v>
      </c>
      <c r="AL146" s="59" cm="1">
        <f t="array" ref="AL146">IF(INDEX(InputsCapExSalvageMonth,$BS$8)=AL$3,INDEX(InputsCapexSalvage,$BS$8),0)</f>
        <v>0</v>
      </c>
      <c r="AM146" s="59" cm="1">
        <f t="array" ref="AM146">IF(INDEX(InputsCapExSalvageMonth,$BS$8)=AM$3,INDEX(InputsCapexSalvage,$BS$8),0)</f>
        <v>0</v>
      </c>
      <c r="AN146" s="59" cm="1">
        <f t="array" ref="AN146">IF(INDEX(InputsCapExSalvageMonth,$BS$8)=AN$3,INDEX(InputsCapexSalvage,$BS$8),0)</f>
        <v>0</v>
      </c>
      <c r="AO146" s="59" cm="1">
        <f t="array" ref="AO146">IF(INDEX(InputsCapExSalvageMonth,$BS$8)=AO$3,INDEX(InputsCapexSalvage,$BS$8),0)</f>
        <v>0</v>
      </c>
      <c r="AP146" s="59" cm="1">
        <f t="array" ref="AP146">IF(INDEX(InputsCapExSalvageMonth,$BS$8)=AP$3,INDEX(InputsCapexSalvage,$BS$8),0)</f>
        <v>15</v>
      </c>
      <c r="AQ146" s="59" cm="1">
        <f t="array" ref="AQ146">IF(INDEX(InputsCapExSalvageMonth,$BS$8)=AQ$3,INDEX(InputsCapexSalvage,$BS$8),0)</f>
        <v>0</v>
      </c>
      <c r="AR146" s="59" cm="1">
        <f t="array" ref="AR146">IF(INDEX(InputsCapExSalvageMonth,$BS$8)=AR$3,INDEX(InputsCapexSalvage,$BS$8),0)</f>
        <v>0</v>
      </c>
      <c r="AS146" s="59" cm="1">
        <f t="array" ref="AS146">IF(INDEX(InputsCapExSalvageMonth,$BS$8)=AS$3,INDEX(InputsCapexSalvage,$BS$8),0)</f>
        <v>0</v>
      </c>
      <c r="AT146" s="60" cm="1">
        <f t="array" ref="AT146">IF(INDEX(InputsCapExSalvageMonth,$BS$8)=AT$3,INDEX(InputsCapexSalvage,$BS$8),0)</f>
        <v>0</v>
      </c>
      <c r="AU146" s="53" cm="1">
        <f t="array" ref="AU146">IF(INDEX(InputsCapExSalvageMonth,$BS$8)=AU$3,INDEX(InputsCapexSalvage,$BS$8),0)</f>
        <v>0</v>
      </c>
      <c r="AV146" s="59" cm="1">
        <f t="array" ref="AV146">IF(INDEX(InputsCapExSalvageMonth,$BS$8)=AV$3,INDEX(InputsCapexSalvage,$BS$8),0)</f>
        <v>0</v>
      </c>
      <c r="AW146" s="59" cm="1">
        <f t="array" ref="AW146">IF(INDEX(InputsCapExSalvageMonth,$BS$8)=AW$3,INDEX(InputsCapexSalvage,$BS$8),0)</f>
        <v>0</v>
      </c>
      <c r="AX146" s="59" cm="1">
        <f t="array" ref="AX146">IF(INDEX(InputsCapExSalvageMonth,$BS$8)=AX$3,INDEX(InputsCapexSalvage,$BS$8),0)</f>
        <v>0</v>
      </c>
      <c r="AY146" s="59" cm="1">
        <f t="array" ref="AY146">IF(INDEX(InputsCapExSalvageMonth,$BS$8)=AY$3,INDEX(InputsCapexSalvage,$BS$8),0)</f>
        <v>0</v>
      </c>
      <c r="AZ146" s="59" cm="1">
        <f t="array" ref="AZ146">IF(INDEX(InputsCapExSalvageMonth,$BS$8)=AZ$3,INDEX(InputsCapexSalvage,$BS$8),0)</f>
        <v>0</v>
      </c>
      <c r="BA146" s="59" cm="1">
        <f t="array" ref="BA146">IF(INDEX(InputsCapExSalvageMonth,$BS$8)=BA$3,INDEX(InputsCapexSalvage,$BS$8),0)</f>
        <v>0</v>
      </c>
      <c r="BB146" s="59" cm="1">
        <f t="array" ref="BB146">IF(INDEX(InputsCapExSalvageMonth,$BS$8)=BB$3,INDEX(InputsCapexSalvage,$BS$8),0)</f>
        <v>0</v>
      </c>
      <c r="BC146" s="59" cm="1">
        <f t="array" ref="BC146">IF(INDEX(InputsCapExSalvageMonth,$BS$8)=BC$3,INDEX(InputsCapexSalvage,$BS$8),0)</f>
        <v>0</v>
      </c>
      <c r="BD146" s="59" cm="1">
        <f t="array" ref="BD146">IF(INDEX(InputsCapExSalvageMonth,$BS$8)=BD$3,INDEX(InputsCapexSalvage,$BS$8),0)</f>
        <v>0</v>
      </c>
      <c r="BE146" s="59" cm="1">
        <f t="array" ref="BE146">IF(INDEX(InputsCapExSalvageMonth,$BS$8)=BE$3,INDEX(InputsCapexSalvage,$BS$8),0)</f>
        <v>0</v>
      </c>
      <c r="BF146" s="60" cm="1">
        <f t="array" ref="BF146">IF(INDEX(InputsCapExSalvageMonth,$BS$8)=BF$3,INDEX(InputsCapexSalvage,$BS$8),0)</f>
        <v>0</v>
      </c>
      <c r="BG146" s="53" cm="1">
        <f t="array" ref="BG146">IF(INDEX(InputsCapExSalvageMonth,$BS$8)=BG$3,INDEX(InputsCapexSalvage,$BS$8),0)</f>
        <v>0</v>
      </c>
      <c r="BH146" s="59" cm="1">
        <f t="array" ref="BH146">IF(INDEX(InputsCapExSalvageMonth,$BS$8)=BH$3,INDEX(InputsCapexSalvage,$BS$8),0)</f>
        <v>0</v>
      </c>
      <c r="BI146" s="59" cm="1">
        <f t="array" ref="BI146">IF(INDEX(InputsCapExSalvageMonth,$BS$8)=BI$3,INDEX(InputsCapexSalvage,$BS$8),0)</f>
        <v>0</v>
      </c>
      <c r="BJ146" s="59" cm="1">
        <f t="array" ref="BJ146">IF(INDEX(InputsCapExSalvageMonth,$BS$8)=BJ$3,INDEX(InputsCapexSalvage,$BS$8),0)</f>
        <v>0</v>
      </c>
      <c r="BK146" s="59" cm="1">
        <f t="array" ref="BK146">IF(INDEX(InputsCapExSalvageMonth,$BS$8)=BK$3,INDEX(InputsCapexSalvage,$BS$8),0)</f>
        <v>0</v>
      </c>
      <c r="BL146" s="59" cm="1">
        <f t="array" ref="BL146">IF(INDEX(InputsCapExSalvageMonth,$BS$8)=BL$3,INDEX(InputsCapexSalvage,$BS$8),0)</f>
        <v>0</v>
      </c>
      <c r="BM146" s="59" cm="1">
        <f t="array" ref="BM146">IF(INDEX(InputsCapExSalvageMonth,$BS$8)=BM$3,INDEX(InputsCapexSalvage,$BS$8),0)</f>
        <v>0</v>
      </c>
      <c r="BN146" s="59" cm="1">
        <f t="array" ref="BN146">IF(INDEX(InputsCapExSalvageMonth,$BS$8)=BN$3,INDEX(InputsCapexSalvage,$BS$8),0)</f>
        <v>0</v>
      </c>
      <c r="BO146" s="59" cm="1">
        <f t="array" ref="BO146">IF(INDEX(InputsCapExSalvageMonth,$BS$8)=BO$3,INDEX(InputsCapexSalvage,$BS$8),0)</f>
        <v>0</v>
      </c>
      <c r="BP146" s="59" cm="1">
        <f t="array" ref="BP146">IF(INDEX(InputsCapExSalvageMonth,$BS$8)=BP$3,INDEX(InputsCapexSalvage,$BS$8),0)</f>
        <v>0</v>
      </c>
      <c r="BQ146" s="59" cm="1">
        <f t="array" ref="BQ146">IF(INDEX(InputsCapExSalvageMonth,$BS$8)=BQ$3,INDEX(InputsCapexSalvage,$BS$8),0)</f>
        <v>0</v>
      </c>
      <c r="BR146" s="60" cm="1">
        <f t="array" ref="BR146">IF(INDEX(InputsCapExSalvageMonth,$BS$8)=BR$3,INDEX(InputsCapexSalvage,$BS$8),0)</f>
        <v>0</v>
      </c>
    </row>
    <row r="147" spans="2:70" s="47" customFormat="1" hidden="1" x14ac:dyDescent="0.25">
      <c r="B147" s="141"/>
      <c r="C147" s="128" t="str" cm="1">
        <f t="array" ref="C147">INDEX(InputsCapexItem,$BS$9)</f>
        <v>Land</v>
      </c>
      <c r="E147" s="60">
        <f t="shared" si="97"/>
        <v>0</v>
      </c>
      <c r="F147" s="60">
        <f t="shared" si="98"/>
        <v>0</v>
      </c>
      <c r="G147" s="60">
        <f t="shared" si="99"/>
        <v>0</v>
      </c>
      <c r="H147" s="60">
        <f t="shared" si="100"/>
        <v>0</v>
      </c>
      <c r="I147" s="60">
        <f t="shared" si="101"/>
        <v>125</v>
      </c>
      <c r="K147" s="53" cm="1">
        <f t="array" ref="K147">IF(INDEX(InputsCapExSalvageMonth,$BS$9)=K$3,INDEX(InputsCapexSalvage,$BS$9),0)</f>
        <v>0</v>
      </c>
      <c r="L147" s="59" cm="1">
        <f t="array" ref="L147">IF(INDEX(InputsCapExSalvageMonth,$BS$9)=L$3,INDEX(InputsCapexSalvage,$BS$9),0)</f>
        <v>0</v>
      </c>
      <c r="M147" s="59" cm="1">
        <f t="array" ref="M147">IF(INDEX(InputsCapExSalvageMonth,$BS$9)=M$3,INDEX(InputsCapexSalvage,$BS$9),0)</f>
        <v>0</v>
      </c>
      <c r="N147" s="59" cm="1">
        <f t="array" ref="N147">IF(INDEX(InputsCapExSalvageMonth,$BS$9)=N$3,INDEX(InputsCapexSalvage,$BS$9),0)</f>
        <v>0</v>
      </c>
      <c r="O147" s="59" cm="1">
        <f t="array" ref="O147">IF(INDEX(InputsCapExSalvageMonth,$BS$9)=O$3,INDEX(InputsCapexSalvage,$BS$9),0)</f>
        <v>0</v>
      </c>
      <c r="P147" s="59" cm="1">
        <f t="array" ref="P147">IF(INDEX(InputsCapExSalvageMonth,$BS$9)=P$3,INDEX(InputsCapexSalvage,$BS$9),0)</f>
        <v>0</v>
      </c>
      <c r="Q147" s="59" cm="1">
        <f t="array" ref="Q147">IF(INDEX(InputsCapExSalvageMonth,$BS$9)=Q$3,INDEX(InputsCapexSalvage,$BS$9),0)</f>
        <v>0</v>
      </c>
      <c r="R147" s="59" cm="1">
        <f t="array" ref="R147">IF(INDEX(InputsCapExSalvageMonth,$BS$9)=R$3,INDEX(InputsCapexSalvage,$BS$9),0)</f>
        <v>0</v>
      </c>
      <c r="S147" s="59" cm="1">
        <f t="array" ref="S147">IF(INDEX(InputsCapExSalvageMonth,$BS$9)=S$3,INDEX(InputsCapexSalvage,$BS$9),0)</f>
        <v>0</v>
      </c>
      <c r="T147" s="59" cm="1">
        <f t="array" ref="T147">IF(INDEX(InputsCapExSalvageMonth,$BS$9)=T$3,INDEX(InputsCapexSalvage,$BS$9),0)</f>
        <v>0</v>
      </c>
      <c r="U147" s="59" cm="1">
        <f t="array" ref="U147">IF(INDEX(InputsCapExSalvageMonth,$BS$9)=U$3,INDEX(InputsCapexSalvage,$BS$9),0)</f>
        <v>0</v>
      </c>
      <c r="V147" s="60" cm="1">
        <f t="array" ref="V147">IF(INDEX(InputsCapExSalvageMonth,$BS$9)=V$3,INDEX(InputsCapexSalvage,$BS$9),0)</f>
        <v>0</v>
      </c>
      <c r="W147" s="53" cm="1">
        <f t="array" ref="W147">IF(INDEX(InputsCapExSalvageMonth,$BS$9)=W$3,INDEX(InputsCapexSalvage,$BS$9),0)</f>
        <v>0</v>
      </c>
      <c r="X147" s="59" cm="1">
        <f t="array" ref="X147">IF(INDEX(InputsCapExSalvageMonth,$BS$9)=X$3,INDEX(InputsCapexSalvage,$BS$9),0)</f>
        <v>0</v>
      </c>
      <c r="Y147" s="59" cm="1">
        <f t="array" ref="Y147">IF(INDEX(InputsCapExSalvageMonth,$BS$9)=Y$3,INDEX(InputsCapexSalvage,$BS$9),0)</f>
        <v>0</v>
      </c>
      <c r="Z147" s="59" cm="1">
        <f t="array" ref="Z147">IF(INDEX(InputsCapExSalvageMonth,$BS$9)=Z$3,INDEX(InputsCapexSalvage,$BS$9),0)</f>
        <v>0</v>
      </c>
      <c r="AA147" s="59" cm="1">
        <f t="array" ref="AA147">IF(INDEX(InputsCapExSalvageMonth,$BS$9)=AA$3,INDEX(InputsCapexSalvage,$BS$9),0)</f>
        <v>0</v>
      </c>
      <c r="AB147" s="59" cm="1">
        <f t="array" ref="AB147">IF(INDEX(InputsCapExSalvageMonth,$BS$9)=AB$3,INDEX(InputsCapexSalvage,$BS$9),0)</f>
        <v>0</v>
      </c>
      <c r="AC147" s="59" cm="1">
        <f t="array" ref="AC147">IF(INDEX(InputsCapExSalvageMonth,$BS$9)=AC$3,INDEX(InputsCapexSalvage,$BS$9),0)</f>
        <v>0</v>
      </c>
      <c r="AD147" s="59" cm="1">
        <f t="array" ref="AD147">IF(INDEX(InputsCapExSalvageMonth,$BS$9)=AD$3,INDEX(InputsCapexSalvage,$BS$9),0)</f>
        <v>0</v>
      </c>
      <c r="AE147" s="59" cm="1">
        <f t="array" ref="AE147">IF(INDEX(InputsCapExSalvageMonth,$BS$9)=AE$3,INDEX(InputsCapexSalvage,$BS$9),0)</f>
        <v>0</v>
      </c>
      <c r="AF147" s="59" cm="1">
        <f t="array" ref="AF147">IF(INDEX(InputsCapExSalvageMonth,$BS$9)=AF$3,INDEX(InputsCapexSalvage,$BS$9),0)</f>
        <v>0</v>
      </c>
      <c r="AG147" s="59" cm="1">
        <f t="array" ref="AG147">IF(INDEX(InputsCapExSalvageMonth,$BS$9)=AG$3,INDEX(InputsCapexSalvage,$BS$9),0)</f>
        <v>0</v>
      </c>
      <c r="AH147" s="60" cm="1">
        <f t="array" ref="AH147">IF(INDEX(InputsCapExSalvageMonth,$BS$9)=AH$3,INDEX(InputsCapexSalvage,$BS$9),0)</f>
        <v>0</v>
      </c>
      <c r="AI147" s="53" cm="1">
        <f t="array" ref="AI147">IF(INDEX(InputsCapExSalvageMonth,$BS$9)=AI$3,INDEX(InputsCapexSalvage,$BS$9),0)</f>
        <v>0</v>
      </c>
      <c r="AJ147" s="59" cm="1">
        <f t="array" ref="AJ147">IF(INDEX(InputsCapExSalvageMonth,$BS$9)=AJ$3,INDEX(InputsCapexSalvage,$BS$9),0)</f>
        <v>0</v>
      </c>
      <c r="AK147" s="59" cm="1">
        <f t="array" ref="AK147">IF(INDEX(InputsCapExSalvageMonth,$BS$9)=AK$3,INDEX(InputsCapexSalvage,$BS$9),0)</f>
        <v>0</v>
      </c>
      <c r="AL147" s="59" cm="1">
        <f t="array" ref="AL147">IF(INDEX(InputsCapExSalvageMonth,$BS$9)=AL$3,INDEX(InputsCapexSalvage,$BS$9),0)</f>
        <v>0</v>
      </c>
      <c r="AM147" s="59" cm="1">
        <f t="array" ref="AM147">IF(INDEX(InputsCapExSalvageMonth,$BS$9)=AM$3,INDEX(InputsCapexSalvage,$BS$9),0)</f>
        <v>0</v>
      </c>
      <c r="AN147" s="59" cm="1">
        <f t="array" ref="AN147">IF(INDEX(InputsCapExSalvageMonth,$BS$9)=AN$3,INDEX(InputsCapexSalvage,$BS$9),0)</f>
        <v>0</v>
      </c>
      <c r="AO147" s="59" cm="1">
        <f t="array" ref="AO147">IF(INDEX(InputsCapExSalvageMonth,$BS$9)=AO$3,INDEX(InputsCapexSalvage,$BS$9),0)</f>
        <v>0</v>
      </c>
      <c r="AP147" s="59" cm="1">
        <f t="array" ref="AP147">IF(INDEX(InputsCapExSalvageMonth,$BS$9)=AP$3,INDEX(InputsCapexSalvage,$BS$9),0)</f>
        <v>0</v>
      </c>
      <c r="AQ147" s="59" cm="1">
        <f t="array" ref="AQ147">IF(INDEX(InputsCapExSalvageMonth,$BS$9)=AQ$3,INDEX(InputsCapexSalvage,$BS$9),0)</f>
        <v>0</v>
      </c>
      <c r="AR147" s="59" cm="1">
        <f t="array" ref="AR147">IF(INDEX(InputsCapExSalvageMonth,$BS$9)=AR$3,INDEX(InputsCapexSalvage,$BS$9),0)</f>
        <v>0</v>
      </c>
      <c r="AS147" s="59" cm="1">
        <f t="array" ref="AS147">IF(INDEX(InputsCapExSalvageMonth,$BS$9)=AS$3,INDEX(InputsCapexSalvage,$BS$9),0)</f>
        <v>0</v>
      </c>
      <c r="AT147" s="60" cm="1">
        <f t="array" ref="AT147">IF(INDEX(InputsCapExSalvageMonth,$BS$9)=AT$3,INDEX(InputsCapexSalvage,$BS$9),0)</f>
        <v>0</v>
      </c>
      <c r="AU147" s="53" cm="1">
        <f t="array" ref="AU147">IF(INDEX(InputsCapExSalvageMonth,$BS$9)=AU$3,INDEX(InputsCapexSalvage,$BS$9),0)</f>
        <v>0</v>
      </c>
      <c r="AV147" s="59" cm="1">
        <f t="array" ref="AV147">IF(INDEX(InputsCapExSalvageMonth,$BS$9)=AV$3,INDEX(InputsCapexSalvage,$BS$9),0)</f>
        <v>0</v>
      </c>
      <c r="AW147" s="59" cm="1">
        <f t="array" ref="AW147">IF(INDEX(InputsCapExSalvageMonth,$BS$9)=AW$3,INDEX(InputsCapexSalvage,$BS$9),0)</f>
        <v>0</v>
      </c>
      <c r="AX147" s="59" cm="1">
        <f t="array" ref="AX147">IF(INDEX(InputsCapExSalvageMonth,$BS$9)=AX$3,INDEX(InputsCapexSalvage,$BS$9),0)</f>
        <v>0</v>
      </c>
      <c r="AY147" s="59" cm="1">
        <f t="array" ref="AY147">IF(INDEX(InputsCapExSalvageMonth,$BS$9)=AY$3,INDEX(InputsCapexSalvage,$BS$9),0)</f>
        <v>0</v>
      </c>
      <c r="AZ147" s="59" cm="1">
        <f t="array" ref="AZ147">IF(INDEX(InputsCapExSalvageMonth,$BS$9)=AZ$3,INDEX(InputsCapexSalvage,$BS$9),0)</f>
        <v>0</v>
      </c>
      <c r="BA147" s="59" cm="1">
        <f t="array" ref="BA147">IF(INDEX(InputsCapExSalvageMonth,$BS$9)=BA$3,INDEX(InputsCapexSalvage,$BS$9),0)</f>
        <v>0</v>
      </c>
      <c r="BB147" s="59" cm="1">
        <f t="array" ref="BB147">IF(INDEX(InputsCapExSalvageMonth,$BS$9)=BB$3,INDEX(InputsCapexSalvage,$BS$9),0)</f>
        <v>0</v>
      </c>
      <c r="BC147" s="59" cm="1">
        <f t="array" ref="BC147">IF(INDEX(InputsCapExSalvageMonth,$BS$9)=BC$3,INDEX(InputsCapexSalvage,$BS$9),0)</f>
        <v>0</v>
      </c>
      <c r="BD147" s="59" cm="1">
        <f t="array" ref="BD147">IF(INDEX(InputsCapExSalvageMonth,$BS$9)=BD$3,INDEX(InputsCapexSalvage,$BS$9),0)</f>
        <v>0</v>
      </c>
      <c r="BE147" s="59" cm="1">
        <f t="array" ref="BE147">IF(INDEX(InputsCapExSalvageMonth,$BS$9)=BE$3,INDEX(InputsCapexSalvage,$BS$9),0)</f>
        <v>0</v>
      </c>
      <c r="BF147" s="60" cm="1">
        <f t="array" ref="BF147">IF(INDEX(InputsCapExSalvageMonth,$BS$9)=BF$3,INDEX(InputsCapexSalvage,$BS$9),0)</f>
        <v>0</v>
      </c>
      <c r="BG147" s="53" cm="1">
        <f t="array" ref="BG147">IF(INDEX(InputsCapExSalvageMonth,$BS$9)=BG$3,INDEX(InputsCapexSalvage,$BS$9),0)</f>
        <v>0</v>
      </c>
      <c r="BH147" s="59" cm="1">
        <f t="array" ref="BH147">IF(INDEX(InputsCapExSalvageMonth,$BS$9)=BH$3,INDEX(InputsCapexSalvage,$BS$9),0)</f>
        <v>0</v>
      </c>
      <c r="BI147" s="59" cm="1">
        <f t="array" ref="BI147">IF(INDEX(InputsCapExSalvageMonth,$BS$9)=BI$3,INDEX(InputsCapexSalvage,$BS$9),0)</f>
        <v>0</v>
      </c>
      <c r="BJ147" s="59" cm="1">
        <f t="array" ref="BJ147">IF(INDEX(InputsCapExSalvageMonth,$BS$9)=BJ$3,INDEX(InputsCapexSalvage,$BS$9),0)</f>
        <v>0</v>
      </c>
      <c r="BK147" s="59" cm="1">
        <f t="array" ref="BK147">IF(INDEX(InputsCapExSalvageMonth,$BS$9)=BK$3,INDEX(InputsCapexSalvage,$BS$9),0)</f>
        <v>0</v>
      </c>
      <c r="BL147" s="59" cm="1">
        <f t="array" ref="BL147">IF(INDEX(InputsCapExSalvageMonth,$BS$9)=BL$3,INDEX(InputsCapexSalvage,$BS$9),0)</f>
        <v>125</v>
      </c>
      <c r="BM147" s="59" cm="1">
        <f t="array" ref="BM147">IF(INDEX(InputsCapExSalvageMonth,$BS$9)=BM$3,INDEX(InputsCapexSalvage,$BS$9),0)</f>
        <v>0</v>
      </c>
      <c r="BN147" s="59" cm="1">
        <f t="array" ref="BN147">IF(INDEX(InputsCapExSalvageMonth,$BS$9)=BN$3,INDEX(InputsCapexSalvage,$BS$9),0)</f>
        <v>0</v>
      </c>
      <c r="BO147" s="59" cm="1">
        <f t="array" ref="BO147">IF(INDEX(InputsCapExSalvageMonth,$BS$9)=BO$3,INDEX(InputsCapexSalvage,$BS$9),0)</f>
        <v>0</v>
      </c>
      <c r="BP147" s="59" cm="1">
        <f t="array" ref="BP147">IF(INDEX(InputsCapExSalvageMonth,$BS$9)=BP$3,INDEX(InputsCapexSalvage,$BS$9),0)</f>
        <v>0</v>
      </c>
      <c r="BQ147" s="59" cm="1">
        <f t="array" ref="BQ147">IF(INDEX(InputsCapExSalvageMonth,$BS$9)=BQ$3,INDEX(InputsCapexSalvage,$BS$9),0)</f>
        <v>0</v>
      </c>
      <c r="BR147" s="60" cm="1">
        <f t="array" ref="BR147">IF(INDEX(InputsCapExSalvageMonth,$BS$9)=BR$3,INDEX(InputsCapexSalvage,$BS$9),0)</f>
        <v>0</v>
      </c>
    </row>
    <row r="148" spans="2:70" s="47" customFormat="1" hidden="1" x14ac:dyDescent="0.25">
      <c r="B148" s="141"/>
      <c r="C148" s="128" cm="1">
        <f t="array" ref="C148">INDEX(InputsCapexItem,$BS$10)</f>
        <v>0</v>
      </c>
      <c r="E148" s="60">
        <f t="shared" si="97"/>
        <v>0</v>
      </c>
      <c r="F148" s="60">
        <f t="shared" si="98"/>
        <v>0</v>
      </c>
      <c r="G148" s="60">
        <f t="shared" si="99"/>
        <v>0</v>
      </c>
      <c r="H148" s="60">
        <f t="shared" si="100"/>
        <v>0</v>
      </c>
      <c r="I148" s="60">
        <f t="shared" si="101"/>
        <v>0</v>
      </c>
      <c r="K148" s="53" cm="1">
        <f t="array" ref="K148">IF(INDEX(InputsCapExSalvageMonth,$BS$10)=K$3,INDEX(InputsCapexSalvage,$BS$10),0)</f>
        <v>0</v>
      </c>
      <c r="L148" s="59" cm="1">
        <f t="array" ref="L148">IF(INDEX(InputsCapExSalvageMonth,$BS$10)=L$3,INDEX(InputsCapexSalvage,$BS$10),0)</f>
        <v>0</v>
      </c>
      <c r="M148" s="59" cm="1">
        <f t="array" ref="M148">IF(INDEX(InputsCapExSalvageMonth,$BS$10)=M$3,INDEX(InputsCapexSalvage,$BS$10),0)</f>
        <v>0</v>
      </c>
      <c r="N148" s="59" cm="1">
        <f t="array" ref="N148">IF(INDEX(InputsCapExSalvageMonth,$BS$10)=N$3,INDEX(InputsCapexSalvage,$BS$10),0)</f>
        <v>0</v>
      </c>
      <c r="O148" s="59" cm="1">
        <f t="array" ref="O148">IF(INDEX(InputsCapExSalvageMonth,$BS$10)=O$3,INDEX(InputsCapexSalvage,$BS$10),0)</f>
        <v>0</v>
      </c>
      <c r="P148" s="59" cm="1">
        <f t="array" ref="P148">IF(INDEX(InputsCapExSalvageMonth,$BS$10)=P$3,INDEX(InputsCapexSalvage,$BS$10),0)</f>
        <v>0</v>
      </c>
      <c r="Q148" s="59" cm="1">
        <f t="array" ref="Q148">IF(INDEX(InputsCapExSalvageMonth,$BS$10)=Q$3,INDEX(InputsCapexSalvage,$BS$10),0)</f>
        <v>0</v>
      </c>
      <c r="R148" s="59" cm="1">
        <f t="array" ref="R148">IF(INDEX(InputsCapExSalvageMonth,$BS$10)=R$3,INDEX(InputsCapexSalvage,$BS$10),0)</f>
        <v>0</v>
      </c>
      <c r="S148" s="59" cm="1">
        <f t="array" ref="S148">IF(INDEX(InputsCapExSalvageMonth,$BS$10)=S$3,INDEX(InputsCapexSalvage,$BS$10),0)</f>
        <v>0</v>
      </c>
      <c r="T148" s="59" cm="1">
        <f t="array" ref="T148">IF(INDEX(InputsCapExSalvageMonth,$BS$10)=T$3,INDEX(InputsCapexSalvage,$BS$10),0)</f>
        <v>0</v>
      </c>
      <c r="U148" s="59" cm="1">
        <f t="array" ref="U148">IF(INDEX(InputsCapExSalvageMonth,$BS$10)=U$3,INDEX(InputsCapexSalvage,$BS$10),0)</f>
        <v>0</v>
      </c>
      <c r="V148" s="60" cm="1">
        <f t="array" ref="V148">IF(INDEX(InputsCapExSalvageMonth,$BS$10)=V$3,INDEX(InputsCapexSalvage,$BS$10),0)</f>
        <v>0</v>
      </c>
      <c r="W148" s="53" cm="1">
        <f t="array" ref="W148">IF(INDEX(InputsCapExSalvageMonth,$BS$10)=W$3,INDEX(InputsCapexSalvage,$BS$10),0)</f>
        <v>0</v>
      </c>
      <c r="X148" s="59" cm="1">
        <f t="array" ref="X148">IF(INDEX(InputsCapExSalvageMonth,$BS$10)=X$3,INDEX(InputsCapexSalvage,$BS$10),0)</f>
        <v>0</v>
      </c>
      <c r="Y148" s="59" cm="1">
        <f t="array" ref="Y148">IF(INDEX(InputsCapExSalvageMonth,$BS$10)=Y$3,INDEX(InputsCapexSalvage,$BS$10),0)</f>
        <v>0</v>
      </c>
      <c r="Z148" s="59" cm="1">
        <f t="array" ref="Z148">IF(INDEX(InputsCapExSalvageMonth,$BS$10)=Z$3,INDEX(InputsCapexSalvage,$BS$10),0)</f>
        <v>0</v>
      </c>
      <c r="AA148" s="59" cm="1">
        <f t="array" ref="AA148">IF(INDEX(InputsCapExSalvageMonth,$BS$10)=AA$3,INDEX(InputsCapexSalvage,$BS$10),0)</f>
        <v>0</v>
      </c>
      <c r="AB148" s="59" cm="1">
        <f t="array" ref="AB148">IF(INDEX(InputsCapExSalvageMonth,$BS$10)=AB$3,INDEX(InputsCapexSalvage,$BS$10),0)</f>
        <v>0</v>
      </c>
      <c r="AC148" s="59" cm="1">
        <f t="array" ref="AC148">IF(INDEX(InputsCapExSalvageMonth,$BS$10)=AC$3,INDEX(InputsCapexSalvage,$BS$10),0)</f>
        <v>0</v>
      </c>
      <c r="AD148" s="59" cm="1">
        <f t="array" ref="AD148">IF(INDEX(InputsCapExSalvageMonth,$BS$10)=AD$3,INDEX(InputsCapexSalvage,$BS$10),0)</f>
        <v>0</v>
      </c>
      <c r="AE148" s="59" cm="1">
        <f t="array" ref="AE148">IF(INDEX(InputsCapExSalvageMonth,$BS$10)=AE$3,INDEX(InputsCapexSalvage,$BS$10),0)</f>
        <v>0</v>
      </c>
      <c r="AF148" s="59" cm="1">
        <f t="array" ref="AF148">IF(INDEX(InputsCapExSalvageMonth,$BS$10)=AF$3,INDEX(InputsCapexSalvage,$BS$10),0)</f>
        <v>0</v>
      </c>
      <c r="AG148" s="59" cm="1">
        <f t="array" ref="AG148">IF(INDEX(InputsCapExSalvageMonth,$BS$10)=AG$3,INDEX(InputsCapexSalvage,$BS$10),0)</f>
        <v>0</v>
      </c>
      <c r="AH148" s="60" cm="1">
        <f t="array" ref="AH148">IF(INDEX(InputsCapExSalvageMonth,$BS$10)=AH$3,INDEX(InputsCapexSalvage,$BS$10),0)</f>
        <v>0</v>
      </c>
      <c r="AI148" s="53" cm="1">
        <f t="array" ref="AI148">IF(INDEX(InputsCapExSalvageMonth,$BS$10)=AI$3,INDEX(InputsCapexSalvage,$BS$10),0)</f>
        <v>0</v>
      </c>
      <c r="AJ148" s="59" cm="1">
        <f t="array" ref="AJ148">IF(INDEX(InputsCapExSalvageMonth,$BS$10)=AJ$3,INDEX(InputsCapexSalvage,$BS$10),0)</f>
        <v>0</v>
      </c>
      <c r="AK148" s="59" cm="1">
        <f t="array" ref="AK148">IF(INDEX(InputsCapExSalvageMonth,$BS$10)=AK$3,INDEX(InputsCapexSalvage,$BS$10),0)</f>
        <v>0</v>
      </c>
      <c r="AL148" s="59" cm="1">
        <f t="array" ref="AL148">IF(INDEX(InputsCapExSalvageMonth,$BS$10)=AL$3,INDEX(InputsCapexSalvage,$BS$10),0)</f>
        <v>0</v>
      </c>
      <c r="AM148" s="59" cm="1">
        <f t="array" ref="AM148">IF(INDEX(InputsCapExSalvageMonth,$BS$10)=AM$3,INDEX(InputsCapexSalvage,$BS$10),0)</f>
        <v>0</v>
      </c>
      <c r="AN148" s="59" cm="1">
        <f t="array" ref="AN148">IF(INDEX(InputsCapExSalvageMonth,$BS$10)=AN$3,INDEX(InputsCapexSalvage,$BS$10),0)</f>
        <v>0</v>
      </c>
      <c r="AO148" s="59" cm="1">
        <f t="array" ref="AO148">IF(INDEX(InputsCapExSalvageMonth,$BS$10)=AO$3,INDEX(InputsCapexSalvage,$BS$10),0)</f>
        <v>0</v>
      </c>
      <c r="AP148" s="59" cm="1">
        <f t="array" ref="AP148">IF(INDEX(InputsCapExSalvageMonth,$BS$10)=AP$3,INDEX(InputsCapexSalvage,$BS$10),0)</f>
        <v>0</v>
      </c>
      <c r="AQ148" s="59" cm="1">
        <f t="array" ref="AQ148">IF(INDEX(InputsCapExSalvageMonth,$BS$10)=AQ$3,INDEX(InputsCapexSalvage,$BS$10),0)</f>
        <v>0</v>
      </c>
      <c r="AR148" s="59" cm="1">
        <f t="array" ref="AR148">IF(INDEX(InputsCapExSalvageMonth,$BS$10)=AR$3,INDEX(InputsCapexSalvage,$BS$10),0)</f>
        <v>0</v>
      </c>
      <c r="AS148" s="59" cm="1">
        <f t="array" ref="AS148">IF(INDEX(InputsCapExSalvageMonth,$BS$10)=AS$3,INDEX(InputsCapexSalvage,$BS$10),0)</f>
        <v>0</v>
      </c>
      <c r="AT148" s="60" cm="1">
        <f t="array" ref="AT148">IF(INDEX(InputsCapExSalvageMonth,$BS$10)=AT$3,INDEX(InputsCapexSalvage,$BS$10),0)</f>
        <v>0</v>
      </c>
      <c r="AU148" s="53" cm="1">
        <f t="array" ref="AU148">IF(INDEX(InputsCapExSalvageMonth,$BS$10)=AU$3,INDEX(InputsCapexSalvage,$BS$10),0)</f>
        <v>0</v>
      </c>
      <c r="AV148" s="59" cm="1">
        <f t="array" ref="AV148">IF(INDEX(InputsCapExSalvageMonth,$BS$10)=AV$3,INDEX(InputsCapexSalvage,$BS$10),0)</f>
        <v>0</v>
      </c>
      <c r="AW148" s="59" cm="1">
        <f t="array" ref="AW148">IF(INDEX(InputsCapExSalvageMonth,$BS$10)=AW$3,INDEX(InputsCapexSalvage,$BS$10),0)</f>
        <v>0</v>
      </c>
      <c r="AX148" s="59" cm="1">
        <f t="array" ref="AX148">IF(INDEX(InputsCapExSalvageMonth,$BS$10)=AX$3,INDEX(InputsCapexSalvage,$BS$10),0)</f>
        <v>0</v>
      </c>
      <c r="AY148" s="59" cm="1">
        <f t="array" ref="AY148">IF(INDEX(InputsCapExSalvageMonth,$BS$10)=AY$3,INDEX(InputsCapexSalvage,$BS$10),0)</f>
        <v>0</v>
      </c>
      <c r="AZ148" s="59" cm="1">
        <f t="array" ref="AZ148">IF(INDEX(InputsCapExSalvageMonth,$BS$10)=AZ$3,INDEX(InputsCapexSalvage,$BS$10),0)</f>
        <v>0</v>
      </c>
      <c r="BA148" s="59" cm="1">
        <f t="array" ref="BA148">IF(INDEX(InputsCapExSalvageMonth,$BS$10)=BA$3,INDEX(InputsCapexSalvage,$BS$10),0)</f>
        <v>0</v>
      </c>
      <c r="BB148" s="59" cm="1">
        <f t="array" ref="BB148">IF(INDEX(InputsCapExSalvageMonth,$BS$10)=BB$3,INDEX(InputsCapexSalvage,$BS$10),0)</f>
        <v>0</v>
      </c>
      <c r="BC148" s="59" cm="1">
        <f t="array" ref="BC148">IF(INDEX(InputsCapExSalvageMonth,$BS$10)=BC$3,INDEX(InputsCapexSalvage,$BS$10),0)</f>
        <v>0</v>
      </c>
      <c r="BD148" s="59" cm="1">
        <f t="array" ref="BD148">IF(INDEX(InputsCapExSalvageMonth,$BS$10)=BD$3,INDEX(InputsCapexSalvage,$BS$10),0)</f>
        <v>0</v>
      </c>
      <c r="BE148" s="59" cm="1">
        <f t="array" ref="BE148">IF(INDEX(InputsCapExSalvageMonth,$BS$10)=BE$3,INDEX(InputsCapexSalvage,$BS$10),0)</f>
        <v>0</v>
      </c>
      <c r="BF148" s="60" cm="1">
        <f t="array" ref="BF148">IF(INDEX(InputsCapExSalvageMonth,$BS$10)=BF$3,INDEX(InputsCapexSalvage,$BS$10),0)</f>
        <v>0</v>
      </c>
      <c r="BG148" s="53" cm="1">
        <f t="array" ref="BG148">IF(INDEX(InputsCapExSalvageMonth,$BS$10)=BG$3,INDEX(InputsCapexSalvage,$BS$10),0)</f>
        <v>0</v>
      </c>
      <c r="BH148" s="59" cm="1">
        <f t="array" ref="BH148">IF(INDEX(InputsCapExSalvageMonth,$BS$10)=BH$3,INDEX(InputsCapexSalvage,$BS$10),0)</f>
        <v>0</v>
      </c>
      <c r="BI148" s="59" cm="1">
        <f t="array" ref="BI148">IF(INDEX(InputsCapExSalvageMonth,$BS$10)=BI$3,INDEX(InputsCapexSalvage,$BS$10),0)</f>
        <v>0</v>
      </c>
      <c r="BJ148" s="59" cm="1">
        <f t="array" ref="BJ148">IF(INDEX(InputsCapExSalvageMonth,$BS$10)=BJ$3,INDEX(InputsCapexSalvage,$BS$10),0)</f>
        <v>0</v>
      </c>
      <c r="BK148" s="59" cm="1">
        <f t="array" ref="BK148">IF(INDEX(InputsCapExSalvageMonth,$BS$10)=BK$3,INDEX(InputsCapexSalvage,$BS$10),0)</f>
        <v>0</v>
      </c>
      <c r="BL148" s="59" cm="1">
        <f t="array" ref="BL148">IF(INDEX(InputsCapExSalvageMonth,$BS$10)=BL$3,INDEX(InputsCapexSalvage,$BS$10),0)</f>
        <v>0</v>
      </c>
      <c r="BM148" s="59" cm="1">
        <f t="array" ref="BM148">IF(INDEX(InputsCapExSalvageMonth,$BS$10)=BM$3,INDEX(InputsCapexSalvage,$BS$10),0)</f>
        <v>0</v>
      </c>
      <c r="BN148" s="59" cm="1">
        <f t="array" ref="BN148">IF(INDEX(InputsCapExSalvageMonth,$BS$10)=BN$3,INDEX(InputsCapexSalvage,$BS$10),0)</f>
        <v>0</v>
      </c>
      <c r="BO148" s="59" cm="1">
        <f t="array" ref="BO148">IF(INDEX(InputsCapExSalvageMonth,$BS$10)=BO$3,INDEX(InputsCapexSalvage,$BS$10),0)</f>
        <v>0</v>
      </c>
      <c r="BP148" s="59" cm="1">
        <f t="array" ref="BP148">IF(INDEX(InputsCapExSalvageMonth,$BS$10)=BP$3,INDEX(InputsCapexSalvage,$BS$10),0)</f>
        <v>0</v>
      </c>
      <c r="BQ148" s="59" cm="1">
        <f t="array" ref="BQ148">IF(INDEX(InputsCapExSalvageMonth,$BS$10)=BQ$3,INDEX(InputsCapexSalvage,$BS$10),0)</f>
        <v>0</v>
      </c>
      <c r="BR148" s="60" cm="1">
        <f t="array" ref="BR148">IF(INDEX(InputsCapExSalvageMonth,$BS$10)=BR$3,INDEX(InputsCapexSalvage,$BS$10),0)</f>
        <v>0</v>
      </c>
    </row>
    <row r="149" spans="2:70" s="47" customFormat="1" hidden="1" x14ac:dyDescent="0.25">
      <c r="B149" s="141"/>
      <c r="C149" s="128" cm="1">
        <f t="array" ref="C149">INDEX(InputsCapexItem,$BS$11)</f>
        <v>0</v>
      </c>
      <c r="E149" s="60">
        <f t="shared" si="97"/>
        <v>0</v>
      </c>
      <c r="F149" s="60">
        <f t="shared" si="98"/>
        <v>0</v>
      </c>
      <c r="G149" s="60">
        <f t="shared" si="99"/>
        <v>0</v>
      </c>
      <c r="H149" s="60">
        <f t="shared" si="100"/>
        <v>0</v>
      </c>
      <c r="I149" s="60">
        <f t="shared" si="101"/>
        <v>0</v>
      </c>
      <c r="K149" s="53" cm="1">
        <f t="array" ref="K149">IF(INDEX(InputsCapExSalvageMonth,$BS$11)=K$3,INDEX(InputsCapexSalvage,$BS$11),0)</f>
        <v>0</v>
      </c>
      <c r="L149" s="59" cm="1">
        <f t="array" ref="L149">IF(INDEX(InputsCapExSalvageMonth,$BS$11)=L$3,INDEX(InputsCapexSalvage,$BS$11),0)</f>
        <v>0</v>
      </c>
      <c r="M149" s="59" cm="1">
        <f t="array" ref="M149">IF(INDEX(InputsCapExSalvageMonth,$BS$11)=M$3,INDEX(InputsCapexSalvage,$BS$11),0)</f>
        <v>0</v>
      </c>
      <c r="N149" s="59" cm="1">
        <f t="array" ref="N149">IF(INDEX(InputsCapExSalvageMonth,$BS$11)=N$3,INDEX(InputsCapexSalvage,$BS$11),0)</f>
        <v>0</v>
      </c>
      <c r="O149" s="59" cm="1">
        <f t="array" ref="O149">IF(INDEX(InputsCapExSalvageMonth,$BS$11)=O$3,INDEX(InputsCapexSalvage,$BS$11),0)</f>
        <v>0</v>
      </c>
      <c r="P149" s="59" cm="1">
        <f t="array" ref="P149">IF(INDEX(InputsCapExSalvageMonth,$BS$11)=P$3,INDEX(InputsCapexSalvage,$BS$11),0)</f>
        <v>0</v>
      </c>
      <c r="Q149" s="59" cm="1">
        <f t="array" ref="Q149">IF(INDEX(InputsCapExSalvageMonth,$BS$11)=Q$3,INDEX(InputsCapexSalvage,$BS$11),0)</f>
        <v>0</v>
      </c>
      <c r="R149" s="59" cm="1">
        <f t="array" ref="R149">IF(INDEX(InputsCapExSalvageMonth,$BS$11)=R$3,INDEX(InputsCapexSalvage,$BS$11),0)</f>
        <v>0</v>
      </c>
      <c r="S149" s="59" cm="1">
        <f t="array" ref="S149">IF(INDEX(InputsCapExSalvageMonth,$BS$11)=S$3,INDEX(InputsCapexSalvage,$BS$11),0)</f>
        <v>0</v>
      </c>
      <c r="T149" s="59" cm="1">
        <f t="array" ref="T149">IF(INDEX(InputsCapExSalvageMonth,$BS$11)=T$3,INDEX(InputsCapexSalvage,$BS$11),0)</f>
        <v>0</v>
      </c>
      <c r="U149" s="59" cm="1">
        <f t="array" ref="U149">IF(INDEX(InputsCapExSalvageMonth,$BS$11)=U$3,INDEX(InputsCapexSalvage,$BS$11),0)</f>
        <v>0</v>
      </c>
      <c r="V149" s="60" cm="1">
        <f t="array" ref="V149">IF(INDEX(InputsCapExSalvageMonth,$BS$11)=V$3,INDEX(InputsCapexSalvage,$BS$11),0)</f>
        <v>0</v>
      </c>
      <c r="W149" s="53" cm="1">
        <f t="array" ref="W149">IF(INDEX(InputsCapExSalvageMonth,$BS$11)=W$3,INDEX(InputsCapexSalvage,$BS$11),0)</f>
        <v>0</v>
      </c>
      <c r="X149" s="59" cm="1">
        <f t="array" ref="X149">IF(INDEX(InputsCapExSalvageMonth,$BS$11)=X$3,INDEX(InputsCapexSalvage,$BS$11),0)</f>
        <v>0</v>
      </c>
      <c r="Y149" s="59" cm="1">
        <f t="array" ref="Y149">IF(INDEX(InputsCapExSalvageMonth,$BS$11)=Y$3,INDEX(InputsCapexSalvage,$BS$11),0)</f>
        <v>0</v>
      </c>
      <c r="Z149" s="59" cm="1">
        <f t="array" ref="Z149">IF(INDEX(InputsCapExSalvageMonth,$BS$11)=Z$3,INDEX(InputsCapexSalvage,$BS$11),0)</f>
        <v>0</v>
      </c>
      <c r="AA149" s="59" cm="1">
        <f t="array" ref="AA149">IF(INDEX(InputsCapExSalvageMonth,$BS$11)=AA$3,INDEX(InputsCapexSalvage,$BS$11),0)</f>
        <v>0</v>
      </c>
      <c r="AB149" s="59" cm="1">
        <f t="array" ref="AB149">IF(INDEX(InputsCapExSalvageMonth,$BS$11)=AB$3,INDEX(InputsCapexSalvage,$BS$11),0)</f>
        <v>0</v>
      </c>
      <c r="AC149" s="59" cm="1">
        <f t="array" ref="AC149">IF(INDEX(InputsCapExSalvageMonth,$BS$11)=AC$3,INDEX(InputsCapexSalvage,$BS$11),0)</f>
        <v>0</v>
      </c>
      <c r="AD149" s="59" cm="1">
        <f t="array" ref="AD149">IF(INDEX(InputsCapExSalvageMonth,$BS$11)=AD$3,INDEX(InputsCapexSalvage,$BS$11),0)</f>
        <v>0</v>
      </c>
      <c r="AE149" s="59" cm="1">
        <f t="array" ref="AE149">IF(INDEX(InputsCapExSalvageMonth,$BS$11)=AE$3,INDEX(InputsCapexSalvage,$BS$11),0)</f>
        <v>0</v>
      </c>
      <c r="AF149" s="59" cm="1">
        <f t="array" ref="AF149">IF(INDEX(InputsCapExSalvageMonth,$BS$11)=AF$3,INDEX(InputsCapexSalvage,$BS$11),0)</f>
        <v>0</v>
      </c>
      <c r="AG149" s="59" cm="1">
        <f t="array" ref="AG149">IF(INDEX(InputsCapExSalvageMonth,$BS$11)=AG$3,INDEX(InputsCapexSalvage,$BS$11),0)</f>
        <v>0</v>
      </c>
      <c r="AH149" s="60" cm="1">
        <f t="array" ref="AH149">IF(INDEX(InputsCapExSalvageMonth,$BS$11)=AH$3,INDEX(InputsCapexSalvage,$BS$11),0)</f>
        <v>0</v>
      </c>
      <c r="AI149" s="53" cm="1">
        <f t="array" ref="AI149">IF(INDEX(InputsCapExSalvageMonth,$BS$11)=AI$3,INDEX(InputsCapexSalvage,$BS$11),0)</f>
        <v>0</v>
      </c>
      <c r="AJ149" s="59" cm="1">
        <f t="array" ref="AJ149">IF(INDEX(InputsCapExSalvageMonth,$BS$11)=AJ$3,INDEX(InputsCapexSalvage,$BS$11),0)</f>
        <v>0</v>
      </c>
      <c r="AK149" s="59" cm="1">
        <f t="array" ref="AK149">IF(INDEX(InputsCapExSalvageMonth,$BS$11)=AK$3,INDEX(InputsCapexSalvage,$BS$11),0)</f>
        <v>0</v>
      </c>
      <c r="AL149" s="59" cm="1">
        <f t="array" ref="AL149">IF(INDEX(InputsCapExSalvageMonth,$BS$11)=AL$3,INDEX(InputsCapexSalvage,$BS$11),0)</f>
        <v>0</v>
      </c>
      <c r="AM149" s="59" cm="1">
        <f t="array" ref="AM149">IF(INDEX(InputsCapExSalvageMonth,$BS$11)=AM$3,INDEX(InputsCapexSalvage,$BS$11),0)</f>
        <v>0</v>
      </c>
      <c r="AN149" s="59" cm="1">
        <f t="array" ref="AN149">IF(INDEX(InputsCapExSalvageMonth,$BS$11)=AN$3,INDEX(InputsCapexSalvage,$BS$11),0)</f>
        <v>0</v>
      </c>
      <c r="AO149" s="59" cm="1">
        <f t="array" ref="AO149">IF(INDEX(InputsCapExSalvageMonth,$BS$11)=AO$3,INDEX(InputsCapexSalvage,$BS$11),0)</f>
        <v>0</v>
      </c>
      <c r="AP149" s="59" cm="1">
        <f t="array" ref="AP149">IF(INDEX(InputsCapExSalvageMonth,$BS$11)=AP$3,INDEX(InputsCapexSalvage,$BS$11),0)</f>
        <v>0</v>
      </c>
      <c r="AQ149" s="59" cm="1">
        <f t="array" ref="AQ149">IF(INDEX(InputsCapExSalvageMonth,$BS$11)=AQ$3,INDEX(InputsCapexSalvage,$BS$11),0)</f>
        <v>0</v>
      </c>
      <c r="AR149" s="59" cm="1">
        <f t="array" ref="AR149">IF(INDEX(InputsCapExSalvageMonth,$BS$11)=AR$3,INDEX(InputsCapexSalvage,$BS$11),0)</f>
        <v>0</v>
      </c>
      <c r="AS149" s="59" cm="1">
        <f t="array" ref="AS149">IF(INDEX(InputsCapExSalvageMonth,$BS$11)=AS$3,INDEX(InputsCapexSalvage,$BS$11),0)</f>
        <v>0</v>
      </c>
      <c r="AT149" s="60" cm="1">
        <f t="array" ref="AT149">IF(INDEX(InputsCapExSalvageMonth,$BS$11)=AT$3,INDEX(InputsCapexSalvage,$BS$11),0)</f>
        <v>0</v>
      </c>
      <c r="AU149" s="53" cm="1">
        <f t="array" ref="AU149">IF(INDEX(InputsCapExSalvageMonth,$BS$11)=AU$3,INDEX(InputsCapexSalvage,$BS$11),0)</f>
        <v>0</v>
      </c>
      <c r="AV149" s="59" cm="1">
        <f t="array" ref="AV149">IF(INDEX(InputsCapExSalvageMonth,$BS$11)=AV$3,INDEX(InputsCapexSalvage,$BS$11),0)</f>
        <v>0</v>
      </c>
      <c r="AW149" s="59" cm="1">
        <f t="array" ref="AW149">IF(INDEX(InputsCapExSalvageMonth,$BS$11)=AW$3,INDEX(InputsCapexSalvage,$BS$11),0)</f>
        <v>0</v>
      </c>
      <c r="AX149" s="59" cm="1">
        <f t="array" ref="AX149">IF(INDEX(InputsCapExSalvageMonth,$BS$11)=AX$3,INDEX(InputsCapexSalvage,$BS$11),0)</f>
        <v>0</v>
      </c>
      <c r="AY149" s="59" cm="1">
        <f t="array" ref="AY149">IF(INDEX(InputsCapExSalvageMonth,$BS$11)=AY$3,INDEX(InputsCapexSalvage,$BS$11),0)</f>
        <v>0</v>
      </c>
      <c r="AZ149" s="59" cm="1">
        <f t="array" ref="AZ149">IF(INDEX(InputsCapExSalvageMonth,$BS$11)=AZ$3,INDEX(InputsCapexSalvage,$BS$11),0)</f>
        <v>0</v>
      </c>
      <c r="BA149" s="59" cm="1">
        <f t="array" ref="BA149">IF(INDEX(InputsCapExSalvageMonth,$BS$11)=BA$3,INDEX(InputsCapexSalvage,$BS$11),0)</f>
        <v>0</v>
      </c>
      <c r="BB149" s="59" cm="1">
        <f t="array" ref="BB149">IF(INDEX(InputsCapExSalvageMonth,$BS$11)=BB$3,INDEX(InputsCapexSalvage,$BS$11),0)</f>
        <v>0</v>
      </c>
      <c r="BC149" s="59" cm="1">
        <f t="array" ref="BC149">IF(INDEX(InputsCapExSalvageMonth,$BS$11)=BC$3,INDEX(InputsCapexSalvage,$BS$11),0)</f>
        <v>0</v>
      </c>
      <c r="BD149" s="59" cm="1">
        <f t="array" ref="BD149">IF(INDEX(InputsCapExSalvageMonth,$BS$11)=BD$3,INDEX(InputsCapexSalvage,$BS$11),0)</f>
        <v>0</v>
      </c>
      <c r="BE149" s="59" cm="1">
        <f t="array" ref="BE149">IF(INDEX(InputsCapExSalvageMonth,$BS$11)=BE$3,INDEX(InputsCapexSalvage,$BS$11),0)</f>
        <v>0</v>
      </c>
      <c r="BF149" s="60" cm="1">
        <f t="array" ref="BF149">IF(INDEX(InputsCapExSalvageMonth,$BS$11)=BF$3,INDEX(InputsCapexSalvage,$BS$11),0)</f>
        <v>0</v>
      </c>
      <c r="BG149" s="53" cm="1">
        <f t="array" ref="BG149">IF(INDEX(InputsCapExSalvageMonth,$BS$11)=BG$3,INDEX(InputsCapexSalvage,$BS$11),0)</f>
        <v>0</v>
      </c>
      <c r="BH149" s="59" cm="1">
        <f t="array" ref="BH149">IF(INDEX(InputsCapExSalvageMonth,$BS$11)=BH$3,INDEX(InputsCapexSalvage,$BS$11),0)</f>
        <v>0</v>
      </c>
      <c r="BI149" s="59" cm="1">
        <f t="array" ref="BI149">IF(INDEX(InputsCapExSalvageMonth,$BS$11)=BI$3,INDEX(InputsCapexSalvage,$BS$11),0)</f>
        <v>0</v>
      </c>
      <c r="BJ149" s="59" cm="1">
        <f t="array" ref="BJ149">IF(INDEX(InputsCapExSalvageMonth,$BS$11)=BJ$3,INDEX(InputsCapexSalvage,$BS$11),0)</f>
        <v>0</v>
      </c>
      <c r="BK149" s="59" cm="1">
        <f t="array" ref="BK149">IF(INDEX(InputsCapExSalvageMonth,$BS$11)=BK$3,INDEX(InputsCapexSalvage,$BS$11),0)</f>
        <v>0</v>
      </c>
      <c r="BL149" s="59" cm="1">
        <f t="array" ref="BL149">IF(INDEX(InputsCapExSalvageMonth,$BS$11)=BL$3,INDEX(InputsCapexSalvage,$BS$11),0)</f>
        <v>0</v>
      </c>
      <c r="BM149" s="59" cm="1">
        <f t="array" ref="BM149">IF(INDEX(InputsCapExSalvageMonth,$BS$11)=BM$3,INDEX(InputsCapexSalvage,$BS$11),0)</f>
        <v>0</v>
      </c>
      <c r="BN149" s="59" cm="1">
        <f t="array" ref="BN149">IF(INDEX(InputsCapExSalvageMonth,$BS$11)=BN$3,INDEX(InputsCapexSalvage,$BS$11),0)</f>
        <v>0</v>
      </c>
      <c r="BO149" s="59" cm="1">
        <f t="array" ref="BO149">IF(INDEX(InputsCapExSalvageMonth,$BS$11)=BO$3,INDEX(InputsCapexSalvage,$BS$11),0)</f>
        <v>0</v>
      </c>
      <c r="BP149" s="59" cm="1">
        <f t="array" ref="BP149">IF(INDEX(InputsCapExSalvageMonth,$BS$11)=BP$3,INDEX(InputsCapexSalvage,$BS$11),0)</f>
        <v>0</v>
      </c>
      <c r="BQ149" s="59" cm="1">
        <f t="array" ref="BQ149">IF(INDEX(InputsCapExSalvageMonth,$BS$11)=BQ$3,INDEX(InputsCapexSalvage,$BS$11),0)</f>
        <v>0</v>
      </c>
      <c r="BR149" s="60" cm="1">
        <f t="array" ref="BR149">IF(INDEX(InputsCapExSalvageMonth,$BS$11)=BR$3,INDEX(InputsCapexSalvage,$BS$11),0)</f>
        <v>0</v>
      </c>
    </row>
    <row r="150" spans="2:70" s="47" customFormat="1" hidden="1" x14ac:dyDescent="0.25">
      <c r="B150" s="141"/>
      <c r="C150" s="128" cm="1">
        <f t="array" ref="C150">INDEX(InputsCapexItem,$BS$12)</f>
        <v>0</v>
      </c>
      <c r="E150" s="60">
        <f t="shared" si="97"/>
        <v>0</v>
      </c>
      <c r="F150" s="60">
        <f t="shared" si="98"/>
        <v>0</v>
      </c>
      <c r="G150" s="60">
        <f t="shared" si="99"/>
        <v>0</v>
      </c>
      <c r="H150" s="60">
        <f t="shared" si="100"/>
        <v>0</v>
      </c>
      <c r="I150" s="60">
        <f t="shared" si="101"/>
        <v>0</v>
      </c>
      <c r="K150" s="53" cm="1">
        <f t="array" ref="K150">IF(INDEX(InputsCapExSalvageMonth,$BS$12)=K$3,INDEX(InputsCapexSalvage,$BS$12),0)</f>
        <v>0</v>
      </c>
      <c r="L150" s="59" cm="1">
        <f t="array" ref="L150">IF(INDEX(InputsCapExSalvageMonth,$BS$12)=L$3,INDEX(InputsCapexSalvage,$BS$12),0)</f>
        <v>0</v>
      </c>
      <c r="M150" s="59" cm="1">
        <f t="array" ref="M150">IF(INDEX(InputsCapExSalvageMonth,$BS$12)=M$3,INDEX(InputsCapexSalvage,$BS$12),0)</f>
        <v>0</v>
      </c>
      <c r="N150" s="59" cm="1">
        <f t="array" ref="N150">IF(INDEX(InputsCapExSalvageMonth,$BS$12)=N$3,INDEX(InputsCapexSalvage,$BS$12),0)</f>
        <v>0</v>
      </c>
      <c r="O150" s="59" cm="1">
        <f t="array" ref="O150">IF(INDEX(InputsCapExSalvageMonth,$BS$12)=O$3,INDEX(InputsCapexSalvage,$BS$12),0)</f>
        <v>0</v>
      </c>
      <c r="P150" s="59" cm="1">
        <f t="array" ref="P150">IF(INDEX(InputsCapExSalvageMonth,$BS$12)=P$3,INDEX(InputsCapexSalvage,$BS$12),0)</f>
        <v>0</v>
      </c>
      <c r="Q150" s="59" cm="1">
        <f t="array" ref="Q150">IF(INDEX(InputsCapExSalvageMonth,$BS$12)=Q$3,INDEX(InputsCapexSalvage,$BS$12),0)</f>
        <v>0</v>
      </c>
      <c r="R150" s="59" cm="1">
        <f t="array" ref="R150">IF(INDEX(InputsCapExSalvageMonth,$BS$12)=R$3,INDEX(InputsCapexSalvage,$BS$12),0)</f>
        <v>0</v>
      </c>
      <c r="S150" s="59" cm="1">
        <f t="array" ref="S150">IF(INDEX(InputsCapExSalvageMonth,$BS$12)=S$3,INDEX(InputsCapexSalvage,$BS$12),0)</f>
        <v>0</v>
      </c>
      <c r="T150" s="59" cm="1">
        <f t="array" ref="T150">IF(INDEX(InputsCapExSalvageMonth,$BS$12)=T$3,INDEX(InputsCapexSalvage,$BS$12),0)</f>
        <v>0</v>
      </c>
      <c r="U150" s="59" cm="1">
        <f t="array" ref="U150">IF(INDEX(InputsCapExSalvageMonth,$BS$12)=U$3,INDEX(InputsCapexSalvage,$BS$12),0)</f>
        <v>0</v>
      </c>
      <c r="V150" s="60" cm="1">
        <f t="array" ref="V150">IF(INDEX(InputsCapExSalvageMonth,$BS$12)=V$3,INDEX(InputsCapexSalvage,$BS$12),0)</f>
        <v>0</v>
      </c>
      <c r="W150" s="53" cm="1">
        <f t="array" ref="W150">IF(INDEX(InputsCapExSalvageMonth,$BS$12)=W$3,INDEX(InputsCapexSalvage,$BS$12),0)</f>
        <v>0</v>
      </c>
      <c r="X150" s="59" cm="1">
        <f t="array" ref="X150">IF(INDEX(InputsCapExSalvageMonth,$BS$12)=X$3,INDEX(InputsCapexSalvage,$BS$12),0)</f>
        <v>0</v>
      </c>
      <c r="Y150" s="59" cm="1">
        <f t="array" ref="Y150">IF(INDEX(InputsCapExSalvageMonth,$BS$12)=Y$3,INDEX(InputsCapexSalvage,$BS$12),0)</f>
        <v>0</v>
      </c>
      <c r="Z150" s="59" cm="1">
        <f t="array" ref="Z150">IF(INDEX(InputsCapExSalvageMonth,$BS$12)=Z$3,INDEX(InputsCapexSalvage,$BS$12),0)</f>
        <v>0</v>
      </c>
      <c r="AA150" s="59" cm="1">
        <f t="array" ref="AA150">IF(INDEX(InputsCapExSalvageMonth,$BS$12)=AA$3,INDEX(InputsCapexSalvage,$BS$12),0)</f>
        <v>0</v>
      </c>
      <c r="AB150" s="59" cm="1">
        <f t="array" ref="AB150">IF(INDEX(InputsCapExSalvageMonth,$BS$12)=AB$3,INDEX(InputsCapexSalvage,$BS$12),0)</f>
        <v>0</v>
      </c>
      <c r="AC150" s="59" cm="1">
        <f t="array" ref="AC150">IF(INDEX(InputsCapExSalvageMonth,$BS$12)=AC$3,INDEX(InputsCapexSalvage,$BS$12),0)</f>
        <v>0</v>
      </c>
      <c r="AD150" s="59" cm="1">
        <f t="array" ref="AD150">IF(INDEX(InputsCapExSalvageMonth,$BS$12)=AD$3,INDEX(InputsCapexSalvage,$BS$12),0)</f>
        <v>0</v>
      </c>
      <c r="AE150" s="59" cm="1">
        <f t="array" ref="AE150">IF(INDEX(InputsCapExSalvageMonth,$BS$12)=AE$3,INDEX(InputsCapexSalvage,$BS$12),0)</f>
        <v>0</v>
      </c>
      <c r="AF150" s="59" cm="1">
        <f t="array" ref="AF150">IF(INDEX(InputsCapExSalvageMonth,$BS$12)=AF$3,INDEX(InputsCapexSalvage,$BS$12),0)</f>
        <v>0</v>
      </c>
      <c r="AG150" s="59" cm="1">
        <f t="array" ref="AG150">IF(INDEX(InputsCapExSalvageMonth,$BS$12)=AG$3,INDEX(InputsCapexSalvage,$BS$12),0)</f>
        <v>0</v>
      </c>
      <c r="AH150" s="60" cm="1">
        <f t="array" ref="AH150">IF(INDEX(InputsCapExSalvageMonth,$BS$12)=AH$3,INDEX(InputsCapexSalvage,$BS$12),0)</f>
        <v>0</v>
      </c>
      <c r="AI150" s="53" cm="1">
        <f t="array" ref="AI150">IF(INDEX(InputsCapExSalvageMonth,$BS$12)=AI$3,INDEX(InputsCapexSalvage,$BS$12),0)</f>
        <v>0</v>
      </c>
      <c r="AJ150" s="59" cm="1">
        <f t="array" ref="AJ150">IF(INDEX(InputsCapExSalvageMonth,$BS$12)=AJ$3,INDEX(InputsCapexSalvage,$BS$12),0)</f>
        <v>0</v>
      </c>
      <c r="AK150" s="59" cm="1">
        <f t="array" ref="AK150">IF(INDEX(InputsCapExSalvageMonth,$BS$12)=AK$3,INDEX(InputsCapexSalvage,$BS$12),0)</f>
        <v>0</v>
      </c>
      <c r="AL150" s="59" cm="1">
        <f t="array" ref="AL150">IF(INDEX(InputsCapExSalvageMonth,$BS$12)=AL$3,INDEX(InputsCapexSalvage,$BS$12),0)</f>
        <v>0</v>
      </c>
      <c r="AM150" s="59" cm="1">
        <f t="array" ref="AM150">IF(INDEX(InputsCapExSalvageMonth,$BS$12)=AM$3,INDEX(InputsCapexSalvage,$BS$12),0)</f>
        <v>0</v>
      </c>
      <c r="AN150" s="59" cm="1">
        <f t="array" ref="AN150">IF(INDEX(InputsCapExSalvageMonth,$BS$12)=AN$3,INDEX(InputsCapexSalvage,$BS$12),0)</f>
        <v>0</v>
      </c>
      <c r="AO150" s="59" cm="1">
        <f t="array" ref="AO150">IF(INDEX(InputsCapExSalvageMonth,$BS$12)=AO$3,INDEX(InputsCapexSalvage,$BS$12),0)</f>
        <v>0</v>
      </c>
      <c r="AP150" s="59" cm="1">
        <f t="array" ref="AP150">IF(INDEX(InputsCapExSalvageMonth,$BS$12)=AP$3,INDEX(InputsCapexSalvage,$BS$12),0)</f>
        <v>0</v>
      </c>
      <c r="AQ150" s="59" cm="1">
        <f t="array" ref="AQ150">IF(INDEX(InputsCapExSalvageMonth,$BS$12)=AQ$3,INDEX(InputsCapexSalvage,$BS$12),0)</f>
        <v>0</v>
      </c>
      <c r="AR150" s="59" cm="1">
        <f t="array" ref="AR150">IF(INDEX(InputsCapExSalvageMonth,$BS$12)=AR$3,INDEX(InputsCapexSalvage,$BS$12),0)</f>
        <v>0</v>
      </c>
      <c r="AS150" s="59" cm="1">
        <f t="array" ref="AS150">IF(INDEX(InputsCapExSalvageMonth,$BS$12)=AS$3,INDEX(InputsCapexSalvage,$BS$12),0)</f>
        <v>0</v>
      </c>
      <c r="AT150" s="60" cm="1">
        <f t="array" ref="AT150">IF(INDEX(InputsCapExSalvageMonth,$BS$12)=AT$3,INDEX(InputsCapexSalvage,$BS$12),0)</f>
        <v>0</v>
      </c>
      <c r="AU150" s="53" cm="1">
        <f t="array" ref="AU150">IF(INDEX(InputsCapExSalvageMonth,$BS$12)=AU$3,INDEX(InputsCapexSalvage,$BS$12),0)</f>
        <v>0</v>
      </c>
      <c r="AV150" s="59" cm="1">
        <f t="array" ref="AV150">IF(INDEX(InputsCapExSalvageMonth,$BS$12)=AV$3,INDEX(InputsCapexSalvage,$BS$12),0)</f>
        <v>0</v>
      </c>
      <c r="AW150" s="59" cm="1">
        <f t="array" ref="AW150">IF(INDEX(InputsCapExSalvageMonth,$BS$12)=AW$3,INDEX(InputsCapexSalvage,$BS$12),0)</f>
        <v>0</v>
      </c>
      <c r="AX150" s="59" cm="1">
        <f t="array" ref="AX150">IF(INDEX(InputsCapExSalvageMonth,$BS$12)=AX$3,INDEX(InputsCapexSalvage,$BS$12),0)</f>
        <v>0</v>
      </c>
      <c r="AY150" s="59" cm="1">
        <f t="array" ref="AY150">IF(INDEX(InputsCapExSalvageMonth,$BS$12)=AY$3,INDEX(InputsCapexSalvage,$BS$12),0)</f>
        <v>0</v>
      </c>
      <c r="AZ150" s="59" cm="1">
        <f t="array" ref="AZ150">IF(INDEX(InputsCapExSalvageMonth,$BS$12)=AZ$3,INDEX(InputsCapexSalvage,$BS$12),0)</f>
        <v>0</v>
      </c>
      <c r="BA150" s="59" cm="1">
        <f t="array" ref="BA150">IF(INDEX(InputsCapExSalvageMonth,$BS$12)=BA$3,INDEX(InputsCapexSalvage,$BS$12),0)</f>
        <v>0</v>
      </c>
      <c r="BB150" s="59" cm="1">
        <f t="array" ref="BB150">IF(INDEX(InputsCapExSalvageMonth,$BS$12)=BB$3,INDEX(InputsCapexSalvage,$BS$12),0)</f>
        <v>0</v>
      </c>
      <c r="BC150" s="59" cm="1">
        <f t="array" ref="BC150">IF(INDEX(InputsCapExSalvageMonth,$BS$12)=BC$3,INDEX(InputsCapexSalvage,$BS$12),0)</f>
        <v>0</v>
      </c>
      <c r="BD150" s="59" cm="1">
        <f t="array" ref="BD150">IF(INDEX(InputsCapExSalvageMonth,$BS$12)=BD$3,INDEX(InputsCapexSalvage,$BS$12),0)</f>
        <v>0</v>
      </c>
      <c r="BE150" s="59" cm="1">
        <f t="array" ref="BE150">IF(INDEX(InputsCapExSalvageMonth,$BS$12)=BE$3,INDEX(InputsCapexSalvage,$BS$12),0)</f>
        <v>0</v>
      </c>
      <c r="BF150" s="60" cm="1">
        <f t="array" ref="BF150">IF(INDEX(InputsCapExSalvageMonth,$BS$12)=BF$3,INDEX(InputsCapexSalvage,$BS$12),0)</f>
        <v>0</v>
      </c>
      <c r="BG150" s="53" cm="1">
        <f t="array" ref="BG150">IF(INDEX(InputsCapExSalvageMonth,$BS$12)=BG$3,INDEX(InputsCapexSalvage,$BS$12),0)</f>
        <v>0</v>
      </c>
      <c r="BH150" s="59" cm="1">
        <f t="array" ref="BH150">IF(INDEX(InputsCapExSalvageMonth,$BS$12)=BH$3,INDEX(InputsCapexSalvage,$BS$12),0)</f>
        <v>0</v>
      </c>
      <c r="BI150" s="59" cm="1">
        <f t="array" ref="BI150">IF(INDEX(InputsCapExSalvageMonth,$BS$12)=BI$3,INDEX(InputsCapexSalvage,$BS$12),0)</f>
        <v>0</v>
      </c>
      <c r="BJ150" s="59" cm="1">
        <f t="array" ref="BJ150">IF(INDEX(InputsCapExSalvageMonth,$BS$12)=BJ$3,INDEX(InputsCapexSalvage,$BS$12),0)</f>
        <v>0</v>
      </c>
      <c r="BK150" s="59" cm="1">
        <f t="array" ref="BK150">IF(INDEX(InputsCapExSalvageMonth,$BS$12)=BK$3,INDEX(InputsCapexSalvage,$BS$12),0)</f>
        <v>0</v>
      </c>
      <c r="BL150" s="59" cm="1">
        <f t="array" ref="BL150">IF(INDEX(InputsCapExSalvageMonth,$BS$12)=BL$3,INDEX(InputsCapexSalvage,$BS$12),0)</f>
        <v>0</v>
      </c>
      <c r="BM150" s="59" cm="1">
        <f t="array" ref="BM150">IF(INDEX(InputsCapExSalvageMonth,$BS$12)=BM$3,INDEX(InputsCapexSalvage,$BS$12),0)</f>
        <v>0</v>
      </c>
      <c r="BN150" s="59" cm="1">
        <f t="array" ref="BN150">IF(INDEX(InputsCapExSalvageMonth,$BS$12)=BN$3,INDEX(InputsCapexSalvage,$BS$12),0)</f>
        <v>0</v>
      </c>
      <c r="BO150" s="59" cm="1">
        <f t="array" ref="BO150">IF(INDEX(InputsCapExSalvageMonth,$BS$12)=BO$3,INDEX(InputsCapexSalvage,$BS$12),0)</f>
        <v>0</v>
      </c>
      <c r="BP150" s="59" cm="1">
        <f t="array" ref="BP150">IF(INDEX(InputsCapExSalvageMonth,$BS$12)=BP$3,INDEX(InputsCapexSalvage,$BS$12),0)</f>
        <v>0</v>
      </c>
      <c r="BQ150" s="59" cm="1">
        <f t="array" ref="BQ150">IF(INDEX(InputsCapExSalvageMonth,$BS$12)=BQ$3,INDEX(InputsCapexSalvage,$BS$12),0)</f>
        <v>0</v>
      </c>
      <c r="BR150" s="60" cm="1">
        <f t="array" ref="BR150">IF(INDEX(InputsCapExSalvageMonth,$BS$12)=BR$3,INDEX(InputsCapexSalvage,$BS$12),0)</f>
        <v>0</v>
      </c>
    </row>
    <row r="151" spans="2:70" s="47" customFormat="1" hidden="1" x14ac:dyDescent="0.25">
      <c r="B151" s="141"/>
      <c r="C151" s="128" cm="1">
        <f t="array" ref="C151">INDEX(InputsCapexItem,$BS$13)</f>
        <v>0</v>
      </c>
      <c r="E151" s="60">
        <f t="shared" si="97"/>
        <v>0</v>
      </c>
      <c r="F151" s="60">
        <f t="shared" si="98"/>
        <v>0</v>
      </c>
      <c r="G151" s="60">
        <f t="shared" si="99"/>
        <v>0</v>
      </c>
      <c r="H151" s="60">
        <f t="shared" si="100"/>
        <v>0</v>
      </c>
      <c r="I151" s="60">
        <f t="shared" si="101"/>
        <v>0</v>
      </c>
      <c r="K151" s="53" cm="1">
        <f t="array" ref="K151">IF(INDEX(InputsCapExSalvageMonth,$BS$13)=K$3,INDEX(InputsCapexSalvage,$BS$13),0)</f>
        <v>0</v>
      </c>
      <c r="L151" s="59" cm="1">
        <f t="array" ref="L151">IF(INDEX(InputsCapExSalvageMonth,$BS$13)=L$3,INDEX(InputsCapexSalvage,$BS$13),0)</f>
        <v>0</v>
      </c>
      <c r="M151" s="59" cm="1">
        <f t="array" ref="M151">IF(INDEX(InputsCapExSalvageMonth,$BS$13)=M$3,INDEX(InputsCapexSalvage,$BS$13),0)</f>
        <v>0</v>
      </c>
      <c r="N151" s="59" cm="1">
        <f t="array" ref="N151">IF(INDEX(InputsCapExSalvageMonth,$BS$13)=N$3,INDEX(InputsCapexSalvage,$BS$13),0)</f>
        <v>0</v>
      </c>
      <c r="O151" s="59" cm="1">
        <f t="array" ref="O151">IF(INDEX(InputsCapExSalvageMonth,$BS$13)=O$3,INDEX(InputsCapexSalvage,$BS$13),0)</f>
        <v>0</v>
      </c>
      <c r="P151" s="59" cm="1">
        <f t="array" ref="P151">IF(INDEX(InputsCapExSalvageMonth,$BS$13)=P$3,INDEX(InputsCapexSalvage,$BS$13),0)</f>
        <v>0</v>
      </c>
      <c r="Q151" s="59" cm="1">
        <f t="array" ref="Q151">IF(INDEX(InputsCapExSalvageMonth,$BS$13)=Q$3,INDEX(InputsCapexSalvage,$BS$13),0)</f>
        <v>0</v>
      </c>
      <c r="R151" s="59" cm="1">
        <f t="array" ref="R151">IF(INDEX(InputsCapExSalvageMonth,$BS$13)=R$3,INDEX(InputsCapexSalvage,$BS$13),0)</f>
        <v>0</v>
      </c>
      <c r="S151" s="59" cm="1">
        <f t="array" ref="S151">IF(INDEX(InputsCapExSalvageMonth,$BS$13)=S$3,INDEX(InputsCapexSalvage,$BS$13),0)</f>
        <v>0</v>
      </c>
      <c r="T151" s="59" cm="1">
        <f t="array" ref="T151">IF(INDEX(InputsCapExSalvageMonth,$BS$13)=T$3,INDEX(InputsCapexSalvage,$BS$13),0)</f>
        <v>0</v>
      </c>
      <c r="U151" s="59" cm="1">
        <f t="array" ref="U151">IF(INDEX(InputsCapExSalvageMonth,$BS$13)=U$3,INDEX(InputsCapexSalvage,$BS$13),0)</f>
        <v>0</v>
      </c>
      <c r="V151" s="60" cm="1">
        <f t="array" ref="V151">IF(INDEX(InputsCapExSalvageMonth,$BS$13)=V$3,INDEX(InputsCapexSalvage,$BS$13),0)</f>
        <v>0</v>
      </c>
      <c r="W151" s="53" cm="1">
        <f t="array" ref="W151">IF(INDEX(InputsCapExSalvageMonth,$BS$13)=W$3,INDEX(InputsCapexSalvage,$BS$13),0)</f>
        <v>0</v>
      </c>
      <c r="X151" s="59" cm="1">
        <f t="array" ref="X151">IF(INDEX(InputsCapExSalvageMonth,$BS$13)=X$3,INDEX(InputsCapexSalvage,$BS$13),0)</f>
        <v>0</v>
      </c>
      <c r="Y151" s="59" cm="1">
        <f t="array" ref="Y151">IF(INDEX(InputsCapExSalvageMonth,$BS$13)=Y$3,INDEX(InputsCapexSalvage,$BS$13),0)</f>
        <v>0</v>
      </c>
      <c r="Z151" s="59" cm="1">
        <f t="array" ref="Z151">IF(INDEX(InputsCapExSalvageMonth,$BS$13)=Z$3,INDEX(InputsCapexSalvage,$BS$13),0)</f>
        <v>0</v>
      </c>
      <c r="AA151" s="59" cm="1">
        <f t="array" ref="AA151">IF(INDEX(InputsCapExSalvageMonth,$BS$13)=AA$3,INDEX(InputsCapexSalvage,$BS$13),0)</f>
        <v>0</v>
      </c>
      <c r="AB151" s="59" cm="1">
        <f t="array" ref="AB151">IF(INDEX(InputsCapExSalvageMonth,$BS$13)=AB$3,INDEX(InputsCapexSalvage,$BS$13),0)</f>
        <v>0</v>
      </c>
      <c r="AC151" s="59" cm="1">
        <f t="array" ref="AC151">IF(INDEX(InputsCapExSalvageMonth,$BS$13)=AC$3,INDEX(InputsCapexSalvage,$BS$13),0)</f>
        <v>0</v>
      </c>
      <c r="AD151" s="59" cm="1">
        <f t="array" ref="AD151">IF(INDEX(InputsCapExSalvageMonth,$BS$13)=AD$3,INDEX(InputsCapexSalvage,$BS$13),0)</f>
        <v>0</v>
      </c>
      <c r="AE151" s="59" cm="1">
        <f t="array" ref="AE151">IF(INDEX(InputsCapExSalvageMonth,$BS$13)=AE$3,INDEX(InputsCapexSalvage,$BS$13),0)</f>
        <v>0</v>
      </c>
      <c r="AF151" s="59" cm="1">
        <f t="array" ref="AF151">IF(INDEX(InputsCapExSalvageMonth,$BS$13)=AF$3,INDEX(InputsCapexSalvage,$BS$13),0)</f>
        <v>0</v>
      </c>
      <c r="AG151" s="59" cm="1">
        <f t="array" ref="AG151">IF(INDEX(InputsCapExSalvageMonth,$BS$13)=AG$3,INDEX(InputsCapexSalvage,$BS$13),0)</f>
        <v>0</v>
      </c>
      <c r="AH151" s="60" cm="1">
        <f t="array" ref="AH151">IF(INDEX(InputsCapExSalvageMonth,$BS$13)=AH$3,INDEX(InputsCapexSalvage,$BS$13),0)</f>
        <v>0</v>
      </c>
      <c r="AI151" s="53" cm="1">
        <f t="array" ref="AI151">IF(INDEX(InputsCapExSalvageMonth,$BS$13)=AI$3,INDEX(InputsCapexSalvage,$BS$13),0)</f>
        <v>0</v>
      </c>
      <c r="AJ151" s="59" cm="1">
        <f t="array" ref="AJ151">IF(INDEX(InputsCapExSalvageMonth,$BS$13)=AJ$3,INDEX(InputsCapexSalvage,$BS$13),0)</f>
        <v>0</v>
      </c>
      <c r="AK151" s="59" cm="1">
        <f t="array" ref="AK151">IF(INDEX(InputsCapExSalvageMonth,$BS$13)=AK$3,INDEX(InputsCapexSalvage,$BS$13),0)</f>
        <v>0</v>
      </c>
      <c r="AL151" s="59" cm="1">
        <f t="array" ref="AL151">IF(INDEX(InputsCapExSalvageMonth,$BS$13)=AL$3,INDEX(InputsCapexSalvage,$BS$13),0)</f>
        <v>0</v>
      </c>
      <c r="AM151" s="59" cm="1">
        <f t="array" ref="AM151">IF(INDEX(InputsCapExSalvageMonth,$BS$13)=AM$3,INDEX(InputsCapexSalvage,$BS$13),0)</f>
        <v>0</v>
      </c>
      <c r="AN151" s="59" cm="1">
        <f t="array" ref="AN151">IF(INDEX(InputsCapExSalvageMonth,$BS$13)=AN$3,INDEX(InputsCapexSalvage,$BS$13),0)</f>
        <v>0</v>
      </c>
      <c r="AO151" s="59" cm="1">
        <f t="array" ref="AO151">IF(INDEX(InputsCapExSalvageMonth,$BS$13)=AO$3,INDEX(InputsCapexSalvage,$BS$13),0)</f>
        <v>0</v>
      </c>
      <c r="AP151" s="59" cm="1">
        <f t="array" ref="AP151">IF(INDEX(InputsCapExSalvageMonth,$BS$13)=AP$3,INDEX(InputsCapexSalvage,$BS$13),0)</f>
        <v>0</v>
      </c>
      <c r="AQ151" s="59" cm="1">
        <f t="array" ref="AQ151">IF(INDEX(InputsCapExSalvageMonth,$BS$13)=AQ$3,INDEX(InputsCapexSalvage,$BS$13),0)</f>
        <v>0</v>
      </c>
      <c r="AR151" s="59" cm="1">
        <f t="array" ref="AR151">IF(INDEX(InputsCapExSalvageMonth,$BS$13)=AR$3,INDEX(InputsCapexSalvage,$BS$13),0)</f>
        <v>0</v>
      </c>
      <c r="AS151" s="59" cm="1">
        <f t="array" ref="AS151">IF(INDEX(InputsCapExSalvageMonth,$BS$13)=AS$3,INDEX(InputsCapexSalvage,$BS$13),0)</f>
        <v>0</v>
      </c>
      <c r="AT151" s="60" cm="1">
        <f t="array" ref="AT151">IF(INDEX(InputsCapExSalvageMonth,$BS$13)=AT$3,INDEX(InputsCapexSalvage,$BS$13),0)</f>
        <v>0</v>
      </c>
      <c r="AU151" s="53" cm="1">
        <f t="array" ref="AU151">IF(INDEX(InputsCapExSalvageMonth,$BS$13)=AU$3,INDEX(InputsCapexSalvage,$BS$13),0)</f>
        <v>0</v>
      </c>
      <c r="AV151" s="59" cm="1">
        <f t="array" ref="AV151">IF(INDEX(InputsCapExSalvageMonth,$BS$13)=AV$3,INDEX(InputsCapexSalvage,$BS$13),0)</f>
        <v>0</v>
      </c>
      <c r="AW151" s="59" cm="1">
        <f t="array" ref="AW151">IF(INDEX(InputsCapExSalvageMonth,$BS$13)=AW$3,INDEX(InputsCapexSalvage,$BS$13),0)</f>
        <v>0</v>
      </c>
      <c r="AX151" s="59" cm="1">
        <f t="array" ref="AX151">IF(INDEX(InputsCapExSalvageMonth,$BS$13)=AX$3,INDEX(InputsCapexSalvage,$BS$13),0)</f>
        <v>0</v>
      </c>
      <c r="AY151" s="59" cm="1">
        <f t="array" ref="AY151">IF(INDEX(InputsCapExSalvageMonth,$BS$13)=AY$3,INDEX(InputsCapexSalvage,$BS$13),0)</f>
        <v>0</v>
      </c>
      <c r="AZ151" s="59" cm="1">
        <f t="array" ref="AZ151">IF(INDEX(InputsCapExSalvageMonth,$BS$13)=AZ$3,INDEX(InputsCapexSalvage,$BS$13),0)</f>
        <v>0</v>
      </c>
      <c r="BA151" s="59" cm="1">
        <f t="array" ref="BA151">IF(INDEX(InputsCapExSalvageMonth,$BS$13)=BA$3,INDEX(InputsCapexSalvage,$BS$13),0)</f>
        <v>0</v>
      </c>
      <c r="BB151" s="59" cm="1">
        <f t="array" ref="BB151">IF(INDEX(InputsCapExSalvageMonth,$BS$13)=BB$3,INDEX(InputsCapexSalvage,$BS$13),0)</f>
        <v>0</v>
      </c>
      <c r="BC151" s="59" cm="1">
        <f t="array" ref="BC151">IF(INDEX(InputsCapExSalvageMonth,$BS$13)=BC$3,INDEX(InputsCapexSalvage,$BS$13),0)</f>
        <v>0</v>
      </c>
      <c r="BD151" s="59" cm="1">
        <f t="array" ref="BD151">IF(INDEX(InputsCapExSalvageMonth,$BS$13)=BD$3,INDEX(InputsCapexSalvage,$BS$13),0)</f>
        <v>0</v>
      </c>
      <c r="BE151" s="59" cm="1">
        <f t="array" ref="BE151">IF(INDEX(InputsCapExSalvageMonth,$BS$13)=BE$3,INDEX(InputsCapexSalvage,$BS$13),0)</f>
        <v>0</v>
      </c>
      <c r="BF151" s="60" cm="1">
        <f t="array" ref="BF151">IF(INDEX(InputsCapExSalvageMonth,$BS$13)=BF$3,INDEX(InputsCapexSalvage,$BS$13),0)</f>
        <v>0</v>
      </c>
      <c r="BG151" s="53" cm="1">
        <f t="array" ref="BG151">IF(INDEX(InputsCapExSalvageMonth,$BS$13)=BG$3,INDEX(InputsCapexSalvage,$BS$13),0)</f>
        <v>0</v>
      </c>
      <c r="BH151" s="59" cm="1">
        <f t="array" ref="BH151">IF(INDEX(InputsCapExSalvageMonth,$BS$13)=BH$3,INDEX(InputsCapexSalvage,$BS$13),0)</f>
        <v>0</v>
      </c>
      <c r="BI151" s="59" cm="1">
        <f t="array" ref="BI151">IF(INDEX(InputsCapExSalvageMonth,$BS$13)=BI$3,INDEX(InputsCapexSalvage,$BS$13),0)</f>
        <v>0</v>
      </c>
      <c r="BJ151" s="59" cm="1">
        <f t="array" ref="BJ151">IF(INDEX(InputsCapExSalvageMonth,$BS$13)=BJ$3,INDEX(InputsCapexSalvage,$BS$13),0)</f>
        <v>0</v>
      </c>
      <c r="BK151" s="59" cm="1">
        <f t="array" ref="BK151">IF(INDEX(InputsCapExSalvageMonth,$BS$13)=BK$3,INDEX(InputsCapexSalvage,$BS$13),0)</f>
        <v>0</v>
      </c>
      <c r="BL151" s="59" cm="1">
        <f t="array" ref="BL151">IF(INDEX(InputsCapExSalvageMonth,$BS$13)=BL$3,INDEX(InputsCapexSalvage,$BS$13),0)</f>
        <v>0</v>
      </c>
      <c r="BM151" s="59" cm="1">
        <f t="array" ref="BM151">IF(INDEX(InputsCapExSalvageMonth,$BS$13)=BM$3,INDEX(InputsCapexSalvage,$BS$13),0)</f>
        <v>0</v>
      </c>
      <c r="BN151" s="59" cm="1">
        <f t="array" ref="BN151">IF(INDEX(InputsCapExSalvageMonth,$BS$13)=BN$3,INDEX(InputsCapexSalvage,$BS$13),0)</f>
        <v>0</v>
      </c>
      <c r="BO151" s="59" cm="1">
        <f t="array" ref="BO151">IF(INDEX(InputsCapExSalvageMonth,$BS$13)=BO$3,INDEX(InputsCapexSalvage,$BS$13),0)</f>
        <v>0</v>
      </c>
      <c r="BP151" s="59" cm="1">
        <f t="array" ref="BP151">IF(INDEX(InputsCapExSalvageMonth,$BS$13)=BP$3,INDEX(InputsCapexSalvage,$BS$13),0)</f>
        <v>0</v>
      </c>
      <c r="BQ151" s="59" cm="1">
        <f t="array" ref="BQ151">IF(INDEX(InputsCapExSalvageMonth,$BS$13)=BQ$3,INDEX(InputsCapexSalvage,$BS$13),0)</f>
        <v>0</v>
      </c>
      <c r="BR151" s="60" cm="1">
        <f t="array" ref="BR151">IF(INDEX(InputsCapExSalvageMonth,$BS$13)=BR$3,INDEX(InputsCapexSalvage,$BS$13),0)</f>
        <v>0</v>
      </c>
    </row>
    <row r="152" spans="2:70" s="47" customFormat="1" hidden="1" x14ac:dyDescent="0.25">
      <c r="B152" s="141"/>
      <c r="C152" s="128" cm="1">
        <f t="array" ref="C152">INDEX(InputsCapexItem,$BS$14)</f>
        <v>0</v>
      </c>
      <c r="E152" s="60">
        <f t="shared" si="97"/>
        <v>0</v>
      </c>
      <c r="F152" s="60">
        <f t="shared" si="98"/>
        <v>0</v>
      </c>
      <c r="G152" s="60">
        <f t="shared" si="99"/>
        <v>0</v>
      </c>
      <c r="H152" s="60">
        <f t="shared" si="100"/>
        <v>0</v>
      </c>
      <c r="I152" s="60">
        <f t="shared" si="101"/>
        <v>0</v>
      </c>
      <c r="K152" s="53" cm="1">
        <f t="array" ref="K152">IF(INDEX(InputsCapExSalvageMonth,$BS$14)=K$3,INDEX(InputsCapexSalvage,$BS$14),0)</f>
        <v>0</v>
      </c>
      <c r="L152" s="59" cm="1">
        <f t="array" ref="L152">IF(INDEX(InputsCapExSalvageMonth,$BS$14)=L$3,INDEX(InputsCapexSalvage,$BS$14),0)</f>
        <v>0</v>
      </c>
      <c r="M152" s="59" cm="1">
        <f t="array" ref="M152">IF(INDEX(InputsCapExSalvageMonth,$BS$14)=M$3,INDEX(InputsCapexSalvage,$BS$14),0)</f>
        <v>0</v>
      </c>
      <c r="N152" s="59" cm="1">
        <f t="array" ref="N152">IF(INDEX(InputsCapExSalvageMonth,$BS$14)=N$3,INDEX(InputsCapexSalvage,$BS$14),0)</f>
        <v>0</v>
      </c>
      <c r="O152" s="59" cm="1">
        <f t="array" ref="O152">IF(INDEX(InputsCapExSalvageMonth,$BS$14)=O$3,INDEX(InputsCapexSalvage,$BS$14),0)</f>
        <v>0</v>
      </c>
      <c r="P152" s="59" cm="1">
        <f t="array" ref="P152">IF(INDEX(InputsCapExSalvageMonth,$BS$14)=P$3,INDEX(InputsCapexSalvage,$BS$14),0)</f>
        <v>0</v>
      </c>
      <c r="Q152" s="59" cm="1">
        <f t="array" ref="Q152">IF(INDEX(InputsCapExSalvageMonth,$BS$14)=Q$3,INDEX(InputsCapexSalvage,$BS$14),0)</f>
        <v>0</v>
      </c>
      <c r="R152" s="59" cm="1">
        <f t="array" ref="R152">IF(INDEX(InputsCapExSalvageMonth,$BS$14)=R$3,INDEX(InputsCapexSalvage,$BS$14),0)</f>
        <v>0</v>
      </c>
      <c r="S152" s="59" cm="1">
        <f t="array" ref="S152">IF(INDEX(InputsCapExSalvageMonth,$BS$14)=S$3,INDEX(InputsCapexSalvage,$BS$14),0)</f>
        <v>0</v>
      </c>
      <c r="T152" s="59" cm="1">
        <f t="array" ref="T152">IF(INDEX(InputsCapExSalvageMonth,$BS$14)=T$3,INDEX(InputsCapexSalvage,$BS$14),0)</f>
        <v>0</v>
      </c>
      <c r="U152" s="59" cm="1">
        <f t="array" ref="U152">IF(INDEX(InputsCapExSalvageMonth,$BS$14)=U$3,INDEX(InputsCapexSalvage,$BS$14),0)</f>
        <v>0</v>
      </c>
      <c r="V152" s="60" cm="1">
        <f t="array" ref="V152">IF(INDEX(InputsCapExSalvageMonth,$BS$14)=V$3,INDEX(InputsCapexSalvage,$BS$14),0)</f>
        <v>0</v>
      </c>
      <c r="W152" s="53" cm="1">
        <f t="array" ref="W152">IF(INDEX(InputsCapExSalvageMonth,$BS$14)=W$3,INDEX(InputsCapexSalvage,$BS$14),0)</f>
        <v>0</v>
      </c>
      <c r="X152" s="59" cm="1">
        <f t="array" ref="X152">IF(INDEX(InputsCapExSalvageMonth,$BS$14)=X$3,INDEX(InputsCapexSalvage,$BS$14),0)</f>
        <v>0</v>
      </c>
      <c r="Y152" s="59" cm="1">
        <f t="array" ref="Y152">IF(INDEX(InputsCapExSalvageMonth,$BS$14)=Y$3,INDEX(InputsCapexSalvage,$BS$14),0)</f>
        <v>0</v>
      </c>
      <c r="Z152" s="59" cm="1">
        <f t="array" ref="Z152">IF(INDEX(InputsCapExSalvageMonth,$BS$14)=Z$3,INDEX(InputsCapexSalvage,$BS$14),0)</f>
        <v>0</v>
      </c>
      <c r="AA152" s="59" cm="1">
        <f t="array" ref="AA152">IF(INDEX(InputsCapExSalvageMonth,$BS$14)=AA$3,INDEX(InputsCapexSalvage,$BS$14),0)</f>
        <v>0</v>
      </c>
      <c r="AB152" s="59" cm="1">
        <f t="array" ref="AB152">IF(INDEX(InputsCapExSalvageMonth,$BS$14)=AB$3,INDEX(InputsCapexSalvage,$BS$14),0)</f>
        <v>0</v>
      </c>
      <c r="AC152" s="59" cm="1">
        <f t="array" ref="AC152">IF(INDEX(InputsCapExSalvageMonth,$BS$14)=AC$3,INDEX(InputsCapexSalvage,$BS$14),0)</f>
        <v>0</v>
      </c>
      <c r="AD152" s="59" cm="1">
        <f t="array" ref="AD152">IF(INDEX(InputsCapExSalvageMonth,$BS$14)=AD$3,INDEX(InputsCapexSalvage,$BS$14),0)</f>
        <v>0</v>
      </c>
      <c r="AE152" s="59" cm="1">
        <f t="array" ref="AE152">IF(INDEX(InputsCapExSalvageMonth,$BS$14)=AE$3,INDEX(InputsCapexSalvage,$BS$14),0)</f>
        <v>0</v>
      </c>
      <c r="AF152" s="59" cm="1">
        <f t="array" ref="AF152">IF(INDEX(InputsCapExSalvageMonth,$BS$14)=AF$3,INDEX(InputsCapexSalvage,$BS$14),0)</f>
        <v>0</v>
      </c>
      <c r="AG152" s="59" cm="1">
        <f t="array" ref="AG152">IF(INDEX(InputsCapExSalvageMonth,$BS$14)=AG$3,INDEX(InputsCapexSalvage,$BS$14),0)</f>
        <v>0</v>
      </c>
      <c r="AH152" s="60" cm="1">
        <f t="array" ref="AH152">IF(INDEX(InputsCapExSalvageMonth,$BS$14)=AH$3,INDEX(InputsCapexSalvage,$BS$14),0)</f>
        <v>0</v>
      </c>
      <c r="AI152" s="53" cm="1">
        <f t="array" ref="AI152">IF(INDEX(InputsCapExSalvageMonth,$BS$14)=AI$3,INDEX(InputsCapexSalvage,$BS$14),0)</f>
        <v>0</v>
      </c>
      <c r="AJ152" s="59" cm="1">
        <f t="array" ref="AJ152">IF(INDEX(InputsCapExSalvageMonth,$BS$14)=AJ$3,INDEX(InputsCapexSalvage,$BS$14),0)</f>
        <v>0</v>
      </c>
      <c r="AK152" s="59" cm="1">
        <f t="array" ref="AK152">IF(INDEX(InputsCapExSalvageMonth,$BS$14)=AK$3,INDEX(InputsCapexSalvage,$BS$14),0)</f>
        <v>0</v>
      </c>
      <c r="AL152" s="59" cm="1">
        <f t="array" ref="AL152">IF(INDEX(InputsCapExSalvageMonth,$BS$14)=AL$3,INDEX(InputsCapexSalvage,$BS$14),0)</f>
        <v>0</v>
      </c>
      <c r="AM152" s="59" cm="1">
        <f t="array" ref="AM152">IF(INDEX(InputsCapExSalvageMonth,$BS$14)=AM$3,INDEX(InputsCapexSalvage,$BS$14),0)</f>
        <v>0</v>
      </c>
      <c r="AN152" s="59" cm="1">
        <f t="array" ref="AN152">IF(INDEX(InputsCapExSalvageMonth,$BS$14)=AN$3,INDEX(InputsCapexSalvage,$BS$14),0)</f>
        <v>0</v>
      </c>
      <c r="AO152" s="59" cm="1">
        <f t="array" ref="AO152">IF(INDEX(InputsCapExSalvageMonth,$BS$14)=AO$3,INDEX(InputsCapexSalvage,$BS$14),0)</f>
        <v>0</v>
      </c>
      <c r="AP152" s="59" cm="1">
        <f t="array" ref="AP152">IF(INDEX(InputsCapExSalvageMonth,$BS$14)=AP$3,INDEX(InputsCapexSalvage,$BS$14),0)</f>
        <v>0</v>
      </c>
      <c r="AQ152" s="59" cm="1">
        <f t="array" ref="AQ152">IF(INDEX(InputsCapExSalvageMonth,$BS$14)=AQ$3,INDEX(InputsCapexSalvage,$BS$14),0)</f>
        <v>0</v>
      </c>
      <c r="AR152" s="59" cm="1">
        <f t="array" ref="AR152">IF(INDEX(InputsCapExSalvageMonth,$BS$14)=AR$3,INDEX(InputsCapexSalvage,$BS$14),0)</f>
        <v>0</v>
      </c>
      <c r="AS152" s="59" cm="1">
        <f t="array" ref="AS152">IF(INDEX(InputsCapExSalvageMonth,$BS$14)=AS$3,INDEX(InputsCapexSalvage,$BS$14),0)</f>
        <v>0</v>
      </c>
      <c r="AT152" s="60" cm="1">
        <f t="array" ref="AT152">IF(INDEX(InputsCapExSalvageMonth,$BS$14)=AT$3,INDEX(InputsCapexSalvage,$BS$14),0)</f>
        <v>0</v>
      </c>
      <c r="AU152" s="53" cm="1">
        <f t="array" ref="AU152">IF(INDEX(InputsCapExSalvageMonth,$BS$14)=AU$3,INDEX(InputsCapexSalvage,$BS$14),0)</f>
        <v>0</v>
      </c>
      <c r="AV152" s="59" cm="1">
        <f t="array" ref="AV152">IF(INDEX(InputsCapExSalvageMonth,$BS$14)=AV$3,INDEX(InputsCapexSalvage,$BS$14),0)</f>
        <v>0</v>
      </c>
      <c r="AW152" s="59" cm="1">
        <f t="array" ref="AW152">IF(INDEX(InputsCapExSalvageMonth,$BS$14)=AW$3,INDEX(InputsCapexSalvage,$BS$14),0)</f>
        <v>0</v>
      </c>
      <c r="AX152" s="59" cm="1">
        <f t="array" ref="AX152">IF(INDEX(InputsCapExSalvageMonth,$BS$14)=AX$3,INDEX(InputsCapexSalvage,$BS$14),0)</f>
        <v>0</v>
      </c>
      <c r="AY152" s="59" cm="1">
        <f t="array" ref="AY152">IF(INDEX(InputsCapExSalvageMonth,$BS$14)=AY$3,INDEX(InputsCapexSalvage,$BS$14),0)</f>
        <v>0</v>
      </c>
      <c r="AZ152" s="59" cm="1">
        <f t="array" ref="AZ152">IF(INDEX(InputsCapExSalvageMonth,$BS$14)=AZ$3,INDEX(InputsCapexSalvage,$BS$14),0)</f>
        <v>0</v>
      </c>
      <c r="BA152" s="59" cm="1">
        <f t="array" ref="BA152">IF(INDEX(InputsCapExSalvageMonth,$BS$14)=BA$3,INDEX(InputsCapexSalvage,$BS$14),0)</f>
        <v>0</v>
      </c>
      <c r="BB152" s="59" cm="1">
        <f t="array" ref="BB152">IF(INDEX(InputsCapExSalvageMonth,$BS$14)=BB$3,INDEX(InputsCapexSalvage,$BS$14),0)</f>
        <v>0</v>
      </c>
      <c r="BC152" s="59" cm="1">
        <f t="array" ref="BC152">IF(INDEX(InputsCapExSalvageMonth,$BS$14)=BC$3,INDEX(InputsCapexSalvage,$BS$14),0)</f>
        <v>0</v>
      </c>
      <c r="BD152" s="59" cm="1">
        <f t="array" ref="BD152">IF(INDEX(InputsCapExSalvageMonth,$BS$14)=BD$3,INDEX(InputsCapexSalvage,$BS$14),0)</f>
        <v>0</v>
      </c>
      <c r="BE152" s="59" cm="1">
        <f t="array" ref="BE152">IF(INDEX(InputsCapExSalvageMonth,$BS$14)=BE$3,INDEX(InputsCapexSalvage,$BS$14),0)</f>
        <v>0</v>
      </c>
      <c r="BF152" s="60" cm="1">
        <f t="array" ref="BF152">IF(INDEX(InputsCapExSalvageMonth,$BS$14)=BF$3,INDEX(InputsCapexSalvage,$BS$14),0)</f>
        <v>0</v>
      </c>
      <c r="BG152" s="53" cm="1">
        <f t="array" ref="BG152">IF(INDEX(InputsCapExSalvageMonth,$BS$14)=BG$3,INDEX(InputsCapexSalvage,$BS$14),0)</f>
        <v>0</v>
      </c>
      <c r="BH152" s="59" cm="1">
        <f t="array" ref="BH152">IF(INDEX(InputsCapExSalvageMonth,$BS$14)=BH$3,INDEX(InputsCapexSalvage,$BS$14),0)</f>
        <v>0</v>
      </c>
      <c r="BI152" s="59" cm="1">
        <f t="array" ref="BI152">IF(INDEX(InputsCapExSalvageMonth,$BS$14)=BI$3,INDEX(InputsCapexSalvage,$BS$14),0)</f>
        <v>0</v>
      </c>
      <c r="BJ152" s="59" cm="1">
        <f t="array" ref="BJ152">IF(INDEX(InputsCapExSalvageMonth,$BS$14)=BJ$3,INDEX(InputsCapexSalvage,$BS$14),0)</f>
        <v>0</v>
      </c>
      <c r="BK152" s="59" cm="1">
        <f t="array" ref="BK152">IF(INDEX(InputsCapExSalvageMonth,$BS$14)=BK$3,INDEX(InputsCapexSalvage,$BS$14),0)</f>
        <v>0</v>
      </c>
      <c r="BL152" s="59" cm="1">
        <f t="array" ref="BL152">IF(INDEX(InputsCapExSalvageMonth,$BS$14)=BL$3,INDEX(InputsCapexSalvage,$BS$14),0)</f>
        <v>0</v>
      </c>
      <c r="BM152" s="59" cm="1">
        <f t="array" ref="BM152">IF(INDEX(InputsCapExSalvageMonth,$BS$14)=BM$3,INDEX(InputsCapexSalvage,$BS$14),0)</f>
        <v>0</v>
      </c>
      <c r="BN152" s="59" cm="1">
        <f t="array" ref="BN152">IF(INDEX(InputsCapExSalvageMonth,$BS$14)=BN$3,INDEX(InputsCapexSalvage,$BS$14),0)</f>
        <v>0</v>
      </c>
      <c r="BO152" s="59" cm="1">
        <f t="array" ref="BO152">IF(INDEX(InputsCapExSalvageMonth,$BS$14)=BO$3,INDEX(InputsCapexSalvage,$BS$14),0)</f>
        <v>0</v>
      </c>
      <c r="BP152" s="59" cm="1">
        <f t="array" ref="BP152">IF(INDEX(InputsCapExSalvageMonth,$BS$14)=BP$3,INDEX(InputsCapexSalvage,$BS$14),0)</f>
        <v>0</v>
      </c>
      <c r="BQ152" s="59" cm="1">
        <f t="array" ref="BQ152">IF(INDEX(InputsCapExSalvageMonth,$BS$14)=BQ$3,INDEX(InputsCapexSalvage,$BS$14),0)</f>
        <v>0</v>
      </c>
      <c r="BR152" s="60" cm="1">
        <f t="array" ref="BR152">IF(INDEX(InputsCapExSalvageMonth,$BS$14)=BR$3,INDEX(InputsCapexSalvage,$BS$14),0)</f>
        <v>0</v>
      </c>
    </row>
    <row r="153" spans="2:70" s="47" customFormat="1" hidden="1" x14ac:dyDescent="0.25">
      <c r="B153" s="141"/>
      <c r="C153" s="128" cm="1">
        <f t="array" ref="C153">INDEX(InputsCapexItem,$BS$15)</f>
        <v>0</v>
      </c>
      <c r="E153" s="60">
        <f t="shared" si="97"/>
        <v>0</v>
      </c>
      <c r="F153" s="60">
        <f t="shared" si="98"/>
        <v>0</v>
      </c>
      <c r="G153" s="60">
        <f t="shared" si="99"/>
        <v>0</v>
      </c>
      <c r="H153" s="60">
        <f t="shared" si="100"/>
        <v>0</v>
      </c>
      <c r="I153" s="60">
        <f t="shared" si="101"/>
        <v>0</v>
      </c>
      <c r="K153" s="53" cm="1">
        <f t="array" ref="K153">IF(INDEX(InputsCapExSalvageMonth,$BS$15)=K$3,INDEX(InputsCapexSalvage,$BS$15),0)</f>
        <v>0</v>
      </c>
      <c r="L153" s="59" cm="1">
        <f t="array" ref="L153">IF(INDEX(InputsCapExSalvageMonth,$BS$15)=L$3,INDEX(InputsCapexSalvage,$BS$15),0)</f>
        <v>0</v>
      </c>
      <c r="M153" s="59" cm="1">
        <f t="array" ref="M153">IF(INDEX(InputsCapExSalvageMonth,$BS$15)=M$3,INDEX(InputsCapexSalvage,$BS$15),0)</f>
        <v>0</v>
      </c>
      <c r="N153" s="59" cm="1">
        <f t="array" ref="N153">IF(INDEX(InputsCapExSalvageMonth,$BS$15)=N$3,INDEX(InputsCapexSalvage,$BS$15),0)</f>
        <v>0</v>
      </c>
      <c r="O153" s="59" cm="1">
        <f t="array" ref="O153">IF(INDEX(InputsCapExSalvageMonth,$BS$15)=O$3,INDEX(InputsCapexSalvage,$BS$15),0)</f>
        <v>0</v>
      </c>
      <c r="P153" s="59" cm="1">
        <f t="array" ref="P153">IF(INDEX(InputsCapExSalvageMonth,$BS$15)=P$3,INDEX(InputsCapexSalvage,$BS$15),0)</f>
        <v>0</v>
      </c>
      <c r="Q153" s="59" cm="1">
        <f t="array" ref="Q153">IF(INDEX(InputsCapExSalvageMonth,$BS$15)=Q$3,INDEX(InputsCapexSalvage,$BS$15),0)</f>
        <v>0</v>
      </c>
      <c r="R153" s="59" cm="1">
        <f t="array" ref="R153">IF(INDEX(InputsCapExSalvageMonth,$BS$15)=R$3,INDEX(InputsCapexSalvage,$BS$15),0)</f>
        <v>0</v>
      </c>
      <c r="S153" s="59" cm="1">
        <f t="array" ref="S153">IF(INDEX(InputsCapExSalvageMonth,$BS$15)=S$3,INDEX(InputsCapexSalvage,$BS$15),0)</f>
        <v>0</v>
      </c>
      <c r="T153" s="59" cm="1">
        <f t="array" ref="T153">IF(INDEX(InputsCapExSalvageMonth,$BS$15)=T$3,INDEX(InputsCapexSalvage,$BS$15),0)</f>
        <v>0</v>
      </c>
      <c r="U153" s="59" cm="1">
        <f t="array" ref="U153">IF(INDEX(InputsCapExSalvageMonth,$BS$15)=U$3,INDEX(InputsCapexSalvage,$BS$15),0)</f>
        <v>0</v>
      </c>
      <c r="V153" s="60" cm="1">
        <f t="array" ref="V153">IF(INDEX(InputsCapExSalvageMonth,$BS$15)=V$3,INDEX(InputsCapexSalvage,$BS$15),0)</f>
        <v>0</v>
      </c>
      <c r="W153" s="53" cm="1">
        <f t="array" ref="W153">IF(INDEX(InputsCapExSalvageMonth,$BS$15)=W$3,INDEX(InputsCapexSalvage,$BS$15),0)</f>
        <v>0</v>
      </c>
      <c r="X153" s="59" cm="1">
        <f t="array" ref="X153">IF(INDEX(InputsCapExSalvageMonth,$BS$15)=X$3,INDEX(InputsCapexSalvage,$BS$15),0)</f>
        <v>0</v>
      </c>
      <c r="Y153" s="59" cm="1">
        <f t="array" ref="Y153">IF(INDEX(InputsCapExSalvageMonth,$BS$15)=Y$3,INDEX(InputsCapexSalvage,$BS$15),0)</f>
        <v>0</v>
      </c>
      <c r="Z153" s="59" cm="1">
        <f t="array" ref="Z153">IF(INDEX(InputsCapExSalvageMonth,$BS$15)=Z$3,INDEX(InputsCapexSalvage,$BS$15),0)</f>
        <v>0</v>
      </c>
      <c r="AA153" s="59" cm="1">
        <f t="array" ref="AA153">IF(INDEX(InputsCapExSalvageMonth,$BS$15)=AA$3,INDEX(InputsCapexSalvage,$BS$15),0)</f>
        <v>0</v>
      </c>
      <c r="AB153" s="59" cm="1">
        <f t="array" ref="AB153">IF(INDEX(InputsCapExSalvageMonth,$BS$15)=AB$3,INDEX(InputsCapexSalvage,$BS$15),0)</f>
        <v>0</v>
      </c>
      <c r="AC153" s="59" cm="1">
        <f t="array" ref="AC153">IF(INDEX(InputsCapExSalvageMonth,$BS$15)=AC$3,INDEX(InputsCapexSalvage,$BS$15),0)</f>
        <v>0</v>
      </c>
      <c r="AD153" s="59" cm="1">
        <f t="array" ref="AD153">IF(INDEX(InputsCapExSalvageMonth,$BS$15)=AD$3,INDEX(InputsCapexSalvage,$BS$15),0)</f>
        <v>0</v>
      </c>
      <c r="AE153" s="59" cm="1">
        <f t="array" ref="AE153">IF(INDEX(InputsCapExSalvageMonth,$BS$15)=AE$3,INDEX(InputsCapexSalvage,$BS$15),0)</f>
        <v>0</v>
      </c>
      <c r="AF153" s="59" cm="1">
        <f t="array" ref="AF153">IF(INDEX(InputsCapExSalvageMonth,$BS$15)=AF$3,INDEX(InputsCapexSalvage,$BS$15),0)</f>
        <v>0</v>
      </c>
      <c r="AG153" s="59" cm="1">
        <f t="array" ref="AG153">IF(INDEX(InputsCapExSalvageMonth,$BS$15)=AG$3,INDEX(InputsCapexSalvage,$BS$15),0)</f>
        <v>0</v>
      </c>
      <c r="AH153" s="60" cm="1">
        <f t="array" ref="AH153">IF(INDEX(InputsCapExSalvageMonth,$BS$15)=AH$3,INDEX(InputsCapexSalvage,$BS$15),0)</f>
        <v>0</v>
      </c>
      <c r="AI153" s="53" cm="1">
        <f t="array" ref="AI153">IF(INDEX(InputsCapExSalvageMonth,$BS$15)=AI$3,INDEX(InputsCapexSalvage,$BS$15),0)</f>
        <v>0</v>
      </c>
      <c r="AJ153" s="59" cm="1">
        <f t="array" ref="AJ153">IF(INDEX(InputsCapExSalvageMonth,$BS$15)=AJ$3,INDEX(InputsCapexSalvage,$BS$15),0)</f>
        <v>0</v>
      </c>
      <c r="AK153" s="59" cm="1">
        <f t="array" ref="AK153">IF(INDEX(InputsCapExSalvageMonth,$BS$15)=AK$3,INDEX(InputsCapexSalvage,$BS$15),0)</f>
        <v>0</v>
      </c>
      <c r="AL153" s="59" cm="1">
        <f t="array" ref="AL153">IF(INDEX(InputsCapExSalvageMonth,$BS$15)=AL$3,INDEX(InputsCapexSalvage,$BS$15),0)</f>
        <v>0</v>
      </c>
      <c r="AM153" s="59" cm="1">
        <f t="array" ref="AM153">IF(INDEX(InputsCapExSalvageMonth,$BS$15)=AM$3,INDEX(InputsCapexSalvage,$BS$15),0)</f>
        <v>0</v>
      </c>
      <c r="AN153" s="59" cm="1">
        <f t="array" ref="AN153">IF(INDEX(InputsCapExSalvageMonth,$BS$15)=AN$3,INDEX(InputsCapexSalvage,$BS$15),0)</f>
        <v>0</v>
      </c>
      <c r="AO153" s="59" cm="1">
        <f t="array" ref="AO153">IF(INDEX(InputsCapExSalvageMonth,$BS$15)=AO$3,INDEX(InputsCapexSalvage,$BS$15),0)</f>
        <v>0</v>
      </c>
      <c r="AP153" s="59" cm="1">
        <f t="array" ref="AP153">IF(INDEX(InputsCapExSalvageMonth,$BS$15)=AP$3,INDEX(InputsCapexSalvage,$BS$15),0)</f>
        <v>0</v>
      </c>
      <c r="AQ153" s="59" cm="1">
        <f t="array" ref="AQ153">IF(INDEX(InputsCapExSalvageMonth,$BS$15)=AQ$3,INDEX(InputsCapexSalvage,$BS$15),0)</f>
        <v>0</v>
      </c>
      <c r="AR153" s="59" cm="1">
        <f t="array" ref="AR153">IF(INDEX(InputsCapExSalvageMonth,$BS$15)=AR$3,INDEX(InputsCapexSalvage,$BS$15),0)</f>
        <v>0</v>
      </c>
      <c r="AS153" s="59" cm="1">
        <f t="array" ref="AS153">IF(INDEX(InputsCapExSalvageMonth,$BS$15)=AS$3,INDEX(InputsCapexSalvage,$BS$15),0)</f>
        <v>0</v>
      </c>
      <c r="AT153" s="60" cm="1">
        <f t="array" ref="AT153">IF(INDEX(InputsCapExSalvageMonth,$BS$15)=AT$3,INDEX(InputsCapexSalvage,$BS$15),0)</f>
        <v>0</v>
      </c>
      <c r="AU153" s="53" cm="1">
        <f t="array" ref="AU153">IF(INDEX(InputsCapExSalvageMonth,$BS$15)=AU$3,INDEX(InputsCapexSalvage,$BS$15),0)</f>
        <v>0</v>
      </c>
      <c r="AV153" s="59" cm="1">
        <f t="array" ref="AV153">IF(INDEX(InputsCapExSalvageMonth,$BS$15)=AV$3,INDEX(InputsCapexSalvage,$BS$15),0)</f>
        <v>0</v>
      </c>
      <c r="AW153" s="59" cm="1">
        <f t="array" ref="AW153">IF(INDEX(InputsCapExSalvageMonth,$BS$15)=AW$3,INDEX(InputsCapexSalvage,$BS$15),0)</f>
        <v>0</v>
      </c>
      <c r="AX153" s="59" cm="1">
        <f t="array" ref="AX153">IF(INDEX(InputsCapExSalvageMonth,$BS$15)=AX$3,INDEX(InputsCapexSalvage,$BS$15),0)</f>
        <v>0</v>
      </c>
      <c r="AY153" s="59" cm="1">
        <f t="array" ref="AY153">IF(INDEX(InputsCapExSalvageMonth,$BS$15)=AY$3,INDEX(InputsCapexSalvage,$BS$15),0)</f>
        <v>0</v>
      </c>
      <c r="AZ153" s="59" cm="1">
        <f t="array" ref="AZ153">IF(INDEX(InputsCapExSalvageMonth,$BS$15)=AZ$3,INDEX(InputsCapexSalvage,$BS$15),0)</f>
        <v>0</v>
      </c>
      <c r="BA153" s="59" cm="1">
        <f t="array" ref="BA153">IF(INDEX(InputsCapExSalvageMonth,$BS$15)=BA$3,INDEX(InputsCapexSalvage,$BS$15),0)</f>
        <v>0</v>
      </c>
      <c r="BB153" s="59" cm="1">
        <f t="array" ref="BB153">IF(INDEX(InputsCapExSalvageMonth,$BS$15)=BB$3,INDEX(InputsCapexSalvage,$BS$15),0)</f>
        <v>0</v>
      </c>
      <c r="BC153" s="59" cm="1">
        <f t="array" ref="BC153">IF(INDEX(InputsCapExSalvageMonth,$BS$15)=BC$3,INDEX(InputsCapexSalvage,$BS$15),0)</f>
        <v>0</v>
      </c>
      <c r="BD153" s="59" cm="1">
        <f t="array" ref="BD153">IF(INDEX(InputsCapExSalvageMonth,$BS$15)=BD$3,INDEX(InputsCapexSalvage,$BS$15),0)</f>
        <v>0</v>
      </c>
      <c r="BE153" s="59" cm="1">
        <f t="array" ref="BE153">IF(INDEX(InputsCapExSalvageMonth,$BS$15)=BE$3,INDEX(InputsCapexSalvage,$BS$15),0)</f>
        <v>0</v>
      </c>
      <c r="BF153" s="60" cm="1">
        <f t="array" ref="BF153">IF(INDEX(InputsCapExSalvageMonth,$BS$15)=BF$3,INDEX(InputsCapexSalvage,$BS$15),0)</f>
        <v>0</v>
      </c>
      <c r="BG153" s="53" cm="1">
        <f t="array" ref="BG153">IF(INDEX(InputsCapExSalvageMonth,$BS$15)=BG$3,INDEX(InputsCapexSalvage,$BS$15),0)</f>
        <v>0</v>
      </c>
      <c r="BH153" s="59" cm="1">
        <f t="array" ref="BH153">IF(INDEX(InputsCapExSalvageMonth,$BS$15)=BH$3,INDEX(InputsCapexSalvage,$BS$15),0)</f>
        <v>0</v>
      </c>
      <c r="BI153" s="59" cm="1">
        <f t="array" ref="BI153">IF(INDEX(InputsCapExSalvageMonth,$BS$15)=BI$3,INDEX(InputsCapexSalvage,$BS$15),0)</f>
        <v>0</v>
      </c>
      <c r="BJ153" s="59" cm="1">
        <f t="array" ref="BJ153">IF(INDEX(InputsCapExSalvageMonth,$BS$15)=BJ$3,INDEX(InputsCapexSalvage,$BS$15),0)</f>
        <v>0</v>
      </c>
      <c r="BK153" s="59" cm="1">
        <f t="array" ref="BK153">IF(INDEX(InputsCapExSalvageMonth,$BS$15)=BK$3,INDEX(InputsCapexSalvage,$BS$15),0)</f>
        <v>0</v>
      </c>
      <c r="BL153" s="59" cm="1">
        <f t="array" ref="BL153">IF(INDEX(InputsCapExSalvageMonth,$BS$15)=BL$3,INDEX(InputsCapexSalvage,$BS$15),0)</f>
        <v>0</v>
      </c>
      <c r="BM153" s="59" cm="1">
        <f t="array" ref="BM153">IF(INDEX(InputsCapExSalvageMonth,$BS$15)=BM$3,INDEX(InputsCapexSalvage,$BS$15),0)</f>
        <v>0</v>
      </c>
      <c r="BN153" s="59" cm="1">
        <f t="array" ref="BN153">IF(INDEX(InputsCapExSalvageMonth,$BS$15)=BN$3,INDEX(InputsCapexSalvage,$BS$15),0)</f>
        <v>0</v>
      </c>
      <c r="BO153" s="59" cm="1">
        <f t="array" ref="BO153">IF(INDEX(InputsCapExSalvageMonth,$BS$15)=BO$3,INDEX(InputsCapexSalvage,$BS$15),0)</f>
        <v>0</v>
      </c>
      <c r="BP153" s="59" cm="1">
        <f t="array" ref="BP153">IF(INDEX(InputsCapExSalvageMonth,$BS$15)=BP$3,INDEX(InputsCapexSalvage,$BS$15),0)</f>
        <v>0</v>
      </c>
      <c r="BQ153" s="59" cm="1">
        <f t="array" ref="BQ153">IF(INDEX(InputsCapExSalvageMonth,$BS$15)=BQ$3,INDEX(InputsCapexSalvage,$BS$15),0)</f>
        <v>0</v>
      </c>
      <c r="BR153" s="60" cm="1">
        <f t="array" ref="BR153">IF(INDEX(InputsCapExSalvageMonth,$BS$15)=BR$3,INDEX(InputsCapexSalvage,$BS$15),0)</f>
        <v>0</v>
      </c>
    </row>
    <row r="154" spans="2:70" s="47" customFormat="1" hidden="1" x14ac:dyDescent="0.25">
      <c r="B154" s="141"/>
      <c r="C154" s="128" cm="1">
        <f t="array" ref="C154">INDEX(InputsCapexItem,$BS$16)</f>
        <v>0</v>
      </c>
      <c r="E154" s="60">
        <f t="shared" si="97"/>
        <v>0</v>
      </c>
      <c r="F154" s="60">
        <f t="shared" si="98"/>
        <v>0</v>
      </c>
      <c r="G154" s="60">
        <f t="shared" si="99"/>
        <v>0</v>
      </c>
      <c r="H154" s="60">
        <f t="shared" si="100"/>
        <v>0</v>
      </c>
      <c r="I154" s="60">
        <f t="shared" si="101"/>
        <v>0</v>
      </c>
      <c r="K154" s="53" cm="1">
        <f t="array" ref="K154">IF(INDEX(InputsCapExSalvageMonth,$BS$16)=K$3,INDEX(InputsCapexSalvage,$BS$16),0)</f>
        <v>0</v>
      </c>
      <c r="L154" s="59" cm="1">
        <f t="array" ref="L154">IF(INDEX(InputsCapExSalvageMonth,$BS$16)=L$3,INDEX(InputsCapexSalvage,$BS$16),0)</f>
        <v>0</v>
      </c>
      <c r="M154" s="59" cm="1">
        <f t="array" ref="M154">IF(INDEX(InputsCapExSalvageMonth,$BS$16)=M$3,INDEX(InputsCapexSalvage,$BS$16),0)</f>
        <v>0</v>
      </c>
      <c r="N154" s="59" cm="1">
        <f t="array" ref="N154">IF(INDEX(InputsCapExSalvageMonth,$BS$16)=N$3,INDEX(InputsCapexSalvage,$BS$16),0)</f>
        <v>0</v>
      </c>
      <c r="O154" s="59" cm="1">
        <f t="array" ref="O154">IF(INDEX(InputsCapExSalvageMonth,$BS$16)=O$3,INDEX(InputsCapexSalvage,$BS$16),0)</f>
        <v>0</v>
      </c>
      <c r="P154" s="59" cm="1">
        <f t="array" ref="P154">IF(INDEX(InputsCapExSalvageMonth,$BS$16)=P$3,INDEX(InputsCapexSalvage,$BS$16),0)</f>
        <v>0</v>
      </c>
      <c r="Q154" s="59" cm="1">
        <f t="array" ref="Q154">IF(INDEX(InputsCapExSalvageMonth,$BS$16)=Q$3,INDEX(InputsCapexSalvage,$BS$16),0)</f>
        <v>0</v>
      </c>
      <c r="R154" s="59" cm="1">
        <f t="array" ref="R154">IF(INDEX(InputsCapExSalvageMonth,$BS$16)=R$3,INDEX(InputsCapexSalvage,$BS$16),0)</f>
        <v>0</v>
      </c>
      <c r="S154" s="59" cm="1">
        <f t="array" ref="S154">IF(INDEX(InputsCapExSalvageMonth,$BS$16)=S$3,INDEX(InputsCapexSalvage,$BS$16),0)</f>
        <v>0</v>
      </c>
      <c r="T154" s="59" cm="1">
        <f t="array" ref="T154">IF(INDEX(InputsCapExSalvageMonth,$BS$16)=T$3,INDEX(InputsCapexSalvage,$BS$16),0)</f>
        <v>0</v>
      </c>
      <c r="U154" s="59" cm="1">
        <f t="array" ref="U154">IF(INDEX(InputsCapExSalvageMonth,$BS$16)=U$3,INDEX(InputsCapexSalvage,$BS$16),0)</f>
        <v>0</v>
      </c>
      <c r="V154" s="60" cm="1">
        <f t="array" ref="V154">IF(INDEX(InputsCapExSalvageMonth,$BS$16)=V$3,INDEX(InputsCapexSalvage,$BS$16),0)</f>
        <v>0</v>
      </c>
      <c r="W154" s="53" cm="1">
        <f t="array" ref="W154">IF(INDEX(InputsCapExSalvageMonth,$BS$16)=W$3,INDEX(InputsCapexSalvage,$BS$16),0)</f>
        <v>0</v>
      </c>
      <c r="X154" s="59" cm="1">
        <f t="array" ref="X154">IF(INDEX(InputsCapExSalvageMonth,$BS$16)=X$3,INDEX(InputsCapexSalvage,$BS$16),0)</f>
        <v>0</v>
      </c>
      <c r="Y154" s="59" cm="1">
        <f t="array" ref="Y154">IF(INDEX(InputsCapExSalvageMonth,$BS$16)=Y$3,INDEX(InputsCapexSalvage,$BS$16),0)</f>
        <v>0</v>
      </c>
      <c r="Z154" s="59" cm="1">
        <f t="array" ref="Z154">IF(INDEX(InputsCapExSalvageMonth,$BS$16)=Z$3,INDEX(InputsCapexSalvage,$BS$16),0)</f>
        <v>0</v>
      </c>
      <c r="AA154" s="59" cm="1">
        <f t="array" ref="AA154">IF(INDEX(InputsCapExSalvageMonth,$BS$16)=AA$3,INDEX(InputsCapexSalvage,$BS$16),0)</f>
        <v>0</v>
      </c>
      <c r="AB154" s="59" cm="1">
        <f t="array" ref="AB154">IF(INDEX(InputsCapExSalvageMonth,$BS$16)=AB$3,INDEX(InputsCapexSalvage,$BS$16),0)</f>
        <v>0</v>
      </c>
      <c r="AC154" s="59" cm="1">
        <f t="array" ref="AC154">IF(INDEX(InputsCapExSalvageMonth,$BS$16)=AC$3,INDEX(InputsCapexSalvage,$BS$16),0)</f>
        <v>0</v>
      </c>
      <c r="AD154" s="59" cm="1">
        <f t="array" ref="AD154">IF(INDEX(InputsCapExSalvageMonth,$BS$16)=AD$3,INDEX(InputsCapexSalvage,$BS$16),0)</f>
        <v>0</v>
      </c>
      <c r="AE154" s="59" cm="1">
        <f t="array" ref="AE154">IF(INDEX(InputsCapExSalvageMonth,$BS$16)=AE$3,INDEX(InputsCapexSalvage,$BS$16),0)</f>
        <v>0</v>
      </c>
      <c r="AF154" s="59" cm="1">
        <f t="array" ref="AF154">IF(INDEX(InputsCapExSalvageMonth,$BS$16)=AF$3,INDEX(InputsCapexSalvage,$BS$16),0)</f>
        <v>0</v>
      </c>
      <c r="AG154" s="59" cm="1">
        <f t="array" ref="AG154">IF(INDEX(InputsCapExSalvageMonth,$BS$16)=AG$3,INDEX(InputsCapexSalvage,$BS$16),0)</f>
        <v>0</v>
      </c>
      <c r="AH154" s="60" cm="1">
        <f t="array" ref="AH154">IF(INDEX(InputsCapExSalvageMonth,$BS$16)=AH$3,INDEX(InputsCapexSalvage,$BS$16),0)</f>
        <v>0</v>
      </c>
      <c r="AI154" s="53" cm="1">
        <f t="array" ref="AI154">IF(INDEX(InputsCapExSalvageMonth,$BS$16)=AI$3,INDEX(InputsCapexSalvage,$BS$16),0)</f>
        <v>0</v>
      </c>
      <c r="AJ154" s="59" cm="1">
        <f t="array" ref="AJ154">IF(INDEX(InputsCapExSalvageMonth,$BS$16)=AJ$3,INDEX(InputsCapexSalvage,$BS$16),0)</f>
        <v>0</v>
      </c>
      <c r="AK154" s="59" cm="1">
        <f t="array" ref="AK154">IF(INDEX(InputsCapExSalvageMonth,$BS$16)=AK$3,INDEX(InputsCapexSalvage,$BS$16),0)</f>
        <v>0</v>
      </c>
      <c r="AL154" s="59" cm="1">
        <f t="array" ref="AL154">IF(INDEX(InputsCapExSalvageMonth,$BS$16)=AL$3,INDEX(InputsCapexSalvage,$BS$16),0)</f>
        <v>0</v>
      </c>
      <c r="AM154" s="59" cm="1">
        <f t="array" ref="AM154">IF(INDEX(InputsCapExSalvageMonth,$BS$16)=AM$3,INDEX(InputsCapexSalvage,$BS$16),0)</f>
        <v>0</v>
      </c>
      <c r="AN154" s="59" cm="1">
        <f t="array" ref="AN154">IF(INDEX(InputsCapExSalvageMonth,$BS$16)=AN$3,INDEX(InputsCapexSalvage,$BS$16),0)</f>
        <v>0</v>
      </c>
      <c r="AO154" s="59" cm="1">
        <f t="array" ref="AO154">IF(INDEX(InputsCapExSalvageMonth,$BS$16)=AO$3,INDEX(InputsCapexSalvage,$BS$16),0)</f>
        <v>0</v>
      </c>
      <c r="AP154" s="59" cm="1">
        <f t="array" ref="AP154">IF(INDEX(InputsCapExSalvageMonth,$BS$16)=AP$3,INDEX(InputsCapexSalvage,$BS$16),0)</f>
        <v>0</v>
      </c>
      <c r="AQ154" s="59" cm="1">
        <f t="array" ref="AQ154">IF(INDEX(InputsCapExSalvageMonth,$BS$16)=AQ$3,INDEX(InputsCapexSalvage,$BS$16),0)</f>
        <v>0</v>
      </c>
      <c r="AR154" s="59" cm="1">
        <f t="array" ref="AR154">IF(INDEX(InputsCapExSalvageMonth,$BS$16)=AR$3,INDEX(InputsCapexSalvage,$BS$16),0)</f>
        <v>0</v>
      </c>
      <c r="AS154" s="59" cm="1">
        <f t="array" ref="AS154">IF(INDEX(InputsCapExSalvageMonth,$BS$16)=AS$3,INDEX(InputsCapexSalvage,$BS$16),0)</f>
        <v>0</v>
      </c>
      <c r="AT154" s="60" cm="1">
        <f t="array" ref="AT154">IF(INDEX(InputsCapExSalvageMonth,$BS$16)=AT$3,INDEX(InputsCapexSalvage,$BS$16),0)</f>
        <v>0</v>
      </c>
      <c r="AU154" s="53" cm="1">
        <f t="array" ref="AU154">IF(INDEX(InputsCapExSalvageMonth,$BS$16)=AU$3,INDEX(InputsCapexSalvage,$BS$16),0)</f>
        <v>0</v>
      </c>
      <c r="AV154" s="59" cm="1">
        <f t="array" ref="AV154">IF(INDEX(InputsCapExSalvageMonth,$BS$16)=AV$3,INDEX(InputsCapexSalvage,$BS$16),0)</f>
        <v>0</v>
      </c>
      <c r="AW154" s="59" cm="1">
        <f t="array" ref="AW154">IF(INDEX(InputsCapExSalvageMonth,$BS$16)=AW$3,INDEX(InputsCapexSalvage,$BS$16),0)</f>
        <v>0</v>
      </c>
      <c r="AX154" s="59" cm="1">
        <f t="array" ref="AX154">IF(INDEX(InputsCapExSalvageMonth,$BS$16)=AX$3,INDEX(InputsCapexSalvage,$BS$16),0)</f>
        <v>0</v>
      </c>
      <c r="AY154" s="59" cm="1">
        <f t="array" ref="AY154">IF(INDEX(InputsCapExSalvageMonth,$BS$16)=AY$3,INDEX(InputsCapexSalvage,$BS$16),0)</f>
        <v>0</v>
      </c>
      <c r="AZ154" s="59" cm="1">
        <f t="array" ref="AZ154">IF(INDEX(InputsCapExSalvageMonth,$BS$16)=AZ$3,INDEX(InputsCapexSalvage,$BS$16),0)</f>
        <v>0</v>
      </c>
      <c r="BA154" s="59" cm="1">
        <f t="array" ref="BA154">IF(INDEX(InputsCapExSalvageMonth,$BS$16)=BA$3,INDEX(InputsCapexSalvage,$BS$16),0)</f>
        <v>0</v>
      </c>
      <c r="BB154" s="59" cm="1">
        <f t="array" ref="BB154">IF(INDEX(InputsCapExSalvageMonth,$BS$16)=BB$3,INDEX(InputsCapexSalvage,$BS$16),0)</f>
        <v>0</v>
      </c>
      <c r="BC154" s="59" cm="1">
        <f t="array" ref="BC154">IF(INDEX(InputsCapExSalvageMonth,$BS$16)=BC$3,INDEX(InputsCapexSalvage,$BS$16),0)</f>
        <v>0</v>
      </c>
      <c r="BD154" s="59" cm="1">
        <f t="array" ref="BD154">IF(INDEX(InputsCapExSalvageMonth,$BS$16)=BD$3,INDEX(InputsCapexSalvage,$BS$16),0)</f>
        <v>0</v>
      </c>
      <c r="BE154" s="59" cm="1">
        <f t="array" ref="BE154">IF(INDEX(InputsCapExSalvageMonth,$BS$16)=BE$3,INDEX(InputsCapexSalvage,$BS$16),0)</f>
        <v>0</v>
      </c>
      <c r="BF154" s="60" cm="1">
        <f t="array" ref="BF154">IF(INDEX(InputsCapExSalvageMonth,$BS$16)=BF$3,INDEX(InputsCapexSalvage,$BS$16),0)</f>
        <v>0</v>
      </c>
      <c r="BG154" s="53" cm="1">
        <f t="array" ref="BG154">IF(INDEX(InputsCapExSalvageMonth,$BS$16)=BG$3,INDEX(InputsCapexSalvage,$BS$16),0)</f>
        <v>0</v>
      </c>
      <c r="BH154" s="59" cm="1">
        <f t="array" ref="BH154">IF(INDEX(InputsCapExSalvageMonth,$BS$16)=BH$3,INDEX(InputsCapexSalvage,$BS$16),0)</f>
        <v>0</v>
      </c>
      <c r="BI154" s="59" cm="1">
        <f t="array" ref="BI154">IF(INDEX(InputsCapExSalvageMonth,$BS$16)=BI$3,INDEX(InputsCapexSalvage,$BS$16),0)</f>
        <v>0</v>
      </c>
      <c r="BJ154" s="59" cm="1">
        <f t="array" ref="BJ154">IF(INDEX(InputsCapExSalvageMonth,$BS$16)=BJ$3,INDEX(InputsCapexSalvage,$BS$16),0)</f>
        <v>0</v>
      </c>
      <c r="BK154" s="59" cm="1">
        <f t="array" ref="BK154">IF(INDEX(InputsCapExSalvageMonth,$BS$16)=BK$3,INDEX(InputsCapexSalvage,$BS$16),0)</f>
        <v>0</v>
      </c>
      <c r="BL154" s="59" cm="1">
        <f t="array" ref="BL154">IF(INDEX(InputsCapExSalvageMonth,$BS$16)=BL$3,INDEX(InputsCapexSalvage,$BS$16),0)</f>
        <v>0</v>
      </c>
      <c r="BM154" s="59" cm="1">
        <f t="array" ref="BM154">IF(INDEX(InputsCapExSalvageMonth,$BS$16)=BM$3,INDEX(InputsCapexSalvage,$BS$16),0)</f>
        <v>0</v>
      </c>
      <c r="BN154" s="59" cm="1">
        <f t="array" ref="BN154">IF(INDEX(InputsCapExSalvageMonth,$BS$16)=BN$3,INDEX(InputsCapexSalvage,$BS$16),0)</f>
        <v>0</v>
      </c>
      <c r="BO154" s="59" cm="1">
        <f t="array" ref="BO154">IF(INDEX(InputsCapExSalvageMonth,$BS$16)=BO$3,INDEX(InputsCapexSalvage,$BS$16),0)</f>
        <v>0</v>
      </c>
      <c r="BP154" s="59" cm="1">
        <f t="array" ref="BP154">IF(INDEX(InputsCapExSalvageMonth,$BS$16)=BP$3,INDEX(InputsCapexSalvage,$BS$16),0)</f>
        <v>0</v>
      </c>
      <c r="BQ154" s="59" cm="1">
        <f t="array" ref="BQ154">IF(INDEX(InputsCapExSalvageMonth,$BS$16)=BQ$3,INDEX(InputsCapexSalvage,$BS$16),0)</f>
        <v>0</v>
      </c>
      <c r="BR154" s="60" cm="1">
        <f t="array" ref="BR154">IF(INDEX(InputsCapExSalvageMonth,$BS$16)=BR$3,INDEX(InputsCapexSalvage,$BS$16),0)</f>
        <v>0</v>
      </c>
    </row>
    <row r="155" spans="2:70" s="47" customFormat="1" hidden="1" x14ac:dyDescent="0.25">
      <c r="B155" s="141"/>
      <c r="C155" s="128" cm="1">
        <f t="array" ref="C155">INDEX(InputsCapexItem,$BS$17)</f>
        <v>0</v>
      </c>
      <c r="E155" s="60">
        <f t="shared" si="97"/>
        <v>0</v>
      </c>
      <c r="F155" s="60">
        <f t="shared" si="98"/>
        <v>0</v>
      </c>
      <c r="G155" s="60">
        <f t="shared" si="99"/>
        <v>0</v>
      </c>
      <c r="H155" s="60">
        <f t="shared" si="100"/>
        <v>0</v>
      </c>
      <c r="I155" s="60">
        <f t="shared" si="101"/>
        <v>0</v>
      </c>
      <c r="K155" s="53" cm="1">
        <f t="array" ref="K155">IF(INDEX(InputsCapExSalvageMonth,$BS$17)=K$3,INDEX(InputsCapexSalvage,$BS$17),0)</f>
        <v>0</v>
      </c>
      <c r="L155" s="59" cm="1">
        <f t="array" ref="L155">IF(INDEX(InputsCapExSalvageMonth,$BS$17)=L$3,INDEX(InputsCapexSalvage,$BS$17),0)</f>
        <v>0</v>
      </c>
      <c r="M155" s="59" cm="1">
        <f t="array" ref="M155">IF(INDEX(InputsCapExSalvageMonth,$BS$17)=M$3,INDEX(InputsCapexSalvage,$BS$17),0)</f>
        <v>0</v>
      </c>
      <c r="N155" s="59" cm="1">
        <f t="array" ref="N155">IF(INDEX(InputsCapExSalvageMonth,$BS$17)=N$3,INDEX(InputsCapexSalvage,$BS$17),0)</f>
        <v>0</v>
      </c>
      <c r="O155" s="59" cm="1">
        <f t="array" ref="O155">IF(INDEX(InputsCapExSalvageMonth,$BS$17)=O$3,INDEX(InputsCapexSalvage,$BS$17),0)</f>
        <v>0</v>
      </c>
      <c r="P155" s="59" cm="1">
        <f t="array" ref="P155">IF(INDEX(InputsCapExSalvageMonth,$BS$17)=P$3,INDEX(InputsCapexSalvage,$BS$17),0)</f>
        <v>0</v>
      </c>
      <c r="Q155" s="59" cm="1">
        <f t="array" ref="Q155">IF(INDEX(InputsCapExSalvageMonth,$BS$17)=Q$3,INDEX(InputsCapexSalvage,$BS$17),0)</f>
        <v>0</v>
      </c>
      <c r="R155" s="59" cm="1">
        <f t="array" ref="R155">IF(INDEX(InputsCapExSalvageMonth,$BS$17)=R$3,INDEX(InputsCapexSalvage,$BS$17),0)</f>
        <v>0</v>
      </c>
      <c r="S155" s="59" cm="1">
        <f t="array" ref="S155">IF(INDEX(InputsCapExSalvageMonth,$BS$17)=S$3,INDEX(InputsCapexSalvage,$BS$17),0)</f>
        <v>0</v>
      </c>
      <c r="T155" s="59" cm="1">
        <f t="array" ref="T155">IF(INDEX(InputsCapExSalvageMonth,$BS$17)=T$3,INDEX(InputsCapexSalvage,$BS$17),0)</f>
        <v>0</v>
      </c>
      <c r="U155" s="59" cm="1">
        <f t="array" ref="U155">IF(INDEX(InputsCapExSalvageMonth,$BS$17)=U$3,INDEX(InputsCapexSalvage,$BS$17),0)</f>
        <v>0</v>
      </c>
      <c r="V155" s="60" cm="1">
        <f t="array" ref="V155">IF(INDEX(InputsCapExSalvageMonth,$BS$17)=V$3,INDEX(InputsCapexSalvage,$BS$17),0)</f>
        <v>0</v>
      </c>
      <c r="W155" s="53" cm="1">
        <f t="array" ref="W155">IF(INDEX(InputsCapExSalvageMonth,$BS$17)=W$3,INDEX(InputsCapexSalvage,$BS$17),0)</f>
        <v>0</v>
      </c>
      <c r="X155" s="59" cm="1">
        <f t="array" ref="X155">IF(INDEX(InputsCapExSalvageMonth,$BS$17)=X$3,INDEX(InputsCapexSalvage,$BS$17),0)</f>
        <v>0</v>
      </c>
      <c r="Y155" s="59" cm="1">
        <f t="array" ref="Y155">IF(INDEX(InputsCapExSalvageMonth,$BS$17)=Y$3,INDEX(InputsCapexSalvage,$BS$17),0)</f>
        <v>0</v>
      </c>
      <c r="Z155" s="59" cm="1">
        <f t="array" ref="Z155">IF(INDEX(InputsCapExSalvageMonth,$BS$17)=Z$3,INDEX(InputsCapexSalvage,$BS$17),0)</f>
        <v>0</v>
      </c>
      <c r="AA155" s="59" cm="1">
        <f t="array" ref="AA155">IF(INDEX(InputsCapExSalvageMonth,$BS$17)=AA$3,INDEX(InputsCapexSalvage,$BS$17),0)</f>
        <v>0</v>
      </c>
      <c r="AB155" s="59" cm="1">
        <f t="array" ref="AB155">IF(INDEX(InputsCapExSalvageMonth,$BS$17)=AB$3,INDEX(InputsCapexSalvage,$BS$17),0)</f>
        <v>0</v>
      </c>
      <c r="AC155" s="59" cm="1">
        <f t="array" ref="AC155">IF(INDEX(InputsCapExSalvageMonth,$BS$17)=AC$3,INDEX(InputsCapexSalvage,$BS$17),0)</f>
        <v>0</v>
      </c>
      <c r="AD155" s="59" cm="1">
        <f t="array" ref="AD155">IF(INDEX(InputsCapExSalvageMonth,$BS$17)=AD$3,INDEX(InputsCapexSalvage,$BS$17),0)</f>
        <v>0</v>
      </c>
      <c r="AE155" s="59" cm="1">
        <f t="array" ref="AE155">IF(INDEX(InputsCapExSalvageMonth,$BS$17)=AE$3,INDEX(InputsCapexSalvage,$BS$17),0)</f>
        <v>0</v>
      </c>
      <c r="AF155" s="59" cm="1">
        <f t="array" ref="AF155">IF(INDEX(InputsCapExSalvageMonth,$BS$17)=AF$3,INDEX(InputsCapexSalvage,$BS$17),0)</f>
        <v>0</v>
      </c>
      <c r="AG155" s="59" cm="1">
        <f t="array" ref="AG155">IF(INDEX(InputsCapExSalvageMonth,$BS$17)=AG$3,INDEX(InputsCapexSalvage,$BS$17),0)</f>
        <v>0</v>
      </c>
      <c r="AH155" s="60" cm="1">
        <f t="array" ref="AH155">IF(INDEX(InputsCapExSalvageMonth,$BS$17)=AH$3,INDEX(InputsCapexSalvage,$BS$17),0)</f>
        <v>0</v>
      </c>
      <c r="AI155" s="53" cm="1">
        <f t="array" ref="AI155">IF(INDEX(InputsCapExSalvageMonth,$BS$17)=AI$3,INDEX(InputsCapexSalvage,$BS$17),0)</f>
        <v>0</v>
      </c>
      <c r="AJ155" s="59" cm="1">
        <f t="array" ref="AJ155">IF(INDEX(InputsCapExSalvageMonth,$BS$17)=AJ$3,INDEX(InputsCapexSalvage,$BS$17),0)</f>
        <v>0</v>
      </c>
      <c r="AK155" s="59" cm="1">
        <f t="array" ref="AK155">IF(INDEX(InputsCapExSalvageMonth,$BS$17)=AK$3,INDEX(InputsCapexSalvage,$BS$17),0)</f>
        <v>0</v>
      </c>
      <c r="AL155" s="59" cm="1">
        <f t="array" ref="AL155">IF(INDEX(InputsCapExSalvageMonth,$BS$17)=AL$3,INDEX(InputsCapexSalvage,$BS$17),0)</f>
        <v>0</v>
      </c>
      <c r="AM155" s="59" cm="1">
        <f t="array" ref="AM155">IF(INDEX(InputsCapExSalvageMonth,$BS$17)=AM$3,INDEX(InputsCapexSalvage,$BS$17),0)</f>
        <v>0</v>
      </c>
      <c r="AN155" s="59" cm="1">
        <f t="array" ref="AN155">IF(INDEX(InputsCapExSalvageMonth,$BS$17)=AN$3,INDEX(InputsCapexSalvage,$BS$17),0)</f>
        <v>0</v>
      </c>
      <c r="AO155" s="59" cm="1">
        <f t="array" ref="AO155">IF(INDEX(InputsCapExSalvageMonth,$BS$17)=AO$3,INDEX(InputsCapexSalvage,$BS$17),0)</f>
        <v>0</v>
      </c>
      <c r="AP155" s="59" cm="1">
        <f t="array" ref="AP155">IF(INDEX(InputsCapExSalvageMonth,$BS$17)=AP$3,INDEX(InputsCapexSalvage,$BS$17),0)</f>
        <v>0</v>
      </c>
      <c r="AQ155" s="59" cm="1">
        <f t="array" ref="AQ155">IF(INDEX(InputsCapExSalvageMonth,$BS$17)=AQ$3,INDEX(InputsCapexSalvage,$BS$17),0)</f>
        <v>0</v>
      </c>
      <c r="AR155" s="59" cm="1">
        <f t="array" ref="AR155">IF(INDEX(InputsCapExSalvageMonth,$BS$17)=AR$3,INDEX(InputsCapexSalvage,$BS$17),0)</f>
        <v>0</v>
      </c>
      <c r="AS155" s="59" cm="1">
        <f t="array" ref="AS155">IF(INDEX(InputsCapExSalvageMonth,$BS$17)=AS$3,INDEX(InputsCapexSalvage,$BS$17),0)</f>
        <v>0</v>
      </c>
      <c r="AT155" s="60" cm="1">
        <f t="array" ref="AT155">IF(INDEX(InputsCapExSalvageMonth,$BS$17)=AT$3,INDEX(InputsCapexSalvage,$BS$17),0)</f>
        <v>0</v>
      </c>
      <c r="AU155" s="53" cm="1">
        <f t="array" ref="AU155">IF(INDEX(InputsCapExSalvageMonth,$BS$17)=AU$3,INDEX(InputsCapexSalvage,$BS$17),0)</f>
        <v>0</v>
      </c>
      <c r="AV155" s="59" cm="1">
        <f t="array" ref="AV155">IF(INDEX(InputsCapExSalvageMonth,$BS$17)=AV$3,INDEX(InputsCapexSalvage,$BS$17),0)</f>
        <v>0</v>
      </c>
      <c r="AW155" s="59" cm="1">
        <f t="array" ref="AW155">IF(INDEX(InputsCapExSalvageMonth,$BS$17)=AW$3,INDEX(InputsCapexSalvage,$BS$17),0)</f>
        <v>0</v>
      </c>
      <c r="AX155" s="59" cm="1">
        <f t="array" ref="AX155">IF(INDEX(InputsCapExSalvageMonth,$BS$17)=AX$3,INDEX(InputsCapexSalvage,$BS$17),0)</f>
        <v>0</v>
      </c>
      <c r="AY155" s="59" cm="1">
        <f t="array" ref="AY155">IF(INDEX(InputsCapExSalvageMonth,$BS$17)=AY$3,INDEX(InputsCapexSalvage,$BS$17),0)</f>
        <v>0</v>
      </c>
      <c r="AZ155" s="59" cm="1">
        <f t="array" ref="AZ155">IF(INDEX(InputsCapExSalvageMonth,$BS$17)=AZ$3,INDEX(InputsCapexSalvage,$BS$17),0)</f>
        <v>0</v>
      </c>
      <c r="BA155" s="59" cm="1">
        <f t="array" ref="BA155">IF(INDEX(InputsCapExSalvageMonth,$BS$17)=BA$3,INDEX(InputsCapexSalvage,$BS$17),0)</f>
        <v>0</v>
      </c>
      <c r="BB155" s="59" cm="1">
        <f t="array" ref="BB155">IF(INDEX(InputsCapExSalvageMonth,$BS$17)=BB$3,INDEX(InputsCapexSalvage,$BS$17),0)</f>
        <v>0</v>
      </c>
      <c r="BC155" s="59" cm="1">
        <f t="array" ref="BC155">IF(INDEX(InputsCapExSalvageMonth,$BS$17)=BC$3,INDEX(InputsCapexSalvage,$BS$17),0)</f>
        <v>0</v>
      </c>
      <c r="BD155" s="59" cm="1">
        <f t="array" ref="BD155">IF(INDEX(InputsCapExSalvageMonth,$BS$17)=BD$3,INDEX(InputsCapexSalvage,$BS$17),0)</f>
        <v>0</v>
      </c>
      <c r="BE155" s="59" cm="1">
        <f t="array" ref="BE155">IF(INDEX(InputsCapExSalvageMonth,$BS$17)=BE$3,INDEX(InputsCapexSalvage,$BS$17),0)</f>
        <v>0</v>
      </c>
      <c r="BF155" s="60" cm="1">
        <f t="array" ref="BF155">IF(INDEX(InputsCapExSalvageMonth,$BS$17)=BF$3,INDEX(InputsCapexSalvage,$BS$17),0)</f>
        <v>0</v>
      </c>
      <c r="BG155" s="53" cm="1">
        <f t="array" ref="BG155">IF(INDEX(InputsCapExSalvageMonth,$BS$17)=BG$3,INDEX(InputsCapexSalvage,$BS$17),0)</f>
        <v>0</v>
      </c>
      <c r="BH155" s="59" cm="1">
        <f t="array" ref="BH155">IF(INDEX(InputsCapExSalvageMonth,$BS$17)=BH$3,INDEX(InputsCapexSalvage,$BS$17),0)</f>
        <v>0</v>
      </c>
      <c r="BI155" s="59" cm="1">
        <f t="array" ref="BI155">IF(INDEX(InputsCapExSalvageMonth,$BS$17)=BI$3,INDEX(InputsCapexSalvage,$BS$17),0)</f>
        <v>0</v>
      </c>
      <c r="BJ155" s="59" cm="1">
        <f t="array" ref="BJ155">IF(INDEX(InputsCapExSalvageMonth,$BS$17)=BJ$3,INDEX(InputsCapexSalvage,$BS$17),0)</f>
        <v>0</v>
      </c>
      <c r="BK155" s="59" cm="1">
        <f t="array" ref="BK155">IF(INDEX(InputsCapExSalvageMonth,$BS$17)=BK$3,INDEX(InputsCapexSalvage,$BS$17),0)</f>
        <v>0</v>
      </c>
      <c r="BL155" s="59" cm="1">
        <f t="array" ref="BL155">IF(INDEX(InputsCapExSalvageMonth,$BS$17)=BL$3,INDEX(InputsCapexSalvage,$BS$17),0)</f>
        <v>0</v>
      </c>
      <c r="BM155" s="59" cm="1">
        <f t="array" ref="BM155">IF(INDEX(InputsCapExSalvageMonth,$BS$17)=BM$3,INDEX(InputsCapexSalvage,$BS$17),0)</f>
        <v>0</v>
      </c>
      <c r="BN155" s="59" cm="1">
        <f t="array" ref="BN155">IF(INDEX(InputsCapExSalvageMonth,$BS$17)=BN$3,INDEX(InputsCapexSalvage,$BS$17),0)</f>
        <v>0</v>
      </c>
      <c r="BO155" s="59" cm="1">
        <f t="array" ref="BO155">IF(INDEX(InputsCapExSalvageMonth,$BS$17)=BO$3,INDEX(InputsCapexSalvage,$BS$17),0)</f>
        <v>0</v>
      </c>
      <c r="BP155" s="59" cm="1">
        <f t="array" ref="BP155">IF(INDEX(InputsCapExSalvageMonth,$BS$17)=BP$3,INDEX(InputsCapexSalvage,$BS$17),0)</f>
        <v>0</v>
      </c>
      <c r="BQ155" s="59" cm="1">
        <f t="array" ref="BQ155">IF(INDEX(InputsCapExSalvageMonth,$BS$17)=BQ$3,INDEX(InputsCapexSalvage,$BS$17),0)</f>
        <v>0</v>
      </c>
      <c r="BR155" s="60" cm="1">
        <f t="array" ref="BR155">IF(INDEX(InputsCapExSalvageMonth,$BS$17)=BR$3,INDEX(InputsCapexSalvage,$BS$17),0)</f>
        <v>0</v>
      </c>
    </row>
    <row r="156" spans="2:70" s="47" customFormat="1" hidden="1" x14ac:dyDescent="0.25">
      <c r="B156" s="141"/>
      <c r="C156" s="128" cm="1">
        <f t="array" ref="C156">INDEX(InputsCapexItem,$BS$18)</f>
        <v>0</v>
      </c>
      <c r="E156" s="60">
        <f t="shared" si="97"/>
        <v>0</v>
      </c>
      <c r="F156" s="60">
        <f t="shared" si="98"/>
        <v>0</v>
      </c>
      <c r="G156" s="60">
        <f t="shared" si="99"/>
        <v>0</v>
      </c>
      <c r="H156" s="60">
        <f t="shared" si="100"/>
        <v>0</v>
      </c>
      <c r="I156" s="60">
        <f t="shared" si="101"/>
        <v>0</v>
      </c>
      <c r="K156" s="53" cm="1">
        <f t="array" ref="K156">IF(INDEX(InputsCapExSalvageMonth,$BS$18)=K$3,INDEX(InputsCapexSalvage,$BS$18),0)</f>
        <v>0</v>
      </c>
      <c r="L156" s="59" cm="1">
        <f t="array" ref="L156">IF(INDEX(InputsCapExSalvageMonth,$BS$18)=L$3,INDEX(InputsCapexSalvage,$BS$18),0)</f>
        <v>0</v>
      </c>
      <c r="M156" s="59" cm="1">
        <f t="array" ref="M156">IF(INDEX(InputsCapExSalvageMonth,$BS$18)=M$3,INDEX(InputsCapexSalvage,$BS$18),0)</f>
        <v>0</v>
      </c>
      <c r="N156" s="59" cm="1">
        <f t="array" ref="N156">IF(INDEX(InputsCapExSalvageMonth,$BS$18)=N$3,INDEX(InputsCapexSalvage,$BS$18),0)</f>
        <v>0</v>
      </c>
      <c r="O156" s="59" cm="1">
        <f t="array" ref="O156">IF(INDEX(InputsCapExSalvageMonth,$BS$18)=O$3,INDEX(InputsCapexSalvage,$BS$18),0)</f>
        <v>0</v>
      </c>
      <c r="P156" s="59" cm="1">
        <f t="array" ref="P156">IF(INDEX(InputsCapExSalvageMonth,$BS$18)=P$3,INDEX(InputsCapexSalvage,$BS$18),0)</f>
        <v>0</v>
      </c>
      <c r="Q156" s="59" cm="1">
        <f t="array" ref="Q156">IF(INDEX(InputsCapExSalvageMonth,$BS$18)=Q$3,INDEX(InputsCapexSalvage,$BS$18),0)</f>
        <v>0</v>
      </c>
      <c r="R156" s="59" cm="1">
        <f t="array" ref="R156">IF(INDEX(InputsCapExSalvageMonth,$BS$18)=R$3,INDEX(InputsCapexSalvage,$BS$18),0)</f>
        <v>0</v>
      </c>
      <c r="S156" s="59" cm="1">
        <f t="array" ref="S156">IF(INDEX(InputsCapExSalvageMonth,$BS$18)=S$3,INDEX(InputsCapexSalvage,$BS$18),0)</f>
        <v>0</v>
      </c>
      <c r="T156" s="59" cm="1">
        <f t="array" ref="T156">IF(INDEX(InputsCapExSalvageMonth,$BS$18)=T$3,INDEX(InputsCapexSalvage,$BS$18),0)</f>
        <v>0</v>
      </c>
      <c r="U156" s="59" cm="1">
        <f t="array" ref="U156">IF(INDEX(InputsCapExSalvageMonth,$BS$18)=U$3,INDEX(InputsCapexSalvage,$BS$18),0)</f>
        <v>0</v>
      </c>
      <c r="V156" s="60" cm="1">
        <f t="array" ref="V156">IF(INDEX(InputsCapExSalvageMonth,$BS$18)=V$3,INDEX(InputsCapexSalvage,$BS$18),0)</f>
        <v>0</v>
      </c>
      <c r="W156" s="53" cm="1">
        <f t="array" ref="W156">IF(INDEX(InputsCapExSalvageMonth,$BS$18)=W$3,INDEX(InputsCapexSalvage,$BS$18),0)</f>
        <v>0</v>
      </c>
      <c r="X156" s="59" cm="1">
        <f t="array" ref="X156">IF(INDEX(InputsCapExSalvageMonth,$BS$18)=X$3,INDEX(InputsCapexSalvage,$BS$18),0)</f>
        <v>0</v>
      </c>
      <c r="Y156" s="59" cm="1">
        <f t="array" ref="Y156">IF(INDEX(InputsCapExSalvageMonth,$BS$18)=Y$3,INDEX(InputsCapexSalvage,$BS$18),0)</f>
        <v>0</v>
      </c>
      <c r="Z156" s="59" cm="1">
        <f t="array" ref="Z156">IF(INDEX(InputsCapExSalvageMonth,$BS$18)=Z$3,INDEX(InputsCapexSalvage,$BS$18),0)</f>
        <v>0</v>
      </c>
      <c r="AA156" s="59" cm="1">
        <f t="array" ref="AA156">IF(INDEX(InputsCapExSalvageMonth,$BS$18)=AA$3,INDEX(InputsCapexSalvage,$BS$18),0)</f>
        <v>0</v>
      </c>
      <c r="AB156" s="59" cm="1">
        <f t="array" ref="AB156">IF(INDEX(InputsCapExSalvageMonth,$BS$18)=AB$3,INDEX(InputsCapexSalvage,$BS$18),0)</f>
        <v>0</v>
      </c>
      <c r="AC156" s="59" cm="1">
        <f t="array" ref="AC156">IF(INDEX(InputsCapExSalvageMonth,$BS$18)=AC$3,INDEX(InputsCapexSalvage,$BS$18),0)</f>
        <v>0</v>
      </c>
      <c r="AD156" s="59" cm="1">
        <f t="array" ref="AD156">IF(INDEX(InputsCapExSalvageMonth,$BS$18)=AD$3,INDEX(InputsCapexSalvage,$BS$18),0)</f>
        <v>0</v>
      </c>
      <c r="AE156" s="59" cm="1">
        <f t="array" ref="AE156">IF(INDEX(InputsCapExSalvageMonth,$BS$18)=AE$3,INDEX(InputsCapexSalvage,$BS$18),0)</f>
        <v>0</v>
      </c>
      <c r="AF156" s="59" cm="1">
        <f t="array" ref="AF156">IF(INDEX(InputsCapExSalvageMonth,$BS$18)=AF$3,INDEX(InputsCapexSalvage,$BS$18),0)</f>
        <v>0</v>
      </c>
      <c r="AG156" s="59" cm="1">
        <f t="array" ref="AG156">IF(INDEX(InputsCapExSalvageMonth,$BS$18)=AG$3,INDEX(InputsCapexSalvage,$BS$18),0)</f>
        <v>0</v>
      </c>
      <c r="AH156" s="60" cm="1">
        <f t="array" ref="AH156">IF(INDEX(InputsCapExSalvageMonth,$BS$18)=AH$3,INDEX(InputsCapexSalvage,$BS$18),0)</f>
        <v>0</v>
      </c>
      <c r="AI156" s="53" cm="1">
        <f t="array" ref="AI156">IF(INDEX(InputsCapExSalvageMonth,$BS$18)=AI$3,INDEX(InputsCapexSalvage,$BS$18),0)</f>
        <v>0</v>
      </c>
      <c r="AJ156" s="59" cm="1">
        <f t="array" ref="AJ156">IF(INDEX(InputsCapExSalvageMonth,$BS$18)=AJ$3,INDEX(InputsCapexSalvage,$BS$18),0)</f>
        <v>0</v>
      </c>
      <c r="AK156" s="59" cm="1">
        <f t="array" ref="AK156">IF(INDEX(InputsCapExSalvageMonth,$BS$18)=AK$3,INDEX(InputsCapexSalvage,$BS$18),0)</f>
        <v>0</v>
      </c>
      <c r="AL156" s="59" cm="1">
        <f t="array" ref="AL156">IF(INDEX(InputsCapExSalvageMonth,$BS$18)=AL$3,INDEX(InputsCapexSalvage,$BS$18),0)</f>
        <v>0</v>
      </c>
      <c r="AM156" s="59" cm="1">
        <f t="array" ref="AM156">IF(INDEX(InputsCapExSalvageMonth,$BS$18)=AM$3,INDEX(InputsCapexSalvage,$BS$18),0)</f>
        <v>0</v>
      </c>
      <c r="AN156" s="59" cm="1">
        <f t="array" ref="AN156">IF(INDEX(InputsCapExSalvageMonth,$BS$18)=AN$3,INDEX(InputsCapexSalvage,$BS$18),0)</f>
        <v>0</v>
      </c>
      <c r="AO156" s="59" cm="1">
        <f t="array" ref="AO156">IF(INDEX(InputsCapExSalvageMonth,$BS$18)=AO$3,INDEX(InputsCapexSalvage,$BS$18),0)</f>
        <v>0</v>
      </c>
      <c r="AP156" s="59" cm="1">
        <f t="array" ref="AP156">IF(INDEX(InputsCapExSalvageMonth,$BS$18)=AP$3,INDEX(InputsCapexSalvage,$BS$18),0)</f>
        <v>0</v>
      </c>
      <c r="AQ156" s="59" cm="1">
        <f t="array" ref="AQ156">IF(INDEX(InputsCapExSalvageMonth,$BS$18)=AQ$3,INDEX(InputsCapexSalvage,$BS$18),0)</f>
        <v>0</v>
      </c>
      <c r="AR156" s="59" cm="1">
        <f t="array" ref="AR156">IF(INDEX(InputsCapExSalvageMonth,$BS$18)=AR$3,INDEX(InputsCapexSalvage,$BS$18),0)</f>
        <v>0</v>
      </c>
      <c r="AS156" s="59" cm="1">
        <f t="array" ref="AS156">IF(INDEX(InputsCapExSalvageMonth,$BS$18)=AS$3,INDEX(InputsCapexSalvage,$BS$18),0)</f>
        <v>0</v>
      </c>
      <c r="AT156" s="60" cm="1">
        <f t="array" ref="AT156">IF(INDEX(InputsCapExSalvageMonth,$BS$18)=AT$3,INDEX(InputsCapexSalvage,$BS$18),0)</f>
        <v>0</v>
      </c>
      <c r="AU156" s="53" cm="1">
        <f t="array" ref="AU156">IF(INDEX(InputsCapExSalvageMonth,$BS$18)=AU$3,INDEX(InputsCapexSalvage,$BS$18),0)</f>
        <v>0</v>
      </c>
      <c r="AV156" s="59" cm="1">
        <f t="array" ref="AV156">IF(INDEX(InputsCapExSalvageMonth,$BS$18)=AV$3,INDEX(InputsCapexSalvage,$BS$18),0)</f>
        <v>0</v>
      </c>
      <c r="AW156" s="59" cm="1">
        <f t="array" ref="AW156">IF(INDEX(InputsCapExSalvageMonth,$BS$18)=AW$3,INDEX(InputsCapexSalvage,$BS$18),0)</f>
        <v>0</v>
      </c>
      <c r="AX156" s="59" cm="1">
        <f t="array" ref="AX156">IF(INDEX(InputsCapExSalvageMonth,$BS$18)=AX$3,INDEX(InputsCapexSalvage,$BS$18),0)</f>
        <v>0</v>
      </c>
      <c r="AY156" s="59" cm="1">
        <f t="array" ref="AY156">IF(INDEX(InputsCapExSalvageMonth,$BS$18)=AY$3,INDEX(InputsCapexSalvage,$BS$18),0)</f>
        <v>0</v>
      </c>
      <c r="AZ156" s="59" cm="1">
        <f t="array" ref="AZ156">IF(INDEX(InputsCapExSalvageMonth,$BS$18)=AZ$3,INDEX(InputsCapexSalvage,$BS$18),0)</f>
        <v>0</v>
      </c>
      <c r="BA156" s="59" cm="1">
        <f t="array" ref="BA156">IF(INDEX(InputsCapExSalvageMonth,$BS$18)=BA$3,INDEX(InputsCapexSalvage,$BS$18),0)</f>
        <v>0</v>
      </c>
      <c r="BB156" s="59" cm="1">
        <f t="array" ref="BB156">IF(INDEX(InputsCapExSalvageMonth,$BS$18)=BB$3,INDEX(InputsCapexSalvage,$BS$18),0)</f>
        <v>0</v>
      </c>
      <c r="BC156" s="59" cm="1">
        <f t="array" ref="BC156">IF(INDEX(InputsCapExSalvageMonth,$BS$18)=BC$3,INDEX(InputsCapexSalvage,$BS$18),0)</f>
        <v>0</v>
      </c>
      <c r="BD156" s="59" cm="1">
        <f t="array" ref="BD156">IF(INDEX(InputsCapExSalvageMonth,$BS$18)=BD$3,INDEX(InputsCapexSalvage,$BS$18),0)</f>
        <v>0</v>
      </c>
      <c r="BE156" s="59" cm="1">
        <f t="array" ref="BE156">IF(INDEX(InputsCapExSalvageMonth,$BS$18)=BE$3,INDEX(InputsCapexSalvage,$BS$18),0)</f>
        <v>0</v>
      </c>
      <c r="BF156" s="60" cm="1">
        <f t="array" ref="BF156">IF(INDEX(InputsCapExSalvageMonth,$BS$18)=BF$3,INDEX(InputsCapexSalvage,$BS$18),0)</f>
        <v>0</v>
      </c>
      <c r="BG156" s="53" cm="1">
        <f t="array" ref="BG156">IF(INDEX(InputsCapExSalvageMonth,$BS$18)=BG$3,INDEX(InputsCapexSalvage,$BS$18),0)</f>
        <v>0</v>
      </c>
      <c r="BH156" s="59" cm="1">
        <f t="array" ref="BH156">IF(INDEX(InputsCapExSalvageMonth,$BS$18)=BH$3,INDEX(InputsCapexSalvage,$BS$18),0)</f>
        <v>0</v>
      </c>
      <c r="BI156" s="59" cm="1">
        <f t="array" ref="BI156">IF(INDEX(InputsCapExSalvageMonth,$BS$18)=BI$3,INDEX(InputsCapexSalvage,$BS$18),0)</f>
        <v>0</v>
      </c>
      <c r="BJ156" s="59" cm="1">
        <f t="array" ref="BJ156">IF(INDEX(InputsCapExSalvageMonth,$BS$18)=BJ$3,INDEX(InputsCapexSalvage,$BS$18),0)</f>
        <v>0</v>
      </c>
      <c r="BK156" s="59" cm="1">
        <f t="array" ref="BK156">IF(INDEX(InputsCapExSalvageMonth,$BS$18)=BK$3,INDEX(InputsCapexSalvage,$BS$18),0)</f>
        <v>0</v>
      </c>
      <c r="BL156" s="59" cm="1">
        <f t="array" ref="BL156">IF(INDEX(InputsCapExSalvageMonth,$BS$18)=BL$3,INDEX(InputsCapexSalvage,$BS$18),0)</f>
        <v>0</v>
      </c>
      <c r="BM156" s="59" cm="1">
        <f t="array" ref="BM156">IF(INDEX(InputsCapExSalvageMonth,$BS$18)=BM$3,INDEX(InputsCapexSalvage,$BS$18),0)</f>
        <v>0</v>
      </c>
      <c r="BN156" s="59" cm="1">
        <f t="array" ref="BN156">IF(INDEX(InputsCapExSalvageMonth,$BS$18)=BN$3,INDEX(InputsCapexSalvage,$BS$18),0)</f>
        <v>0</v>
      </c>
      <c r="BO156" s="59" cm="1">
        <f t="array" ref="BO156">IF(INDEX(InputsCapExSalvageMonth,$BS$18)=BO$3,INDEX(InputsCapexSalvage,$BS$18),0)</f>
        <v>0</v>
      </c>
      <c r="BP156" s="59" cm="1">
        <f t="array" ref="BP156">IF(INDEX(InputsCapExSalvageMonth,$BS$18)=BP$3,INDEX(InputsCapexSalvage,$BS$18),0)</f>
        <v>0</v>
      </c>
      <c r="BQ156" s="59" cm="1">
        <f t="array" ref="BQ156">IF(INDEX(InputsCapExSalvageMonth,$BS$18)=BQ$3,INDEX(InputsCapexSalvage,$BS$18),0)</f>
        <v>0</v>
      </c>
      <c r="BR156" s="60" cm="1">
        <f t="array" ref="BR156">IF(INDEX(InputsCapExSalvageMonth,$BS$18)=BR$3,INDEX(InputsCapexSalvage,$BS$18),0)</f>
        <v>0</v>
      </c>
    </row>
    <row r="157" spans="2:70" s="47" customFormat="1" hidden="1" x14ac:dyDescent="0.25">
      <c r="B157" s="141"/>
      <c r="C157" s="128" cm="1">
        <f t="array" ref="C157">INDEX(InputsCapexItem,$BS$19)</f>
        <v>0</v>
      </c>
      <c r="E157" s="60">
        <f t="shared" si="97"/>
        <v>0</v>
      </c>
      <c r="F157" s="60">
        <f t="shared" si="98"/>
        <v>0</v>
      </c>
      <c r="G157" s="60">
        <f t="shared" si="99"/>
        <v>0</v>
      </c>
      <c r="H157" s="60">
        <f t="shared" si="100"/>
        <v>0</v>
      </c>
      <c r="I157" s="60">
        <f t="shared" si="101"/>
        <v>0</v>
      </c>
      <c r="K157" s="53" cm="1">
        <f t="array" ref="K157">IF(INDEX(InputsCapExSalvageMonth,$BS$19)=K$3,INDEX(InputsCapexSalvage,$BS$19),0)</f>
        <v>0</v>
      </c>
      <c r="L157" s="59" cm="1">
        <f t="array" ref="L157">IF(INDEX(InputsCapExSalvageMonth,$BS$19)=L$3,INDEX(InputsCapexSalvage,$BS$19),0)</f>
        <v>0</v>
      </c>
      <c r="M157" s="59" cm="1">
        <f t="array" ref="M157">IF(INDEX(InputsCapExSalvageMonth,$BS$19)=M$3,INDEX(InputsCapexSalvage,$BS$19),0)</f>
        <v>0</v>
      </c>
      <c r="N157" s="59" cm="1">
        <f t="array" ref="N157">IF(INDEX(InputsCapExSalvageMonth,$BS$19)=N$3,INDEX(InputsCapexSalvage,$BS$19),0)</f>
        <v>0</v>
      </c>
      <c r="O157" s="59" cm="1">
        <f t="array" ref="O157">IF(INDEX(InputsCapExSalvageMonth,$BS$19)=O$3,INDEX(InputsCapexSalvage,$BS$19),0)</f>
        <v>0</v>
      </c>
      <c r="P157" s="59" cm="1">
        <f t="array" ref="P157">IF(INDEX(InputsCapExSalvageMonth,$BS$19)=P$3,INDEX(InputsCapexSalvage,$BS$19),0)</f>
        <v>0</v>
      </c>
      <c r="Q157" s="59" cm="1">
        <f t="array" ref="Q157">IF(INDEX(InputsCapExSalvageMonth,$BS$19)=Q$3,INDEX(InputsCapexSalvage,$BS$19),0)</f>
        <v>0</v>
      </c>
      <c r="R157" s="59" cm="1">
        <f t="array" ref="R157">IF(INDEX(InputsCapExSalvageMonth,$BS$19)=R$3,INDEX(InputsCapexSalvage,$BS$19),0)</f>
        <v>0</v>
      </c>
      <c r="S157" s="59" cm="1">
        <f t="array" ref="S157">IF(INDEX(InputsCapExSalvageMonth,$BS$19)=S$3,INDEX(InputsCapexSalvage,$BS$19),0)</f>
        <v>0</v>
      </c>
      <c r="T157" s="59" cm="1">
        <f t="array" ref="T157">IF(INDEX(InputsCapExSalvageMonth,$BS$19)=T$3,INDEX(InputsCapexSalvage,$BS$19),0)</f>
        <v>0</v>
      </c>
      <c r="U157" s="59" cm="1">
        <f t="array" ref="U157">IF(INDEX(InputsCapExSalvageMonth,$BS$19)=U$3,INDEX(InputsCapexSalvage,$BS$19),0)</f>
        <v>0</v>
      </c>
      <c r="V157" s="60" cm="1">
        <f t="array" ref="V157">IF(INDEX(InputsCapExSalvageMonth,$BS$19)=V$3,INDEX(InputsCapexSalvage,$BS$19),0)</f>
        <v>0</v>
      </c>
      <c r="W157" s="53" cm="1">
        <f t="array" ref="W157">IF(INDEX(InputsCapExSalvageMonth,$BS$19)=W$3,INDEX(InputsCapexSalvage,$BS$19),0)</f>
        <v>0</v>
      </c>
      <c r="X157" s="59" cm="1">
        <f t="array" ref="X157">IF(INDEX(InputsCapExSalvageMonth,$BS$19)=X$3,INDEX(InputsCapexSalvage,$BS$19),0)</f>
        <v>0</v>
      </c>
      <c r="Y157" s="59" cm="1">
        <f t="array" ref="Y157">IF(INDEX(InputsCapExSalvageMonth,$BS$19)=Y$3,INDEX(InputsCapexSalvage,$BS$19),0)</f>
        <v>0</v>
      </c>
      <c r="Z157" s="59" cm="1">
        <f t="array" ref="Z157">IF(INDEX(InputsCapExSalvageMonth,$BS$19)=Z$3,INDEX(InputsCapexSalvage,$BS$19),0)</f>
        <v>0</v>
      </c>
      <c r="AA157" s="59" cm="1">
        <f t="array" ref="AA157">IF(INDEX(InputsCapExSalvageMonth,$BS$19)=AA$3,INDEX(InputsCapexSalvage,$BS$19),0)</f>
        <v>0</v>
      </c>
      <c r="AB157" s="59" cm="1">
        <f t="array" ref="AB157">IF(INDEX(InputsCapExSalvageMonth,$BS$19)=AB$3,INDEX(InputsCapexSalvage,$BS$19),0)</f>
        <v>0</v>
      </c>
      <c r="AC157" s="59" cm="1">
        <f t="array" ref="AC157">IF(INDEX(InputsCapExSalvageMonth,$BS$19)=AC$3,INDEX(InputsCapexSalvage,$BS$19),0)</f>
        <v>0</v>
      </c>
      <c r="AD157" s="59" cm="1">
        <f t="array" ref="AD157">IF(INDEX(InputsCapExSalvageMonth,$BS$19)=AD$3,INDEX(InputsCapexSalvage,$BS$19),0)</f>
        <v>0</v>
      </c>
      <c r="AE157" s="59" cm="1">
        <f t="array" ref="AE157">IF(INDEX(InputsCapExSalvageMonth,$BS$19)=AE$3,INDEX(InputsCapexSalvage,$BS$19),0)</f>
        <v>0</v>
      </c>
      <c r="AF157" s="59" cm="1">
        <f t="array" ref="AF157">IF(INDEX(InputsCapExSalvageMonth,$BS$19)=AF$3,INDEX(InputsCapexSalvage,$BS$19),0)</f>
        <v>0</v>
      </c>
      <c r="AG157" s="59" cm="1">
        <f t="array" ref="AG157">IF(INDEX(InputsCapExSalvageMonth,$BS$19)=AG$3,INDEX(InputsCapexSalvage,$BS$19),0)</f>
        <v>0</v>
      </c>
      <c r="AH157" s="60" cm="1">
        <f t="array" ref="AH157">IF(INDEX(InputsCapExSalvageMonth,$BS$19)=AH$3,INDEX(InputsCapexSalvage,$BS$19),0)</f>
        <v>0</v>
      </c>
      <c r="AI157" s="53" cm="1">
        <f t="array" ref="AI157">IF(INDEX(InputsCapExSalvageMonth,$BS$19)=AI$3,INDEX(InputsCapexSalvage,$BS$19),0)</f>
        <v>0</v>
      </c>
      <c r="AJ157" s="59" cm="1">
        <f t="array" ref="AJ157">IF(INDEX(InputsCapExSalvageMonth,$BS$19)=AJ$3,INDEX(InputsCapexSalvage,$BS$19),0)</f>
        <v>0</v>
      </c>
      <c r="AK157" s="59" cm="1">
        <f t="array" ref="AK157">IF(INDEX(InputsCapExSalvageMonth,$BS$19)=AK$3,INDEX(InputsCapexSalvage,$BS$19),0)</f>
        <v>0</v>
      </c>
      <c r="AL157" s="59" cm="1">
        <f t="array" ref="AL157">IF(INDEX(InputsCapExSalvageMonth,$BS$19)=AL$3,INDEX(InputsCapexSalvage,$BS$19),0)</f>
        <v>0</v>
      </c>
      <c r="AM157" s="59" cm="1">
        <f t="array" ref="AM157">IF(INDEX(InputsCapExSalvageMonth,$BS$19)=AM$3,INDEX(InputsCapexSalvage,$BS$19),0)</f>
        <v>0</v>
      </c>
      <c r="AN157" s="59" cm="1">
        <f t="array" ref="AN157">IF(INDEX(InputsCapExSalvageMonth,$BS$19)=AN$3,INDEX(InputsCapexSalvage,$BS$19),0)</f>
        <v>0</v>
      </c>
      <c r="AO157" s="59" cm="1">
        <f t="array" ref="AO157">IF(INDEX(InputsCapExSalvageMonth,$BS$19)=AO$3,INDEX(InputsCapexSalvage,$BS$19),0)</f>
        <v>0</v>
      </c>
      <c r="AP157" s="59" cm="1">
        <f t="array" ref="AP157">IF(INDEX(InputsCapExSalvageMonth,$BS$19)=AP$3,INDEX(InputsCapexSalvage,$BS$19),0)</f>
        <v>0</v>
      </c>
      <c r="AQ157" s="59" cm="1">
        <f t="array" ref="AQ157">IF(INDEX(InputsCapExSalvageMonth,$BS$19)=AQ$3,INDEX(InputsCapexSalvage,$BS$19),0)</f>
        <v>0</v>
      </c>
      <c r="AR157" s="59" cm="1">
        <f t="array" ref="AR157">IF(INDEX(InputsCapExSalvageMonth,$BS$19)=AR$3,INDEX(InputsCapexSalvage,$BS$19),0)</f>
        <v>0</v>
      </c>
      <c r="AS157" s="59" cm="1">
        <f t="array" ref="AS157">IF(INDEX(InputsCapExSalvageMonth,$BS$19)=AS$3,INDEX(InputsCapexSalvage,$BS$19),0)</f>
        <v>0</v>
      </c>
      <c r="AT157" s="60" cm="1">
        <f t="array" ref="AT157">IF(INDEX(InputsCapExSalvageMonth,$BS$19)=AT$3,INDEX(InputsCapexSalvage,$BS$19),0)</f>
        <v>0</v>
      </c>
      <c r="AU157" s="53" cm="1">
        <f t="array" ref="AU157">IF(INDEX(InputsCapExSalvageMonth,$BS$19)=AU$3,INDEX(InputsCapexSalvage,$BS$19),0)</f>
        <v>0</v>
      </c>
      <c r="AV157" s="59" cm="1">
        <f t="array" ref="AV157">IF(INDEX(InputsCapExSalvageMonth,$BS$19)=AV$3,INDEX(InputsCapexSalvage,$BS$19),0)</f>
        <v>0</v>
      </c>
      <c r="AW157" s="59" cm="1">
        <f t="array" ref="AW157">IF(INDEX(InputsCapExSalvageMonth,$BS$19)=AW$3,INDEX(InputsCapexSalvage,$BS$19),0)</f>
        <v>0</v>
      </c>
      <c r="AX157" s="59" cm="1">
        <f t="array" ref="AX157">IF(INDEX(InputsCapExSalvageMonth,$BS$19)=AX$3,INDEX(InputsCapexSalvage,$BS$19),0)</f>
        <v>0</v>
      </c>
      <c r="AY157" s="59" cm="1">
        <f t="array" ref="AY157">IF(INDEX(InputsCapExSalvageMonth,$BS$19)=AY$3,INDEX(InputsCapexSalvage,$BS$19),0)</f>
        <v>0</v>
      </c>
      <c r="AZ157" s="59" cm="1">
        <f t="array" ref="AZ157">IF(INDEX(InputsCapExSalvageMonth,$BS$19)=AZ$3,INDEX(InputsCapexSalvage,$BS$19),0)</f>
        <v>0</v>
      </c>
      <c r="BA157" s="59" cm="1">
        <f t="array" ref="BA157">IF(INDEX(InputsCapExSalvageMonth,$BS$19)=BA$3,INDEX(InputsCapexSalvage,$BS$19),0)</f>
        <v>0</v>
      </c>
      <c r="BB157" s="59" cm="1">
        <f t="array" ref="BB157">IF(INDEX(InputsCapExSalvageMonth,$BS$19)=BB$3,INDEX(InputsCapexSalvage,$BS$19),0)</f>
        <v>0</v>
      </c>
      <c r="BC157" s="59" cm="1">
        <f t="array" ref="BC157">IF(INDEX(InputsCapExSalvageMonth,$BS$19)=BC$3,INDEX(InputsCapexSalvage,$BS$19),0)</f>
        <v>0</v>
      </c>
      <c r="BD157" s="59" cm="1">
        <f t="array" ref="BD157">IF(INDEX(InputsCapExSalvageMonth,$BS$19)=BD$3,INDEX(InputsCapexSalvage,$BS$19),0)</f>
        <v>0</v>
      </c>
      <c r="BE157" s="59" cm="1">
        <f t="array" ref="BE157">IF(INDEX(InputsCapExSalvageMonth,$BS$19)=BE$3,INDEX(InputsCapexSalvage,$BS$19),0)</f>
        <v>0</v>
      </c>
      <c r="BF157" s="60" cm="1">
        <f t="array" ref="BF157">IF(INDEX(InputsCapExSalvageMonth,$BS$19)=BF$3,INDEX(InputsCapexSalvage,$BS$19),0)</f>
        <v>0</v>
      </c>
      <c r="BG157" s="53" cm="1">
        <f t="array" ref="BG157">IF(INDEX(InputsCapExSalvageMonth,$BS$19)=BG$3,INDEX(InputsCapexSalvage,$BS$19),0)</f>
        <v>0</v>
      </c>
      <c r="BH157" s="59" cm="1">
        <f t="array" ref="BH157">IF(INDEX(InputsCapExSalvageMonth,$BS$19)=BH$3,INDEX(InputsCapexSalvage,$BS$19),0)</f>
        <v>0</v>
      </c>
      <c r="BI157" s="59" cm="1">
        <f t="array" ref="BI157">IF(INDEX(InputsCapExSalvageMonth,$BS$19)=BI$3,INDEX(InputsCapexSalvage,$BS$19),0)</f>
        <v>0</v>
      </c>
      <c r="BJ157" s="59" cm="1">
        <f t="array" ref="BJ157">IF(INDEX(InputsCapExSalvageMonth,$BS$19)=BJ$3,INDEX(InputsCapexSalvage,$BS$19),0)</f>
        <v>0</v>
      </c>
      <c r="BK157" s="59" cm="1">
        <f t="array" ref="BK157">IF(INDEX(InputsCapExSalvageMonth,$BS$19)=BK$3,INDEX(InputsCapexSalvage,$BS$19),0)</f>
        <v>0</v>
      </c>
      <c r="BL157" s="59" cm="1">
        <f t="array" ref="BL157">IF(INDEX(InputsCapExSalvageMonth,$BS$19)=BL$3,INDEX(InputsCapexSalvage,$BS$19),0)</f>
        <v>0</v>
      </c>
      <c r="BM157" s="59" cm="1">
        <f t="array" ref="BM157">IF(INDEX(InputsCapExSalvageMonth,$BS$19)=BM$3,INDEX(InputsCapexSalvage,$BS$19),0)</f>
        <v>0</v>
      </c>
      <c r="BN157" s="59" cm="1">
        <f t="array" ref="BN157">IF(INDEX(InputsCapExSalvageMonth,$BS$19)=BN$3,INDEX(InputsCapexSalvage,$BS$19),0)</f>
        <v>0</v>
      </c>
      <c r="BO157" s="59" cm="1">
        <f t="array" ref="BO157">IF(INDEX(InputsCapExSalvageMonth,$BS$19)=BO$3,INDEX(InputsCapexSalvage,$BS$19),0)</f>
        <v>0</v>
      </c>
      <c r="BP157" s="59" cm="1">
        <f t="array" ref="BP157">IF(INDEX(InputsCapExSalvageMonth,$BS$19)=BP$3,INDEX(InputsCapexSalvage,$BS$19),0)</f>
        <v>0</v>
      </c>
      <c r="BQ157" s="59" cm="1">
        <f t="array" ref="BQ157">IF(INDEX(InputsCapExSalvageMonth,$BS$19)=BQ$3,INDEX(InputsCapexSalvage,$BS$19),0)</f>
        <v>0</v>
      </c>
      <c r="BR157" s="60" cm="1">
        <f t="array" ref="BR157">IF(INDEX(InputsCapExSalvageMonth,$BS$19)=BR$3,INDEX(InputsCapexSalvage,$BS$19),0)</f>
        <v>0</v>
      </c>
    </row>
    <row r="158" spans="2:70" s="47" customFormat="1" hidden="1" x14ac:dyDescent="0.25">
      <c r="B158" s="141"/>
      <c r="C158" s="128" cm="1">
        <f t="array" ref="C158">INDEX(InputsCapexItem,$BS$20)</f>
        <v>0</v>
      </c>
      <c r="E158" s="60"/>
      <c r="F158" s="60"/>
      <c r="G158" s="60"/>
      <c r="H158" s="60"/>
      <c r="I158" s="60"/>
      <c r="K158" s="53" cm="1">
        <f t="array" ref="K158">IF(INDEX(InputsCapExSalvageMonth,$BS$20)=K$3,INDEX(InputsCapexSalvage,$BS$20),0)</f>
        <v>0</v>
      </c>
      <c r="L158" s="59" cm="1">
        <f t="array" ref="L158">IF(INDEX(InputsCapExSalvageMonth,$BS$20)=L$3,INDEX(InputsCapexSalvage,$BS$20),0)</f>
        <v>0</v>
      </c>
      <c r="M158" s="59" cm="1">
        <f t="array" ref="M158">IF(INDEX(InputsCapExSalvageMonth,$BS$20)=M$3,INDEX(InputsCapexSalvage,$BS$20),0)</f>
        <v>0</v>
      </c>
      <c r="N158" s="59" cm="1">
        <f t="array" ref="N158">IF(INDEX(InputsCapExSalvageMonth,$BS$20)=N$3,INDEX(InputsCapexSalvage,$BS$20),0)</f>
        <v>0</v>
      </c>
      <c r="O158" s="59" cm="1">
        <f t="array" ref="O158">IF(INDEX(InputsCapExSalvageMonth,$BS$20)=O$3,INDEX(InputsCapexSalvage,$BS$20),0)</f>
        <v>0</v>
      </c>
      <c r="P158" s="59" cm="1">
        <f t="array" ref="P158">IF(INDEX(InputsCapExSalvageMonth,$BS$20)=P$3,INDEX(InputsCapexSalvage,$BS$20),0)</f>
        <v>0</v>
      </c>
      <c r="Q158" s="59" cm="1">
        <f t="array" ref="Q158">IF(INDEX(InputsCapExSalvageMonth,$BS$20)=Q$3,INDEX(InputsCapexSalvage,$BS$20),0)</f>
        <v>0</v>
      </c>
      <c r="R158" s="59" cm="1">
        <f t="array" ref="R158">IF(INDEX(InputsCapExSalvageMonth,$BS$20)=R$3,INDEX(InputsCapexSalvage,$BS$20),0)</f>
        <v>0</v>
      </c>
      <c r="S158" s="59" cm="1">
        <f t="array" ref="S158">IF(INDEX(InputsCapExSalvageMonth,$BS$20)=S$3,INDEX(InputsCapexSalvage,$BS$20),0)</f>
        <v>0</v>
      </c>
      <c r="T158" s="59" cm="1">
        <f t="array" ref="T158">IF(INDEX(InputsCapExSalvageMonth,$BS$20)=T$3,INDEX(InputsCapexSalvage,$BS$20),0)</f>
        <v>0</v>
      </c>
      <c r="U158" s="59" cm="1">
        <f t="array" ref="U158">IF(INDEX(InputsCapExSalvageMonth,$BS$20)=U$3,INDEX(InputsCapexSalvage,$BS$20),0)</f>
        <v>0</v>
      </c>
      <c r="V158" s="60" cm="1">
        <f t="array" ref="V158">IF(INDEX(InputsCapExSalvageMonth,$BS$20)=V$3,INDEX(InputsCapexSalvage,$BS$20),0)</f>
        <v>0</v>
      </c>
      <c r="W158" s="53" cm="1">
        <f t="array" ref="W158">IF(INDEX(InputsCapExSalvageMonth,$BS$20)=W$3,INDEX(InputsCapexSalvage,$BS$20),0)</f>
        <v>0</v>
      </c>
      <c r="X158" s="59" cm="1">
        <f t="array" ref="X158">IF(INDEX(InputsCapExSalvageMonth,$BS$20)=X$3,INDEX(InputsCapexSalvage,$BS$20),0)</f>
        <v>0</v>
      </c>
      <c r="Y158" s="59" cm="1">
        <f t="array" ref="Y158">IF(INDEX(InputsCapExSalvageMonth,$BS$20)=Y$3,INDEX(InputsCapexSalvage,$BS$20),0)</f>
        <v>0</v>
      </c>
      <c r="Z158" s="59" cm="1">
        <f t="array" ref="Z158">IF(INDEX(InputsCapExSalvageMonth,$BS$20)=Z$3,INDEX(InputsCapexSalvage,$BS$20),0)</f>
        <v>0</v>
      </c>
      <c r="AA158" s="59" cm="1">
        <f t="array" ref="AA158">IF(INDEX(InputsCapExSalvageMonth,$BS$20)=AA$3,INDEX(InputsCapexSalvage,$BS$20),0)</f>
        <v>0</v>
      </c>
      <c r="AB158" s="59" cm="1">
        <f t="array" ref="AB158">IF(INDEX(InputsCapExSalvageMonth,$BS$20)=AB$3,INDEX(InputsCapexSalvage,$BS$20),0)</f>
        <v>0</v>
      </c>
      <c r="AC158" s="59" cm="1">
        <f t="array" ref="AC158">IF(INDEX(InputsCapExSalvageMonth,$BS$20)=AC$3,INDEX(InputsCapexSalvage,$BS$20),0)</f>
        <v>0</v>
      </c>
      <c r="AD158" s="59" cm="1">
        <f t="array" ref="AD158">IF(INDEX(InputsCapExSalvageMonth,$BS$20)=AD$3,INDEX(InputsCapexSalvage,$BS$20),0)</f>
        <v>0</v>
      </c>
      <c r="AE158" s="59" cm="1">
        <f t="array" ref="AE158">IF(INDEX(InputsCapExSalvageMonth,$BS$20)=AE$3,INDEX(InputsCapexSalvage,$BS$20),0)</f>
        <v>0</v>
      </c>
      <c r="AF158" s="59" cm="1">
        <f t="array" ref="AF158">IF(INDEX(InputsCapExSalvageMonth,$BS$20)=AF$3,INDEX(InputsCapexSalvage,$BS$20),0)</f>
        <v>0</v>
      </c>
      <c r="AG158" s="59" cm="1">
        <f t="array" ref="AG158">IF(INDEX(InputsCapExSalvageMonth,$BS$20)=AG$3,INDEX(InputsCapexSalvage,$BS$20),0)</f>
        <v>0</v>
      </c>
      <c r="AH158" s="60" cm="1">
        <f t="array" ref="AH158">IF(INDEX(InputsCapExSalvageMonth,$BS$20)=AH$3,INDEX(InputsCapexSalvage,$BS$20),0)</f>
        <v>0</v>
      </c>
      <c r="AI158" s="53" cm="1">
        <f t="array" ref="AI158">IF(INDEX(InputsCapExSalvageMonth,$BS$20)=AI$3,INDEX(InputsCapexSalvage,$BS$20),0)</f>
        <v>0</v>
      </c>
      <c r="AJ158" s="59" cm="1">
        <f t="array" ref="AJ158">IF(INDEX(InputsCapExSalvageMonth,$BS$20)=AJ$3,INDEX(InputsCapexSalvage,$BS$20),0)</f>
        <v>0</v>
      </c>
      <c r="AK158" s="59" cm="1">
        <f t="array" ref="AK158">IF(INDEX(InputsCapExSalvageMonth,$BS$20)=AK$3,INDEX(InputsCapexSalvage,$BS$20),0)</f>
        <v>0</v>
      </c>
      <c r="AL158" s="59" cm="1">
        <f t="array" ref="AL158">IF(INDEX(InputsCapExSalvageMonth,$BS$20)=AL$3,INDEX(InputsCapexSalvage,$BS$20),0)</f>
        <v>0</v>
      </c>
      <c r="AM158" s="59" cm="1">
        <f t="array" ref="AM158">IF(INDEX(InputsCapExSalvageMonth,$BS$20)=AM$3,INDEX(InputsCapexSalvage,$BS$20),0)</f>
        <v>0</v>
      </c>
      <c r="AN158" s="59" cm="1">
        <f t="array" ref="AN158">IF(INDEX(InputsCapExSalvageMonth,$BS$20)=AN$3,INDEX(InputsCapexSalvage,$BS$20),0)</f>
        <v>0</v>
      </c>
      <c r="AO158" s="59" cm="1">
        <f t="array" ref="AO158">IF(INDEX(InputsCapExSalvageMonth,$BS$20)=AO$3,INDEX(InputsCapexSalvage,$BS$20),0)</f>
        <v>0</v>
      </c>
      <c r="AP158" s="59" cm="1">
        <f t="array" ref="AP158">IF(INDEX(InputsCapExSalvageMonth,$BS$20)=AP$3,INDEX(InputsCapexSalvage,$BS$20),0)</f>
        <v>0</v>
      </c>
      <c r="AQ158" s="59" cm="1">
        <f t="array" ref="AQ158">IF(INDEX(InputsCapExSalvageMonth,$BS$20)=AQ$3,INDEX(InputsCapexSalvage,$BS$20),0)</f>
        <v>0</v>
      </c>
      <c r="AR158" s="59" cm="1">
        <f t="array" ref="AR158">IF(INDEX(InputsCapExSalvageMonth,$BS$20)=AR$3,INDEX(InputsCapexSalvage,$BS$20),0)</f>
        <v>0</v>
      </c>
      <c r="AS158" s="59" cm="1">
        <f t="array" ref="AS158">IF(INDEX(InputsCapExSalvageMonth,$BS$20)=AS$3,INDEX(InputsCapexSalvage,$BS$20),0)</f>
        <v>0</v>
      </c>
      <c r="AT158" s="60" cm="1">
        <f t="array" ref="AT158">IF(INDEX(InputsCapExSalvageMonth,$BS$20)=AT$3,INDEX(InputsCapexSalvage,$BS$20),0)</f>
        <v>0</v>
      </c>
      <c r="AU158" s="53" cm="1">
        <f t="array" ref="AU158">IF(INDEX(InputsCapExSalvageMonth,$BS$20)=AU$3,INDEX(InputsCapexSalvage,$BS$20),0)</f>
        <v>0</v>
      </c>
      <c r="AV158" s="59" cm="1">
        <f t="array" ref="AV158">IF(INDEX(InputsCapExSalvageMonth,$BS$20)=AV$3,INDEX(InputsCapexSalvage,$BS$20),0)</f>
        <v>0</v>
      </c>
      <c r="AW158" s="59" cm="1">
        <f t="array" ref="AW158">IF(INDEX(InputsCapExSalvageMonth,$BS$20)=AW$3,INDEX(InputsCapexSalvage,$BS$20),0)</f>
        <v>0</v>
      </c>
      <c r="AX158" s="59" cm="1">
        <f t="array" ref="AX158">IF(INDEX(InputsCapExSalvageMonth,$BS$20)=AX$3,INDEX(InputsCapexSalvage,$BS$20),0)</f>
        <v>0</v>
      </c>
      <c r="AY158" s="59" cm="1">
        <f t="array" ref="AY158">IF(INDEX(InputsCapExSalvageMonth,$BS$20)=AY$3,INDEX(InputsCapexSalvage,$BS$20),0)</f>
        <v>0</v>
      </c>
      <c r="AZ158" s="59" cm="1">
        <f t="array" ref="AZ158">IF(INDEX(InputsCapExSalvageMonth,$BS$20)=AZ$3,INDEX(InputsCapexSalvage,$BS$20),0)</f>
        <v>0</v>
      </c>
      <c r="BA158" s="59" cm="1">
        <f t="array" ref="BA158">IF(INDEX(InputsCapExSalvageMonth,$BS$20)=BA$3,INDEX(InputsCapexSalvage,$BS$20),0)</f>
        <v>0</v>
      </c>
      <c r="BB158" s="59" cm="1">
        <f t="array" ref="BB158">IF(INDEX(InputsCapExSalvageMonth,$BS$20)=BB$3,INDEX(InputsCapexSalvage,$BS$20),0)</f>
        <v>0</v>
      </c>
      <c r="BC158" s="59" cm="1">
        <f t="array" ref="BC158">IF(INDEX(InputsCapExSalvageMonth,$BS$20)=BC$3,INDEX(InputsCapexSalvage,$BS$20),0)</f>
        <v>0</v>
      </c>
      <c r="BD158" s="59" cm="1">
        <f t="array" ref="BD158">IF(INDEX(InputsCapExSalvageMonth,$BS$20)=BD$3,INDEX(InputsCapexSalvage,$BS$20),0)</f>
        <v>0</v>
      </c>
      <c r="BE158" s="59" cm="1">
        <f t="array" ref="BE158">IF(INDEX(InputsCapExSalvageMonth,$BS$20)=BE$3,INDEX(InputsCapexSalvage,$BS$20),0)</f>
        <v>0</v>
      </c>
      <c r="BF158" s="60" cm="1">
        <f t="array" ref="BF158">IF(INDEX(InputsCapExSalvageMonth,$BS$20)=BF$3,INDEX(InputsCapexSalvage,$BS$20),0)</f>
        <v>0</v>
      </c>
      <c r="BG158" s="53" cm="1">
        <f t="array" ref="BG158">IF(INDEX(InputsCapExSalvageMonth,$BS$20)=BG$3,INDEX(InputsCapexSalvage,$BS$20),0)</f>
        <v>0</v>
      </c>
      <c r="BH158" s="59" cm="1">
        <f t="array" ref="BH158">IF(INDEX(InputsCapExSalvageMonth,$BS$20)=BH$3,INDEX(InputsCapexSalvage,$BS$20),0)</f>
        <v>0</v>
      </c>
      <c r="BI158" s="59" cm="1">
        <f t="array" ref="BI158">IF(INDEX(InputsCapExSalvageMonth,$BS$20)=BI$3,INDEX(InputsCapexSalvage,$BS$20),0)</f>
        <v>0</v>
      </c>
      <c r="BJ158" s="59" cm="1">
        <f t="array" ref="BJ158">IF(INDEX(InputsCapExSalvageMonth,$BS$20)=BJ$3,INDEX(InputsCapexSalvage,$BS$20),0)</f>
        <v>0</v>
      </c>
      <c r="BK158" s="59" cm="1">
        <f t="array" ref="BK158">IF(INDEX(InputsCapExSalvageMonth,$BS$20)=BK$3,INDEX(InputsCapexSalvage,$BS$20),0)</f>
        <v>0</v>
      </c>
      <c r="BL158" s="59" cm="1">
        <f t="array" ref="BL158">IF(INDEX(InputsCapExSalvageMonth,$BS$20)=BL$3,INDEX(InputsCapexSalvage,$BS$20),0)</f>
        <v>0</v>
      </c>
      <c r="BM158" s="59" cm="1">
        <f t="array" ref="BM158">IF(INDEX(InputsCapExSalvageMonth,$BS$20)=BM$3,INDEX(InputsCapexSalvage,$BS$20),0)</f>
        <v>0</v>
      </c>
      <c r="BN158" s="59" cm="1">
        <f t="array" ref="BN158">IF(INDEX(InputsCapExSalvageMonth,$BS$20)=BN$3,INDEX(InputsCapexSalvage,$BS$20),0)</f>
        <v>0</v>
      </c>
      <c r="BO158" s="59" cm="1">
        <f t="array" ref="BO158">IF(INDEX(InputsCapExSalvageMonth,$BS$20)=BO$3,INDEX(InputsCapexSalvage,$BS$20),0)</f>
        <v>0</v>
      </c>
      <c r="BP158" s="59" cm="1">
        <f t="array" ref="BP158">IF(INDEX(InputsCapExSalvageMonth,$BS$20)=BP$3,INDEX(InputsCapexSalvage,$BS$20),0)</f>
        <v>0</v>
      </c>
      <c r="BQ158" s="59" cm="1">
        <f t="array" ref="BQ158">IF(INDEX(InputsCapExSalvageMonth,$BS$20)=BQ$3,INDEX(InputsCapexSalvage,$BS$20),0)</f>
        <v>0</v>
      </c>
      <c r="BR158" s="60" cm="1">
        <f t="array" ref="BR158">IF(INDEX(InputsCapExSalvageMonth,$BS$20)=BR$3,INDEX(InputsCapexSalvage,$BS$20),0)</f>
        <v>0</v>
      </c>
    </row>
    <row r="159" spans="2:70" s="47" customFormat="1" hidden="1" x14ac:dyDescent="0.25">
      <c r="B159" s="141"/>
      <c r="C159" s="128" cm="1">
        <f t="array" ref="C159">INDEX(InputsCapexItem,$BS$21)</f>
        <v>0</v>
      </c>
      <c r="E159" s="60">
        <f t="shared" si="97"/>
        <v>0</v>
      </c>
      <c r="F159" s="60">
        <f t="shared" si="98"/>
        <v>0</v>
      </c>
      <c r="G159" s="60">
        <f t="shared" si="99"/>
        <v>0</v>
      </c>
      <c r="H159" s="60">
        <f t="shared" si="100"/>
        <v>0</v>
      </c>
      <c r="I159" s="60">
        <f t="shared" si="101"/>
        <v>0</v>
      </c>
      <c r="K159" s="53" cm="1">
        <f t="array" ref="K159">IF(INDEX(InputsCapExSalvageMonth,$BS$21)=K$3,INDEX(InputsCapexSalvage,$BS$21),0)</f>
        <v>0</v>
      </c>
      <c r="L159" s="59" cm="1">
        <f t="array" ref="L159">IF(INDEX(InputsCapExSalvageMonth,$BS$21)=L$3,INDEX(InputsCapexSalvage,$BS$21),0)</f>
        <v>0</v>
      </c>
      <c r="M159" s="59" cm="1">
        <f t="array" ref="M159">IF(INDEX(InputsCapExSalvageMonth,$BS$21)=M$3,INDEX(InputsCapexSalvage,$BS$21),0)</f>
        <v>0</v>
      </c>
      <c r="N159" s="59" cm="1">
        <f t="array" ref="N159">IF(INDEX(InputsCapExSalvageMonth,$BS$21)=N$3,INDEX(InputsCapexSalvage,$BS$21),0)</f>
        <v>0</v>
      </c>
      <c r="O159" s="59" cm="1">
        <f t="array" ref="O159">IF(INDEX(InputsCapExSalvageMonth,$BS$21)=O$3,INDEX(InputsCapexSalvage,$BS$21),0)</f>
        <v>0</v>
      </c>
      <c r="P159" s="59" cm="1">
        <f t="array" ref="P159">IF(INDEX(InputsCapExSalvageMonth,$BS$21)=P$3,INDEX(InputsCapexSalvage,$BS$21),0)</f>
        <v>0</v>
      </c>
      <c r="Q159" s="59" cm="1">
        <f t="array" ref="Q159">IF(INDEX(InputsCapExSalvageMonth,$BS$21)=Q$3,INDEX(InputsCapexSalvage,$BS$21),0)</f>
        <v>0</v>
      </c>
      <c r="R159" s="59" cm="1">
        <f t="array" ref="R159">IF(INDEX(InputsCapExSalvageMonth,$BS$21)=R$3,INDEX(InputsCapexSalvage,$BS$21),0)</f>
        <v>0</v>
      </c>
      <c r="S159" s="59" cm="1">
        <f t="array" ref="S159">IF(INDEX(InputsCapExSalvageMonth,$BS$21)=S$3,INDEX(InputsCapexSalvage,$BS$21),0)</f>
        <v>0</v>
      </c>
      <c r="T159" s="59" cm="1">
        <f t="array" ref="T159">IF(INDEX(InputsCapExSalvageMonth,$BS$21)=T$3,INDEX(InputsCapexSalvage,$BS$21),0)</f>
        <v>0</v>
      </c>
      <c r="U159" s="59" cm="1">
        <f t="array" ref="U159">IF(INDEX(InputsCapExSalvageMonth,$BS$21)=U$3,INDEX(InputsCapexSalvage,$BS$21),0)</f>
        <v>0</v>
      </c>
      <c r="V159" s="60" cm="1">
        <f t="array" ref="V159">IF(INDEX(InputsCapExSalvageMonth,$BS$21)=V$3,INDEX(InputsCapexSalvage,$BS$21),0)</f>
        <v>0</v>
      </c>
      <c r="W159" s="53" cm="1">
        <f t="array" ref="W159">IF(INDEX(InputsCapExSalvageMonth,$BS$21)=W$3,INDEX(InputsCapexSalvage,$BS$21),0)</f>
        <v>0</v>
      </c>
      <c r="X159" s="59" cm="1">
        <f t="array" ref="X159">IF(INDEX(InputsCapExSalvageMonth,$BS$21)=X$3,INDEX(InputsCapexSalvage,$BS$21),0)</f>
        <v>0</v>
      </c>
      <c r="Y159" s="59" cm="1">
        <f t="array" ref="Y159">IF(INDEX(InputsCapExSalvageMonth,$BS$21)=Y$3,INDEX(InputsCapexSalvage,$BS$21),0)</f>
        <v>0</v>
      </c>
      <c r="Z159" s="59" cm="1">
        <f t="array" ref="Z159">IF(INDEX(InputsCapExSalvageMonth,$BS$21)=Z$3,INDEX(InputsCapexSalvage,$BS$21),0)</f>
        <v>0</v>
      </c>
      <c r="AA159" s="59" cm="1">
        <f t="array" ref="AA159">IF(INDEX(InputsCapExSalvageMonth,$BS$21)=AA$3,INDEX(InputsCapexSalvage,$BS$21),0)</f>
        <v>0</v>
      </c>
      <c r="AB159" s="59" cm="1">
        <f t="array" ref="AB159">IF(INDEX(InputsCapExSalvageMonth,$BS$21)=AB$3,INDEX(InputsCapexSalvage,$BS$21),0)</f>
        <v>0</v>
      </c>
      <c r="AC159" s="59" cm="1">
        <f t="array" ref="AC159">IF(INDEX(InputsCapExSalvageMonth,$BS$21)=AC$3,INDEX(InputsCapexSalvage,$BS$21),0)</f>
        <v>0</v>
      </c>
      <c r="AD159" s="59" cm="1">
        <f t="array" ref="AD159">IF(INDEX(InputsCapExSalvageMonth,$BS$21)=AD$3,INDEX(InputsCapexSalvage,$BS$21),0)</f>
        <v>0</v>
      </c>
      <c r="AE159" s="59" cm="1">
        <f t="array" ref="AE159">IF(INDEX(InputsCapExSalvageMonth,$BS$21)=AE$3,INDEX(InputsCapexSalvage,$BS$21),0)</f>
        <v>0</v>
      </c>
      <c r="AF159" s="59" cm="1">
        <f t="array" ref="AF159">IF(INDEX(InputsCapExSalvageMonth,$BS$21)=AF$3,INDEX(InputsCapexSalvage,$BS$21),0)</f>
        <v>0</v>
      </c>
      <c r="AG159" s="59" cm="1">
        <f t="array" ref="AG159">IF(INDEX(InputsCapExSalvageMonth,$BS$21)=AG$3,INDEX(InputsCapexSalvage,$BS$21),0)</f>
        <v>0</v>
      </c>
      <c r="AH159" s="60" cm="1">
        <f t="array" ref="AH159">IF(INDEX(InputsCapExSalvageMonth,$BS$21)=AH$3,INDEX(InputsCapexSalvage,$BS$21),0)</f>
        <v>0</v>
      </c>
      <c r="AI159" s="53" cm="1">
        <f t="array" ref="AI159">IF(INDEX(InputsCapExSalvageMonth,$BS$21)=AI$3,INDEX(InputsCapexSalvage,$BS$21),0)</f>
        <v>0</v>
      </c>
      <c r="AJ159" s="59" cm="1">
        <f t="array" ref="AJ159">IF(INDEX(InputsCapExSalvageMonth,$BS$21)=AJ$3,INDEX(InputsCapexSalvage,$BS$21),0)</f>
        <v>0</v>
      </c>
      <c r="AK159" s="59" cm="1">
        <f t="array" ref="AK159">IF(INDEX(InputsCapExSalvageMonth,$BS$21)=AK$3,INDEX(InputsCapexSalvage,$BS$21),0)</f>
        <v>0</v>
      </c>
      <c r="AL159" s="59" cm="1">
        <f t="array" ref="AL159">IF(INDEX(InputsCapExSalvageMonth,$BS$21)=AL$3,INDEX(InputsCapexSalvage,$BS$21),0)</f>
        <v>0</v>
      </c>
      <c r="AM159" s="59" cm="1">
        <f t="array" ref="AM159">IF(INDEX(InputsCapExSalvageMonth,$BS$21)=AM$3,INDEX(InputsCapexSalvage,$BS$21),0)</f>
        <v>0</v>
      </c>
      <c r="AN159" s="59" cm="1">
        <f t="array" ref="AN159">IF(INDEX(InputsCapExSalvageMonth,$BS$21)=AN$3,INDEX(InputsCapexSalvage,$BS$21),0)</f>
        <v>0</v>
      </c>
      <c r="AO159" s="59" cm="1">
        <f t="array" ref="AO159">IF(INDEX(InputsCapExSalvageMonth,$BS$21)=AO$3,INDEX(InputsCapexSalvage,$BS$21),0)</f>
        <v>0</v>
      </c>
      <c r="AP159" s="59" cm="1">
        <f t="array" ref="AP159">IF(INDEX(InputsCapExSalvageMonth,$BS$21)=AP$3,INDEX(InputsCapexSalvage,$BS$21),0)</f>
        <v>0</v>
      </c>
      <c r="AQ159" s="59" cm="1">
        <f t="array" ref="AQ159">IF(INDEX(InputsCapExSalvageMonth,$BS$21)=AQ$3,INDEX(InputsCapexSalvage,$BS$21),0)</f>
        <v>0</v>
      </c>
      <c r="AR159" s="59" cm="1">
        <f t="array" ref="AR159">IF(INDEX(InputsCapExSalvageMonth,$BS$21)=AR$3,INDEX(InputsCapexSalvage,$BS$21),0)</f>
        <v>0</v>
      </c>
      <c r="AS159" s="59" cm="1">
        <f t="array" ref="AS159">IF(INDEX(InputsCapExSalvageMonth,$BS$21)=AS$3,INDEX(InputsCapexSalvage,$BS$21),0)</f>
        <v>0</v>
      </c>
      <c r="AT159" s="60" cm="1">
        <f t="array" ref="AT159">IF(INDEX(InputsCapExSalvageMonth,$BS$21)=AT$3,INDEX(InputsCapexSalvage,$BS$21),0)</f>
        <v>0</v>
      </c>
      <c r="AU159" s="53" cm="1">
        <f t="array" ref="AU159">IF(INDEX(InputsCapExSalvageMonth,$BS$21)=AU$3,INDEX(InputsCapexSalvage,$BS$21),0)</f>
        <v>0</v>
      </c>
      <c r="AV159" s="59" cm="1">
        <f t="array" ref="AV159">IF(INDEX(InputsCapExSalvageMonth,$BS$21)=AV$3,INDEX(InputsCapexSalvage,$BS$21),0)</f>
        <v>0</v>
      </c>
      <c r="AW159" s="59" cm="1">
        <f t="array" ref="AW159">IF(INDEX(InputsCapExSalvageMonth,$BS$21)=AW$3,INDEX(InputsCapexSalvage,$BS$21),0)</f>
        <v>0</v>
      </c>
      <c r="AX159" s="59" cm="1">
        <f t="array" ref="AX159">IF(INDEX(InputsCapExSalvageMonth,$BS$21)=AX$3,INDEX(InputsCapexSalvage,$BS$21),0)</f>
        <v>0</v>
      </c>
      <c r="AY159" s="59" cm="1">
        <f t="array" ref="AY159">IF(INDEX(InputsCapExSalvageMonth,$BS$21)=AY$3,INDEX(InputsCapexSalvage,$BS$21),0)</f>
        <v>0</v>
      </c>
      <c r="AZ159" s="59" cm="1">
        <f t="array" ref="AZ159">IF(INDEX(InputsCapExSalvageMonth,$BS$21)=AZ$3,INDEX(InputsCapexSalvage,$BS$21),0)</f>
        <v>0</v>
      </c>
      <c r="BA159" s="59" cm="1">
        <f t="array" ref="BA159">IF(INDEX(InputsCapExSalvageMonth,$BS$21)=BA$3,INDEX(InputsCapexSalvage,$BS$21),0)</f>
        <v>0</v>
      </c>
      <c r="BB159" s="59" cm="1">
        <f t="array" ref="BB159">IF(INDEX(InputsCapExSalvageMonth,$BS$21)=BB$3,INDEX(InputsCapexSalvage,$BS$21),0)</f>
        <v>0</v>
      </c>
      <c r="BC159" s="59" cm="1">
        <f t="array" ref="BC159">IF(INDEX(InputsCapExSalvageMonth,$BS$21)=BC$3,INDEX(InputsCapexSalvage,$BS$21),0)</f>
        <v>0</v>
      </c>
      <c r="BD159" s="59" cm="1">
        <f t="array" ref="BD159">IF(INDEX(InputsCapExSalvageMonth,$BS$21)=BD$3,INDEX(InputsCapexSalvage,$BS$21),0)</f>
        <v>0</v>
      </c>
      <c r="BE159" s="59" cm="1">
        <f t="array" ref="BE159">IF(INDEX(InputsCapExSalvageMonth,$BS$21)=BE$3,INDEX(InputsCapexSalvage,$BS$21),0)</f>
        <v>0</v>
      </c>
      <c r="BF159" s="60" cm="1">
        <f t="array" ref="BF159">IF(INDEX(InputsCapExSalvageMonth,$BS$21)=BF$3,INDEX(InputsCapexSalvage,$BS$21),0)</f>
        <v>0</v>
      </c>
      <c r="BG159" s="53" cm="1">
        <f t="array" ref="BG159">IF(INDEX(InputsCapExSalvageMonth,$BS$21)=BG$3,INDEX(InputsCapexSalvage,$BS$21),0)</f>
        <v>0</v>
      </c>
      <c r="BH159" s="59" cm="1">
        <f t="array" ref="BH159">IF(INDEX(InputsCapExSalvageMonth,$BS$21)=BH$3,INDEX(InputsCapexSalvage,$BS$21),0)</f>
        <v>0</v>
      </c>
      <c r="BI159" s="59" cm="1">
        <f t="array" ref="BI159">IF(INDEX(InputsCapExSalvageMonth,$BS$21)=BI$3,INDEX(InputsCapexSalvage,$BS$21),0)</f>
        <v>0</v>
      </c>
      <c r="BJ159" s="59" cm="1">
        <f t="array" ref="BJ159">IF(INDEX(InputsCapExSalvageMonth,$BS$21)=BJ$3,INDEX(InputsCapexSalvage,$BS$21),0)</f>
        <v>0</v>
      </c>
      <c r="BK159" s="59" cm="1">
        <f t="array" ref="BK159">IF(INDEX(InputsCapExSalvageMonth,$BS$21)=BK$3,INDEX(InputsCapexSalvage,$BS$21),0)</f>
        <v>0</v>
      </c>
      <c r="BL159" s="59" cm="1">
        <f t="array" ref="BL159">IF(INDEX(InputsCapExSalvageMonth,$BS$21)=BL$3,INDEX(InputsCapexSalvage,$BS$21),0)</f>
        <v>0</v>
      </c>
      <c r="BM159" s="59" cm="1">
        <f t="array" ref="BM159">IF(INDEX(InputsCapExSalvageMonth,$BS$21)=BM$3,INDEX(InputsCapexSalvage,$BS$21),0)</f>
        <v>0</v>
      </c>
      <c r="BN159" s="59" cm="1">
        <f t="array" ref="BN159">IF(INDEX(InputsCapExSalvageMonth,$BS$21)=BN$3,INDEX(InputsCapexSalvage,$BS$21),0)</f>
        <v>0</v>
      </c>
      <c r="BO159" s="59" cm="1">
        <f t="array" ref="BO159">IF(INDEX(InputsCapExSalvageMonth,$BS$21)=BO$3,INDEX(InputsCapexSalvage,$BS$21),0)</f>
        <v>0</v>
      </c>
      <c r="BP159" s="59" cm="1">
        <f t="array" ref="BP159">IF(INDEX(InputsCapExSalvageMonth,$BS$21)=BP$3,INDEX(InputsCapexSalvage,$BS$21),0)</f>
        <v>0</v>
      </c>
      <c r="BQ159" s="59" cm="1">
        <f t="array" ref="BQ159">IF(INDEX(InputsCapExSalvageMonth,$BS$21)=BQ$3,INDEX(InputsCapexSalvage,$BS$21),0)</f>
        <v>0</v>
      </c>
      <c r="BR159" s="60" cm="1">
        <f t="array" ref="BR159">IF(INDEX(InputsCapExSalvageMonth,$BS$21)=BR$3,INDEX(InputsCapexSalvage,$BS$21),0)</f>
        <v>0</v>
      </c>
    </row>
    <row r="160" spans="2:70" s="47" customFormat="1" hidden="1" x14ac:dyDescent="0.25">
      <c r="B160" s="141"/>
      <c r="C160" s="128" cm="1">
        <f t="array" ref="C160">INDEX(InputsCapexItem,$BS$22)</f>
        <v>0</v>
      </c>
      <c r="E160" s="60">
        <f t="shared" ref="E160" si="102">SUM(K160:V160)</f>
        <v>0</v>
      </c>
      <c r="F160" s="60">
        <f t="shared" ref="F160" si="103">SUM(W160:AH160)</f>
        <v>0</v>
      </c>
      <c r="G160" s="60">
        <f t="shared" ref="G160" si="104">SUM(AI160:AT160)</f>
        <v>0</v>
      </c>
      <c r="H160" s="60">
        <f t="shared" ref="H160" si="105">SUM(AU160:BF160)</f>
        <v>0</v>
      </c>
      <c r="I160" s="60">
        <f t="shared" ref="I160" si="106">SUM(BG160:BR160)</f>
        <v>0</v>
      </c>
      <c r="K160" s="53" cm="1">
        <f t="array" ref="K160">IF(INDEX(InputsCapExSalvageMonth,$BS$22)=K$3,INDEX(InputsCapexSalvage,$BS$22),0)</f>
        <v>0</v>
      </c>
      <c r="L160" s="59" cm="1">
        <f t="array" ref="L160">IF(INDEX(InputsCapExSalvageMonth,$BS$22)=L$3,INDEX(InputsCapexSalvage,$BS$22),0)</f>
        <v>0</v>
      </c>
      <c r="M160" s="59" cm="1">
        <f t="array" ref="M160">IF(INDEX(InputsCapExSalvageMonth,$BS$22)=M$3,INDEX(InputsCapexSalvage,$BS$22),0)</f>
        <v>0</v>
      </c>
      <c r="N160" s="59" cm="1">
        <f t="array" ref="N160">IF(INDEX(InputsCapExSalvageMonth,$BS$22)=N$3,INDEX(InputsCapexSalvage,$BS$22),0)</f>
        <v>0</v>
      </c>
      <c r="O160" s="59" cm="1">
        <f t="array" ref="O160">IF(INDEX(InputsCapExSalvageMonth,$BS$22)=O$3,INDEX(InputsCapexSalvage,$BS$22),0)</f>
        <v>0</v>
      </c>
      <c r="P160" s="59" cm="1">
        <f t="array" ref="P160">IF(INDEX(InputsCapExSalvageMonth,$BS$22)=P$3,INDEX(InputsCapexSalvage,$BS$22),0)</f>
        <v>0</v>
      </c>
      <c r="Q160" s="59" cm="1">
        <f t="array" ref="Q160">IF(INDEX(InputsCapExSalvageMonth,$BS$22)=Q$3,INDEX(InputsCapexSalvage,$BS$22),0)</f>
        <v>0</v>
      </c>
      <c r="R160" s="59" cm="1">
        <f t="array" ref="R160">IF(INDEX(InputsCapExSalvageMonth,$BS$22)=R$3,INDEX(InputsCapexSalvage,$BS$22),0)</f>
        <v>0</v>
      </c>
      <c r="S160" s="59" cm="1">
        <f t="array" ref="S160">IF(INDEX(InputsCapExSalvageMonth,$BS$22)=S$3,INDEX(InputsCapexSalvage,$BS$22),0)</f>
        <v>0</v>
      </c>
      <c r="T160" s="59" cm="1">
        <f t="array" ref="T160">IF(INDEX(InputsCapExSalvageMonth,$BS$22)=T$3,INDEX(InputsCapexSalvage,$BS$22),0)</f>
        <v>0</v>
      </c>
      <c r="U160" s="59" cm="1">
        <f t="array" ref="U160">IF(INDEX(InputsCapExSalvageMonth,$BS$22)=U$3,INDEX(InputsCapexSalvage,$BS$22),0)</f>
        <v>0</v>
      </c>
      <c r="V160" s="60" cm="1">
        <f t="array" ref="V160">IF(INDEX(InputsCapExSalvageMonth,$BS$22)=V$3,INDEX(InputsCapexSalvage,$BS$22),0)</f>
        <v>0</v>
      </c>
      <c r="W160" s="53" cm="1">
        <f t="array" ref="W160">IF(INDEX(InputsCapExSalvageMonth,$BS$22)=W$3,INDEX(InputsCapexSalvage,$BS$22),0)</f>
        <v>0</v>
      </c>
      <c r="X160" s="59" cm="1">
        <f t="array" ref="X160">IF(INDEX(InputsCapExSalvageMonth,$BS$22)=X$3,INDEX(InputsCapexSalvage,$BS$22),0)</f>
        <v>0</v>
      </c>
      <c r="Y160" s="59" cm="1">
        <f t="array" ref="Y160">IF(INDEX(InputsCapExSalvageMonth,$BS$22)=Y$3,INDEX(InputsCapexSalvage,$BS$22),0)</f>
        <v>0</v>
      </c>
      <c r="Z160" s="59" cm="1">
        <f t="array" ref="Z160">IF(INDEX(InputsCapExSalvageMonth,$BS$22)=Z$3,INDEX(InputsCapexSalvage,$BS$22),0)</f>
        <v>0</v>
      </c>
      <c r="AA160" s="59" cm="1">
        <f t="array" ref="AA160">IF(INDEX(InputsCapExSalvageMonth,$BS$22)=AA$3,INDEX(InputsCapexSalvage,$BS$22),0)</f>
        <v>0</v>
      </c>
      <c r="AB160" s="59" cm="1">
        <f t="array" ref="AB160">IF(INDEX(InputsCapExSalvageMonth,$BS$22)=AB$3,INDEX(InputsCapexSalvage,$BS$22),0)</f>
        <v>0</v>
      </c>
      <c r="AC160" s="59" cm="1">
        <f t="array" ref="AC160">IF(INDEX(InputsCapExSalvageMonth,$BS$22)=AC$3,INDEX(InputsCapexSalvage,$BS$22),0)</f>
        <v>0</v>
      </c>
      <c r="AD160" s="59" cm="1">
        <f t="array" ref="AD160">IF(INDEX(InputsCapExSalvageMonth,$BS$22)=AD$3,INDEX(InputsCapexSalvage,$BS$22),0)</f>
        <v>0</v>
      </c>
      <c r="AE160" s="59" cm="1">
        <f t="array" ref="AE160">IF(INDEX(InputsCapExSalvageMonth,$BS$22)=AE$3,INDEX(InputsCapexSalvage,$BS$22),0)</f>
        <v>0</v>
      </c>
      <c r="AF160" s="59" cm="1">
        <f t="array" ref="AF160">IF(INDEX(InputsCapExSalvageMonth,$BS$22)=AF$3,INDEX(InputsCapexSalvage,$BS$22),0)</f>
        <v>0</v>
      </c>
      <c r="AG160" s="59" cm="1">
        <f t="array" ref="AG160">IF(INDEX(InputsCapExSalvageMonth,$BS$22)=AG$3,INDEX(InputsCapexSalvage,$BS$22),0)</f>
        <v>0</v>
      </c>
      <c r="AH160" s="60" cm="1">
        <f t="array" ref="AH160">IF(INDEX(InputsCapExSalvageMonth,$BS$22)=AH$3,INDEX(InputsCapexSalvage,$BS$22),0)</f>
        <v>0</v>
      </c>
      <c r="AI160" s="53" cm="1">
        <f t="array" ref="AI160">IF(INDEX(InputsCapExSalvageMonth,$BS$22)=AI$3,INDEX(InputsCapexSalvage,$BS$22),0)</f>
        <v>0</v>
      </c>
      <c r="AJ160" s="59" cm="1">
        <f t="array" ref="AJ160">IF(INDEX(InputsCapExSalvageMonth,$BS$22)=AJ$3,INDEX(InputsCapexSalvage,$BS$22),0)</f>
        <v>0</v>
      </c>
      <c r="AK160" s="59" cm="1">
        <f t="array" ref="AK160">IF(INDEX(InputsCapExSalvageMonth,$BS$22)=AK$3,INDEX(InputsCapexSalvage,$BS$22),0)</f>
        <v>0</v>
      </c>
      <c r="AL160" s="59" cm="1">
        <f t="array" ref="AL160">IF(INDEX(InputsCapExSalvageMonth,$BS$22)=AL$3,INDEX(InputsCapexSalvage,$BS$22),0)</f>
        <v>0</v>
      </c>
      <c r="AM160" s="59" cm="1">
        <f t="array" ref="AM160">IF(INDEX(InputsCapExSalvageMonth,$BS$22)=AM$3,INDEX(InputsCapexSalvage,$BS$22),0)</f>
        <v>0</v>
      </c>
      <c r="AN160" s="59" cm="1">
        <f t="array" ref="AN160">IF(INDEX(InputsCapExSalvageMonth,$BS$22)=AN$3,INDEX(InputsCapexSalvage,$BS$22),0)</f>
        <v>0</v>
      </c>
      <c r="AO160" s="59" cm="1">
        <f t="array" ref="AO160">IF(INDEX(InputsCapExSalvageMonth,$BS$22)=AO$3,INDEX(InputsCapexSalvage,$BS$22),0)</f>
        <v>0</v>
      </c>
      <c r="AP160" s="59" cm="1">
        <f t="array" ref="AP160">IF(INDEX(InputsCapExSalvageMonth,$BS$22)=AP$3,INDEX(InputsCapexSalvage,$BS$22),0)</f>
        <v>0</v>
      </c>
      <c r="AQ160" s="59" cm="1">
        <f t="array" ref="AQ160">IF(INDEX(InputsCapExSalvageMonth,$BS$22)=AQ$3,INDEX(InputsCapexSalvage,$BS$22),0)</f>
        <v>0</v>
      </c>
      <c r="AR160" s="59" cm="1">
        <f t="array" ref="AR160">IF(INDEX(InputsCapExSalvageMonth,$BS$22)=AR$3,INDEX(InputsCapexSalvage,$BS$22),0)</f>
        <v>0</v>
      </c>
      <c r="AS160" s="59" cm="1">
        <f t="array" ref="AS160">IF(INDEX(InputsCapExSalvageMonth,$BS$22)=AS$3,INDEX(InputsCapexSalvage,$BS$22),0)</f>
        <v>0</v>
      </c>
      <c r="AT160" s="60" cm="1">
        <f t="array" ref="AT160">IF(INDEX(InputsCapExSalvageMonth,$BS$22)=AT$3,INDEX(InputsCapexSalvage,$BS$22),0)</f>
        <v>0</v>
      </c>
      <c r="AU160" s="53" cm="1">
        <f t="array" ref="AU160">IF(INDEX(InputsCapExSalvageMonth,$BS$22)=AU$3,INDEX(InputsCapexSalvage,$BS$22),0)</f>
        <v>0</v>
      </c>
      <c r="AV160" s="59" cm="1">
        <f t="array" ref="AV160">IF(INDEX(InputsCapExSalvageMonth,$BS$22)=AV$3,INDEX(InputsCapexSalvage,$BS$22),0)</f>
        <v>0</v>
      </c>
      <c r="AW160" s="59" cm="1">
        <f t="array" ref="AW160">IF(INDEX(InputsCapExSalvageMonth,$BS$22)=AW$3,INDEX(InputsCapexSalvage,$BS$22),0)</f>
        <v>0</v>
      </c>
      <c r="AX160" s="59" cm="1">
        <f t="array" ref="AX160">IF(INDEX(InputsCapExSalvageMonth,$BS$22)=AX$3,INDEX(InputsCapexSalvage,$BS$22),0)</f>
        <v>0</v>
      </c>
      <c r="AY160" s="59" cm="1">
        <f t="array" ref="AY160">IF(INDEX(InputsCapExSalvageMonth,$BS$22)=AY$3,INDEX(InputsCapexSalvage,$BS$22),0)</f>
        <v>0</v>
      </c>
      <c r="AZ160" s="59" cm="1">
        <f t="array" ref="AZ160">IF(INDEX(InputsCapExSalvageMonth,$BS$22)=AZ$3,INDEX(InputsCapexSalvage,$BS$22),0)</f>
        <v>0</v>
      </c>
      <c r="BA160" s="59" cm="1">
        <f t="array" ref="BA160">IF(INDEX(InputsCapExSalvageMonth,$BS$22)=BA$3,INDEX(InputsCapexSalvage,$BS$22),0)</f>
        <v>0</v>
      </c>
      <c r="BB160" s="59" cm="1">
        <f t="array" ref="BB160">IF(INDEX(InputsCapExSalvageMonth,$BS$22)=BB$3,INDEX(InputsCapexSalvage,$BS$22),0)</f>
        <v>0</v>
      </c>
      <c r="BC160" s="59" cm="1">
        <f t="array" ref="BC160">IF(INDEX(InputsCapExSalvageMonth,$BS$22)=BC$3,INDEX(InputsCapexSalvage,$BS$22),0)</f>
        <v>0</v>
      </c>
      <c r="BD160" s="59" cm="1">
        <f t="array" ref="BD160">IF(INDEX(InputsCapExSalvageMonth,$BS$22)=BD$3,INDEX(InputsCapexSalvage,$BS$22),0)</f>
        <v>0</v>
      </c>
      <c r="BE160" s="59" cm="1">
        <f t="array" ref="BE160">IF(INDEX(InputsCapExSalvageMonth,$BS$22)=BE$3,INDEX(InputsCapexSalvage,$BS$22),0)</f>
        <v>0</v>
      </c>
      <c r="BF160" s="60" cm="1">
        <f t="array" ref="BF160">IF(INDEX(InputsCapExSalvageMonth,$BS$22)=BF$3,INDEX(InputsCapexSalvage,$BS$22),0)</f>
        <v>0</v>
      </c>
      <c r="BG160" s="53" cm="1">
        <f t="array" ref="BG160">IF(INDEX(InputsCapExSalvageMonth,$BS$22)=BG$3,INDEX(InputsCapexSalvage,$BS$22),0)</f>
        <v>0</v>
      </c>
      <c r="BH160" s="59" cm="1">
        <f t="array" ref="BH160">IF(INDEX(InputsCapExSalvageMonth,$BS$22)=BH$3,INDEX(InputsCapexSalvage,$BS$22),0)</f>
        <v>0</v>
      </c>
      <c r="BI160" s="59" cm="1">
        <f t="array" ref="BI160">IF(INDEX(InputsCapExSalvageMonth,$BS$22)=BI$3,INDEX(InputsCapexSalvage,$BS$22),0)</f>
        <v>0</v>
      </c>
      <c r="BJ160" s="59" cm="1">
        <f t="array" ref="BJ160">IF(INDEX(InputsCapExSalvageMonth,$BS$22)=BJ$3,INDEX(InputsCapexSalvage,$BS$22),0)</f>
        <v>0</v>
      </c>
      <c r="BK160" s="59" cm="1">
        <f t="array" ref="BK160">IF(INDEX(InputsCapExSalvageMonth,$BS$22)=BK$3,INDEX(InputsCapexSalvage,$BS$22),0)</f>
        <v>0</v>
      </c>
      <c r="BL160" s="59" cm="1">
        <f t="array" ref="BL160">IF(INDEX(InputsCapExSalvageMonth,$BS$22)=BL$3,INDEX(InputsCapexSalvage,$BS$22),0)</f>
        <v>0</v>
      </c>
      <c r="BM160" s="59" cm="1">
        <f t="array" ref="BM160">IF(INDEX(InputsCapExSalvageMonth,$BS$22)=BM$3,INDEX(InputsCapexSalvage,$BS$22),0)</f>
        <v>0</v>
      </c>
      <c r="BN160" s="59" cm="1">
        <f t="array" ref="BN160">IF(INDEX(InputsCapExSalvageMonth,$BS$22)=BN$3,INDEX(InputsCapexSalvage,$BS$22),0)</f>
        <v>0</v>
      </c>
      <c r="BO160" s="59" cm="1">
        <f t="array" ref="BO160">IF(INDEX(InputsCapExSalvageMonth,$BS$22)=BO$3,INDEX(InputsCapexSalvage,$BS$22),0)</f>
        <v>0</v>
      </c>
      <c r="BP160" s="59" cm="1">
        <f t="array" ref="BP160">IF(INDEX(InputsCapExSalvageMonth,$BS$22)=BP$3,INDEX(InputsCapexSalvage,$BS$22),0)</f>
        <v>0</v>
      </c>
      <c r="BQ160" s="59" cm="1">
        <f t="array" ref="BQ160">IF(INDEX(InputsCapExSalvageMonth,$BS$22)=BQ$3,INDEX(InputsCapexSalvage,$BS$22),0)</f>
        <v>0</v>
      </c>
      <c r="BR160" s="60" cm="1">
        <f t="array" ref="BR160">IF(INDEX(InputsCapExSalvageMonth,$BS$22)=BR$3,INDEX(InputsCapexSalvage,$BS$22),0)</f>
        <v>0</v>
      </c>
    </row>
    <row r="161" spans="1:73" hidden="1" x14ac:dyDescent="0.25">
      <c r="A161" s="47"/>
      <c r="B161" s="141"/>
      <c r="C161" s="128" cm="1">
        <f t="array" ref="C161">INDEX(InputsCapexItem,$BS$23)</f>
        <v>0</v>
      </c>
      <c r="E161" s="60">
        <f>SUM(K144:V144)</f>
        <v>0</v>
      </c>
      <c r="F161" s="60">
        <f>SUM(W144:AH144)</f>
        <v>0</v>
      </c>
      <c r="G161" s="60">
        <f>SUM(AI144:AT144)</f>
        <v>0</v>
      </c>
      <c r="H161" s="60">
        <f>SUM(AU144:BF144)</f>
        <v>0</v>
      </c>
      <c r="I161" s="60">
        <f>SUM(BG144:BR144)</f>
        <v>0</v>
      </c>
      <c r="K161" s="53" cm="1">
        <f t="array" ref="K161">IF(INDEX(InputsCapExSalvageMonth,$BS$23)=K$3,INDEX(InputsCapexSalvage,$BS$23),0)</f>
        <v>0</v>
      </c>
      <c r="L161" s="59" cm="1">
        <f t="array" ref="L161">IF(INDEX(InputsCapExSalvageMonth,$BS$23)=L$3,INDEX(InputsCapexSalvage,$BS$23),0)</f>
        <v>0</v>
      </c>
      <c r="M161" s="59" cm="1">
        <f t="array" ref="M161">IF(INDEX(InputsCapExSalvageMonth,$BS$23)=M$3,INDEX(InputsCapexSalvage,$BS$23),0)</f>
        <v>0</v>
      </c>
      <c r="N161" s="59" cm="1">
        <f t="array" ref="N161">IF(INDEX(InputsCapExSalvageMonth,$BS$23)=N$3,INDEX(InputsCapexSalvage,$BS$23),0)</f>
        <v>0</v>
      </c>
      <c r="O161" s="59" cm="1">
        <f t="array" ref="O161">IF(INDEX(InputsCapExSalvageMonth,$BS$23)=O$3,INDEX(InputsCapexSalvage,$BS$23),0)</f>
        <v>0</v>
      </c>
      <c r="P161" s="59" cm="1">
        <f t="array" ref="P161">IF(INDEX(InputsCapExSalvageMonth,$BS$23)=P$3,INDEX(InputsCapexSalvage,$BS$23),0)</f>
        <v>0</v>
      </c>
      <c r="Q161" s="59" cm="1">
        <f t="array" ref="Q161">IF(INDEX(InputsCapExSalvageMonth,$BS$23)=Q$3,INDEX(InputsCapexSalvage,$BS$23),0)</f>
        <v>0</v>
      </c>
      <c r="R161" s="59" cm="1">
        <f t="array" ref="R161">IF(INDEX(InputsCapExSalvageMonth,$BS$23)=R$3,INDEX(InputsCapexSalvage,$BS$23),0)</f>
        <v>0</v>
      </c>
      <c r="S161" s="59" cm="1">
        <f t="array" ref="S161">IF(INDEX(InputsCapExSalvageMonth,$BS$23)=S$3,INDEX(InputsCapexSalvage,$BS$23),0)</f>
        <v>0</v>
      </c>
      <c r="T161" s="59" cm="1">
        <f t="array" ref="T161">IF(INDEX(InputsCapExSalvageMonth,$BS$23)=T$3,INDEX(InputsCapexSalvage,$BS$23),0)</f>
        <v>0</v>
      </c>
      <c r="U161" s="59" cm="1">
        <f t="array" ref="U161">IF(INDEX(InputsCapExSalvageMonth,$BS$23)=U$3,INDEX(InputsCapexSalvage,$BS$23),0)</f>
        <v>0</v>
      </c>
      <c r="V161" s="60" cm="1">
        <f t="array" ref="V161">IF(INDEX(InputsCapExSalvageMonth,$BS$23)=V$3,INDEX(InputsCapexSalvage,$BS$23),0)</f>
        <v>0</v>
      </c>
      <c r="W161" s="53" cm="1">
        <f t="array" ref="W161">IF(INDEX(InputsCapExSalvageMonth,$BS$23)=W$3,INDEX(InputsCapexSalvage,$BS$23),0)</f>
        <v>0</v>
      </c>
      <c r="X161" s="59" cm="1">
        <f t="array" ref="X161">IF(INDEX(InputsCapExSalvageMonth,$BS$23)=X$3,INDEX(InputsCapexSalvage,$BS$23),0)</f>
        <v>0</v>
      </c>
      <c r="Y161" s="59" cm="1">
        <f t="array" ref="Y161">IF(INDEX(InputsCapExSalvageMonth,$BS$23)=Y$3,INDEX(InputsCapexSalvage,$BS$23),0)</f>
        <v>0</v>
      </c>
      <c r="Z161" s="59" cm="1">
        <f t="array" ref="Z161">IF(INDEX(InputsCapExSalvageMonth,$BS$23)=Z$3,INDEX(InputsCapexSalvage,$BS$23),0)</f>
        <v>0</v>
      </c>
      <c r="AA161" s="59" cm="1">
        <f t="array" ref="AA161">IF(INDEX(InputsCapExSalvageMonth,$BS$23)=AA$3,INDEX(InputsCapexSalvage,$BS$23),0)</f>
        <v>0</v>
      </c>
      <c r="AB161" s="59" cm="1">
        <f t="array" ref="AB161">IF(INDEX(InputsCapExSalvageMonth,$BS$23)=AB$3,INDEX(InputsCapexSalvage,$BS$23),0)</f>
        <v>0</v>
      </c>
      <c r="AC161" s="59" cm="1">
        <f t="array" ref="AC161">IF(INDEX(InputsCapExSalvageMonth,$BS$23)=AC$3,INDEX(InputsCapexSalvage,$BS$23),0)</f>
        <v>0</v>
      </c>
      <c r="AD161" s="59" cm="1">
        <f t="array" ref="AD161">IF(INDEX(InputsCapExSalvageMonth,$BS$23)=AD$3,INDEX(InputsCapexSalvage,$BS$23),0)</f>
        <v>0</v>
      </c>
      <c r="AE161" s="59" cm="1">
        <f t="array" ref="AE161">IF(INDEX(InputsCapExSalvageMonth,$BS$23)=AE$3,INDEX(InputsCapexSalvage,$BS$23),0)</f>
        <v>0</v>
      </c>
      <c r="AF161" s="59" cm="1">
        <f t="array" ref="AF161">IF(INDEX(InputsCapExSalvageMonth,$BS$23)=AF$3,INDEX(InputsCapexSalvage,$BS$23),0)</f>
        <v>0</v>
      </c>
      <c r="AG161" s="59" cm="1">
        <f t="array" ref="AG161">IF(INDEX(InputsCapExSalvageMonth,$BS$23)=AG$3,INDEX(InputsCapexSalvage,$BS$23),0)</f>
        <v>0</v>
      </c>
      <c r="AH161" s="60" cm="1">
        <f t="array" ref="AH161">IF(INDEX(InputsCapExSalvageMonth,$BS$23)=AH$3,INDEX(InputsCapexSalvage,$BS$23),0)</f>
        <v>0</v>
      </c>
      <c r="AI161" s="53" cm="1">
        <f t="array" ref="AI161">IF(INDEX(InputsCapExSalvageMonth,$BS$23)=AI$3,INDEX(InputsCapexSalvage,$BS$23),0)</f>
        <v>0</v>
      </c>
      <c r="AJ161" s="59" cm="1">
        <f t="array" ref="AJ161">IF(INDEX(InputsCapExSalvageMonth,$BS$23)=AJ$3,INDEX(InputsCapexSalvage,$BS$23),0)</f>
        <v>0</v>
      </c>
      <c r="AK161" s="59" cm="1">
        <f t="array" ref="AK161">IF(INDEX(InputsCapExSalvageMonth,$BS$23)=AK$3,INDEX(InputsCapexSalvage,$BS$23),0)</f>
        <v>0</v>
      </c>
      <c r="AL161" s="59" cm="1">
        <f t="array" ref="AL161">IF(INDEX(InputsCapExSalvageMonth,$BS$23)=AL$3,INDEX(InputsCapexSalvage,$BS$23),0)</f>
        <v>0</v>
      </c>
      <c r="AM161" s="59" cm="1">
        <f t="array" ref="AM161">IF(INDEX(InputsCapExSalvageMonth,$BS$23)=AM$3,INDEX(InputsCapexSalvage,$BS$23),0)</f>
        <v>0</v>
      </c>
      <c r="AN161" s="59" cm="1">
        <f t="array" ref="AN161">IF(INDEX(InputsCapExSalvageMonth,$BS$23)=AN$3,INDEX(InputsCapexSalvage,$BS$23),0)</f>
        <v>0</v>
      </c>
      <c r="AO161" s="59" cm="1">
        <f t="array" ref="AO161">IF(INDEX(InputsCapExSalvageMonth,$BS$23)=AO$3,INDEX(InputsCapexSalvage,$BS$23),0)</f>
        <v>0</v>
      </c>
      <c r="AP161" s="59" cm="1">
        <f t="array" ref="AP161">IF(INDEX(InputsCapExSalvageMonth,$BS$23)=AP$3,INDEX(InputsCapexSalvage,$BS$23),0)</f>
        <v>0</v>
      </c>
      <c r="AQ161" s="59" cm="1">
        <f t="array" ref="AQ161">IF(INDEX(InputsCapExSalvageMonth,$BS$23)=AQ$3,INDEX(InputsCapexSalvage,$BS$23),0)</f>
        <v>0</v>
      </c>
      <c r="AR161" s="59" cm="1">
        <f t="array" ref="AR161">IF(INDEX(InputsCapExSalvageMonth,$BS$23)=AR$3,INDEX(InputsCapexSalvage,$BS$23),0)</f>
        <v>0</v>
      </c>
      <c r="AS161" s="59" cm="1">
        <f t="array" ref="AS161">IF(INDEX(InputsCapExSalvageMonth,$BS$23)=AS$3,INDEX(InputsCapexSalvage,$BS$23),0)</f>
        <v>0</v>
      </c>
      <c r="AT161" s="60" cm="1">
        <f t="array" ref="AT161">IF(INDEX(InputsCapExSalvageMonth,$BS$23)=AT$3,INDEX(InputsCapexSalvage,$BS$23),0)</f>
        <v>0</v>
      </c>
      <c r="AU161" s="53" cm="1">
        <f t="array" ref="AU161">IF(INDEX(InputsCapExSalvageMonth,$BS$23)=AU$3,INDEX(InputsCapexSalvage,$BS$23),0)</f>
        <v>0</v>
      </c>
      <c r="AV161" s="59" cm="1">
        <f t="array" ref="AV161">IF(INDEX(InputsCapExSalvageMonth,$BS$23)=AV$3,INDEX(InputsCapexSalvage,$BS$23),0)</f>
        <v>0</v>
      </c>
      <c r="AW161" s="59" cm="1">
        <f t="array" ref="AW161">IF(INDEX(InputsCapExSalvageMonth,$BS$23)=AW$3,INDEX(InputsCapexSalvage,$BS$23),0)</f>
        <v>0</v>
      </c>
      <c r="AX161" s="59" cm="1">
        <f t="array" ref="AX161">IF(INDEX(InputsCapExSalvageMonth,$BS$23)=AX$3,INDEX(InputsCapexSalvage,$BS$23),0)</f>
        <v>0</v>
      </c>
      <c r="AY161" s="59" cm="1">
        <f t="array" ref="AY161">IF(INDEX(InputsCapExSalvageMonth,$BS$23)=AY$3,INDEX(InputsCapexSalvage,$BS$23),0)</f>
        <v>0</v>
      </c>
      <c r="AZ161" s="59" cm="1">
        <f t="array" ref="AZ161">IF(INDEX(InputsCapExSalvageMonth,$BS$23)=AZ$3,INDEX(InputsCapexSalvage,$BS$23),0)</f>
        <v>0</v>
      </c>
      <c r="BA161" s="59" cm="1">
        <f t="array" ref="BA161">IF(INDEX(InputsCapExSalvageMonth,$BS$23)=BA$3,INDEX(InputsCapexSalvage,$BS$23),0)</f>
        <v>0</v>
      </c>
      <c r="BB161" s="59" cm="1">
        <f t="array" ref="BB161">IF(INDEX(InputsCapExSalvageMonth,$BS$23)=BB$3,INDEX(InputsCapexSalvage,$BS$23),0)</f>
        <v>0</v>
      </c>
      <c r="BC161" s="59" cm="1">
        <f t="array" ref="BC161">IF(INDEX(InputsCapExSalvageMonth,$BS$23)=BC$3,INDEX(InputsCapexSalvage,$BS$23),0)</f>
        <v>0</v>
      </c>
      <c r="BD161" s="59" cm="1">
        <f t="array" ref="BD161">IF(INDEX(InputsCapExSalvageMonth,$BS$23)=BD$3,INDEX(InputsCapexSalvage,$BS$23),0)</f>
        <v>0</v>
      </c>
      <c r="BE161" s="59" cm="1">
        <f t="array" ref="BE161">IF(INDEX(InputsCapExSalvageMonth,$BS$23)=BE$3,INDEX(InputsCapexSalvage,$BS$23),0)</f>
        <v>0</v>
      </c>
      <c r="BF161" s="60" cm="1">
        <f t="array" ref="BF161">IF(INDEX(InputsCapExSalvageMonth,$BS$23)=BF$3,INDEX(InputsCapexSalvage,$BS$23),0)</f>
        <v>0</v>
      </c>
      <c r="BG161" s="53" cm="1">
        <f t="array" ref="BG161">IF(INDEX(InputsCapExSalvageMonth,$BS$23)=BG$3,INDEX(InputsCapexSalvage,$BS$23),0)</f>
        <v>0</v>
      </c>
      <c r="BH161" s="59" cm="1">
        <f t="array" ref="BH161">IF(INDEX(InputsCapExSalvageMonth,$BS$23)=BH$3,INDEX(InputsCapexSalvage,$BS$23),0)</f>
        <v>0</v>
      </c>
      <c r="BI161" s="59" cm="1">
        <f t="array" ref="BI161">IF(INDEX(InputsCapExSalvageMonth,$BS$23)=BI$3,INDEX(InputsCapexSalvage,$BS$23),0)</f>
        <v>0</v>
      </c>
      <c r="BJ161" s="59" cm="1">
        <f t="array" ref="BJ161">IF(INDEX(InputsCapExSalvageMonth,$BS$23)=BJ$3,INDEX(InputsCapexSalvage,$BS$23),0)</f>
        <v>0</v>
      </c>
      <c r="BK161" s="59" cm="1">
        <f t="array" ref="BK161">IF(INDEX(InputsCapExSalvageMonth,$BS$23)=BK$3,INDEX(InputsCapexSalvage,$BS$23),0)</f>
        <v>0</v>
      </c>
      <c r="BL161" s="59" cm="1">
        <f t="array" ref="BL161">IF(INDEX(InputsCapExSalvageMonth,$BS$23)=BL$3,INDEX(InputsCapexSalvage,$BS$23),0)</f>
        <v>0</v>
      </c>
      <c r="BM161" s="59" cm="1">
        <f t="array" ref="BM161">IF(INDEX(InputsCapExSalvageMonth,$BS$23)=BM$3,INDEX(InputsCapexSalvage,$BS$23),0)</f>
        <v>0</v>
      </c>
      <c r="BN161" s="59" cm="1">
        <f t="array" ref="BN161">IF(INDEX(InputsCapExSalvageMonth,$BS$23)=BN$3,INDEX(InputsCapexSalvage,$BS$23),0)</f>
        <v>0</v>
      </c>
      <c r="BO161" s="59" cm="1">
        <f t="array" ref="BO161">IF(INDEX(InputsCapExSalvageMonth,$BS$23)=BO$3,INDEX(InputsCapexSalvage,$BS$23),0)</f>
        <v>0</v>
      </c>
      <c r="BP161" s="59" cm="1">
        <f t="array" ref="BP161">IF(INDEX(InputsCapExSalvageMonth,$BS$23)=BP$3,INDEX(InputsCapexSalvage,$BS$23),0)</f>
        <v>0</v>
      </c>
      <c r="BQ161" s="59" cm="1">
        <f t="array" ref="BQ161">IF(INDEX(InputsCapExSalvageMonth,$BS$23)=BQ$3,INDEX(InputsCapexSalvage,$BS$23),0)</f>
        <v>0</v>
      </c>
      <c r="BR161" s="60" cm="1">
        <f t="array" ref="BR161">IF(INDEX(InputsCapExSalvageMonth,$BS$23)=BR$3,INDEX(InputsCapexSalvage,$BS$23),0)</f>
        <v>0</v>
      </c>
    </row>
    <row r="162" spans="1:73" hidden="1" x14ac:dyDescent="0.25">
      <c r="A162" s="47"/>
      <c r="B162" s="141"/>
      <c r="C162" s="128" cm="1">
        <f t="array" ref="C162">INDEX(InputsCapexItem,$BS$24)</f>
        <v>0</v>
      </c>
      <c r="E162" s="60">
        <f t="shared" si="97"/>
        <v>0</v>
      </c>
      <c r="F162" s="60">
        <f t="shared" si="98"/>
        <v>0</v>
      </c>
      <c r="G162" s="60">
        <f t="shared" si="99"/>
        <v>0</v>
      </c>
      <c r="H162" s="60">
        <f t="shared" si="100"/>
        <v>0</v>
      </c>
      <c r="I162" s="60">
        <f t="shared" si="101"/>
        <v>0</v>
      </c>
      <c r="K162" s="53" cm="1">
        <f t="array" ref="K162">IF(INDEX(InputsCapExSalvageMonth,$BS$24)=K$3,INDEX(InputsCapexSalvage,$BS$24),0)</f>
        <v>0</v>
      </c>
      <c r="L162" s="59" cm="1">
        <f t="array" ref="L162">IF(INDEX(InputsCapExSalvageMonth,$BS$24)=L$3,INDEX(InputsCapexSalvage,$BS$24),0)</f>
        <v>0</v>
      </c>
      <c r="M162" s="59" cm="1">
        <f t="array" ref="M162">IF(INDEX(InputsCapExSalvageMonth,$BS$24)=M$3,INDEX(InputsCapexSalvage,$BS$24),0)</f>
        <v>0</v>
      </c>
      <c r="N162" s="59" cm="1">
        <f t="array" ref="N162">IF(INDEX(InputsCapExSalvageMonth,$BS$24)=N$3,INDEX(InputsCapexSalvage,$BS$24),0)</f>
        <v>0</v>
      </c>
      <c r="O162" s="59" cm="1">
        <f t="array" ref="O162">IF(INDEX(InputsCapExSalvageMonth,$BS$24)=O$3,INDEX(InputsCapexSalvage,$BS$24),0)</f>
        <v>0</v>
      </c>
      <c r="P162" s="59" cm="1">
        <f t="array" ref="P162">IF(INDEX(InputsCapExSalvageMonth,$BS$24)=P$3,INDEX(InputsCapexSalvage,$BS$24),0)</f>
        <v>0</v>
      </c>
      <c r="Q162" s="59" cm="1">
        <f t="array" ref="Q162">IF(INDEX(InputsCapExSalvageMonth,$BS$24)=Q$3,INDEX(InputsCapexSalvage,$BS$24),0)</f>
        <v>0</v>
      </c>
      <c r="R162" s="59" cm="1">
        <f t="array" ref="R162">IF(INDEX(InputsCapExSalvageMonth,$BS$24)=R$3,INDEX(InputsCapexSalvage,$BS$24),0)</f>
        <v>0</v>
      </c>
      <c r="S162" s="59" cm="1">
        <f t="array" ref="S162">IF(INDEX(InputsCapExSalvageMonth,$BS$24)=S$3,INDEX(InputsCapexSalvage,$BS$24),0)</f>
        <v>0</v>
      </c>
      <c r="T162" s="59" cm="1">
        <f t="array" ref="T162">IF(INDEX(InputsCapExSalvageMonth,$BS$24)=T$3,INDEX(InputsCapexSalvage,$BS$24),0)</f>
        <v>0</v>
      </c>
      <c r="U162" s="59" cm="1">
        <f t="array" ref="U162">IF(INDEX(InputsCapExSalvageMonth,$BS$24)=U$3,INDEX(InputsCapexSalvage,$BS$24),0)</f>
        <v>0</v>
      </c>
      <c r="V162" s="60" cm="1">
        <f t="array" ref="V162">IF(INDEX(InputsCapExSalvageMonth,$BS$24)=V$3,INDEX(InputsCapexSalvage,$BS$24),0)</f>
        <v>0</v>
      </c>
      <c r="W162" s="53" cm="1">
        <f t="array" ref="W162">IF(INDEX(InputsCapExSalvageMonth,$BS$24)=W$3,INDEX(InputsCapexSalvage,$BS$24),0)</f>
        <v>0</v>
      </c>
      <c r="X162" s="59" cm="1">
        <f t="array" ref="X162">IF(INDEX(InputsCapExSalvageMonth,$BS$24)=X$3,INDEX(InputsCapexSalvage,$BS$24),0)</f>
        <v>0</v>
      </c>
      <c r="Y162" s="59" cm="1">
        <f t="array" ref="Y162">IF(INDEX(InputsCapExSalvageMonth,$BS$24)=Y$3,INDEX(InputsCapexSalvage,$BS$24),0)</f>
        <v>0</v>
      </c>
      <c r="Z162" s="59" cm="1">
        <f t="array" ref="Z162">IF(INDEX(InputsCapExSalvageMonth,$BS$24)=Z$3,INDEX(InputsCapexSalvage,$BS$24),0)</f>
        <v>0</v>
      </c>
      <c r="AA162" s="59" cm="1">
        <f t="array" ref="AA162">IF(INDEX(InputsCapExSalvageMonth,$BS$24)=AA$3,INDEX(InputsCapexSalvage,$BS$24),0)</f>
        <v>0</v>
      </c>
      <c r="AB162" s="59" cm="1">
        <f t="array" ref="AB162">IF(INDEX(InputsCapExSalvageMonth,$BS$24)=AB$3,INDEX(InputsCapexSalvage,$BS$24),0)</f>
        <v>0</v>
      </c>
      <c r="AC162" s="59" cm="1">
        <f t="array" ref="AC162">IF(INDEX(InputsCapExSalvageMonth,$BS$24)=AC$3,INDEX(InputsCapexSalvage,$BS$24),0)</f>
        <v>0</v>
      </c>
      <c r="AD162" s="59" cm="1">
        <f t="array" ref="AD162">IF(INDEX(InputsCapExSalvageMonth,$BS$24)=AD$3,INDEX(InputsCapexSalvage,$BS$24),0)</f>
        <v>0</v>
      </c>
      <c r="AE162" s="59" cm="1">
        <f t="array" ref="AE162">IF(INDEX(InputsCapExSalvageMonth,$BS$24)=AE$3,INDEX(InputsCapexSalvage,$BS$24),0)</f>
        <v>0</v>
      </c>
      <c r="AF162" s="59" cm="1">
        <f t="array" ref="AF162">IF(INDEX(InputsCapExSalvageMonth,$BS$24)=AF$3,INDEX(InputsCapexSalvage,$BS$24),0)</f>
        <v>0</v>
      </c>
      <c r="AG162" s="59" cm="1">
        <f t="array" ref="AG162">IF(INDEX(InputsCapExSalvageMonth,$BS$24)=AG$3,INDEX(InputsCapexSalvage,$BS$24),0)</f>
        <v>0</v>
      </c>
      <c r="AH162" s="60" cm="1">
        <f t="array" ref="AH162">IF(INDEX(InputsCapExSalvageMonth,$BS$24)=AH$3,INDEX(InputsCapexSalvage,$BS$24),0)</f>
        <v>0</v>
      </c>
      <c r="AI162" s="53" cm="1">
        <f t="array" ref="AI162">IF(INDEX(InputsCapExSalvageMonth,$BS$24)=AI$3,INDEX(InputsCapexSalvage,$BS$24),0)</f>
        <v>0</v>
      </c>
      <c r="AJ162" s="59" cm="1">
        <f t="array" ref="AJ162">IF(INDEX(InputsCapExSalvageMonth,$BS$24)=AJ$3,INDEX(InputsCapexSalvage,$BS$24),0)</f>
        <v>0</v>
      </c>
      <c r="AK162" s="59" cm="1">
        <f t="array" ref="AK162">IF(INDEX(InputsCapExSalvageMonth,$BS$24)=AK$3,INDEX(InputsCapexSalvage,$BS$24),0)</f>
        <v>0</v>
      </c>
      <c r="AL162" s="59" cm="1">
        <f t="array" ref="AL162">IF(INDEX(InputsCapExSalvageMonth,$BS$24)=AL$3,INDEX(InputsCapexSalvage,$BS$24),0)</f>
        <v>0</v>
      </c>
      <c r="AM162" s="59" cm="1">
        <f t="array" ref="AM162">IF(INDEX(InputsCapExSalvageMonth,$BS$24)=AM$3,INDEX(InputsCapexSalvage,$BS$24),0)</f>
        <v>0</v>
      </c>
      <c r="AN162" s="59" cm="1">
        <f t="array" ref="AN162">IF(INDEX(InputsCapExSalvageMonth,$BS$24)=AN$3,INDEX(InputsCapexSalvage,$BS$24),0)</f>
        <v>0</v>
      </c>
      <c r="AO162" s="59" cm="1">
        <f t="array" ref="AO162">IF(INDEX(InputsCapExSalvageMonth,$BS$24)=AO$3,INDEX(InputsCapexSalvage,$BS$24),0)</f>
        <v>0</v>
      </c>
      <c r="AP162" s="59" cm="1">
        <f t="array" ref="AP162">IF(INDEX(InputsCapExSalvageMonth,$BS$24)=AP$3,INDEX(InputsCapexSalvage,$BS$24),0)</f>
        <v>0</v>
      </c>
      <c r="AQ162" s="59" cm="1">
        <f t="array" ref="AQ162">IF(INDEX(InputsCapExSalvageMonth,$BS$24)=AQ$3,INDEX(InputsCapexSalvage,$BS$24),0)</f>
        <v>0</v>
      </c>
      <c r="AR162" s="59" cm="1">
        <f t="array" ref="AR162">IF(INDEX(InputsCapExSalvageMonth,$BS$24)=AR$3,INDEX(InputsCapexSalvage,$BS$24),0)</f>
        <v>0</v>
      </c>
      <c r="AS162" s="59" cm="1">
        <f t="array" ref="AS162">IF(INDEX(InputsCapExSalvageMonth,$BS$24)=AS$3,INDEX(InputsCapexSalvage,$BS$24),0)</f>
        <v>0</v>
      </c>
      <c r="AT162" s="60" cm="1">
        <f t="array" ref="AT162">IF(INDEX(InputsCapExSalvageMonth,$BS$24)=AT$3,INDEX(InputsCapexSalvage,$BS$24),0)</f>
        <v>0</v>
      </c>
      <c r="AU162" s="53" cm="1">
        <f t="array" ref="AU162">IF(INDEX(InputsCapExSalvageMonth,$BS$24)=AU$3,INDEX(InputsCapexSalvage,$BS$24),0)</f>
        <v>0</v>
      </c>
      <c r="AV162" s="59" cm="1">
        <f t="array" ref="AV162">IF(INDEX(InputsCapExSalvageMonth,$BS$24)=AV$3,INDEX(InputsCapexSalvage,$BS$24),0)</f>
        <v>0</v>
      </c>
      <c r="AW162" s="59" cm="1">
        <f t="array" ref="AW162">IF(INDEX(InputsCapExSalvageMonth,$BS$24)=AW$3,INDEX(InputsCapexSalvage,$BS$24),0)</f>
        <v>0</v>
      </c>
      <c r="AX162" s="59" cm="1">
        <f t="array" ref="AX162">IF(INDEX(InputsCapExSalvageMonth,$BS$24)=AX$3,INDEX(InputsCapexSalvage,$BS$24),0)</f>
        <v>0</v>
      </c>
      <c r="AY162" s="59" cm="1">
        <f t="array" ref="AY162">IF(INDEX(InputsCapExSalvageMonth,$BS$24)=AY$3,INDEX(InputsCapexSalvage,$BS$24),0)</f>
        <v>0</v>
      </c>
      <c r="AZ162" s="59" cm="1">
        <f t="array" ref="AZ162">IF(INDEX(InputsCapExSalvageMonth,$BS$24)=AZ$3,INDEX(InputsCapexSalvage,$BS$24),0)</f>
        <v>0</v>
      </c>
      <c r="BA162" s="59" cm="1">
        <f t="array" ref="BA162">IF(INDEX(InputsCapExSalvageMonth,$BS$24)=BA$3,INDEX(InputsCapexSalvage,$BS$24),0)</f>
        <v>0</v>
      </c>
      <c r="BB162" s="59" cm="1">
        <f t="array" ref="BB162">IF(INDEX(InputsCapExSalvageMonth,$BS$24)=BB$3,INDEX(InputsCapexSalvage,$BS$24),0)</f>
        <v>0</v>
      </c>
      <c r="BC162" s="59" cm="1">
        <f t="array" ref="BC162">IF(INDEX(InputsCapExSalvageMonth,$BS$24)=BC$3,INDEX(InputsCapexSalvage,$BS$24),0)</f>
        <v>0</v>
      </c>
      <c r="BD162" s="59" cm="1">
        <f t="array" ref="BD162">IF(INDEX(InputsCapExSalvageMonth,$BS$24)=BD$3,INDEX(InputsCapexSalvage,$BS$24),0)</f>
        <v>0</v>
      </c>
      <c r="BE162" s="59" cm="1">
        <f t="array" ref="BE162">IF(INDEX(InputsCapExSalvageMonth,$BS$24)=BE$3,INDEX(InputsCapexSalvage,$BS$24),0)</f>
        <v>0</v>
      </c>
      <c r="BF162" s="60" cm="1">
        <f t="array" ref="BF162">IF(INDEX(InputsCapExSalvageMonth,$BS$24)=BF$3,INDEX(InputsCapexSalvage,$BS$24),0)</f>
        <v>0</v>
      </c>
      <c r="BG162" s="53" cm="1">
        <f t="array" ref="BG162">IF(INDEX(InputsCapExSalvageMonth,$BS$24)=BG$3,INDEX(InputsCapexSalvage,$BS$24),0)</f>
        <v>0</v>
      </c>
      <c r="BH162" s="59" cm="1">
        <f t="array" ref="BH162">IF(INDEX(InputsCapExSalvageMonth,$BS$24)=BH$3,INDEX(InputsCapexSalvage,$BS$24),0)</f>
        <v>0</v>
      </c>
      <c r="BI162" s="59" cm="1">
        <f t="array" ref="BI162">IF(INDEX(InputsCapExSalvageMonth,$BS$24)=BI$3,INDEX(InputsCapexSalvage,$BS$24),0)</f>
        <v>0</v>
      </c>
      <c r="BJ162" s="59" cm="1">
        <f t="array" ref="BJ162">IF(INDEX(InputsCapExSalvageMonth,$BS$24)=BJ$3,INDEX(InputsCapexSalvage,$BS$24),0)</f>
        <v>0</v>
      </c>
      <c r="BK162" s="59" cm="1">
        <f t="array" ref="BK162">IF(INDEX(InputsCapExSalvageMonth,$BS$24)=BK$3,INDEX(InputsCapexSalvage,$BS$24),0)</f>
        <v>0</v>
      </c>
      <c r="BL162" s="59" cm="1">
        <f t="array" ref="BL162">IF(INDEX(InputsCapExSalvageMonth,$BS$24)=BL$3,INDEX(InputsCapexSalvage,$BS$24),0)</f>
        <v>0</v>
      </c>
      <c r="BM162" s="59" cm="1">
        <f t="array" ref="BM162">IF(INDEX(InputsCapExSalvageMonth,$BS$24)=BM$3,INDEX(InputsCapexSalvage,$BS$24),0)</f>
        <v>0</v>
      </c>
      <c r="BN162" s="59" cm="1">
        <f t="array" ref="BN162">IF(INDEX(InputsCapExSalvageMonth,$BS$24)=BN$3,INDEX(InputsCapexSalvage,$BS$24),0)</f>
        <v>0</v>
      </c>
      <c r="BO162" s="59" cm="1">
        <f t="array" ref="BO162">IF(INDEX(InputsCapExSalvageMonth,$BS$24)=BO$3,INDEX(InputsCapexSalvage,$BS$24),0)</f>
        <v>0</v>
      </c>
      <c r="BP162" s="59" cm="1">
        <f t="array" ref="BP162">IF(INDEX(InputsCapExSalvageMonth,$BS$24)=BP$3,INDEX(InputsCapexSalvage,$BS$24),0)</f>
        <v>0</v>
      </c>
      <c r="BQ162" s="59" cm="1">
        <f t="array" ref="BQ162">IF(INDEX(InputsCapExSalvageMonth,$BS$24)=BQ$3,INDEX(InputsCapexSalvage,$BS$24),0)</f>
        <v>0</v>
      </c>
      <c r="BR162" s="60" cm="1">
        <f t="array" ref="BR162">IF(INDEX(InputsCapExSalvageMonth,$BS$24)=BR$3,INDEX(InputsCapexSalvage,$BS$24),0)</f>
        <v>0</v>
      </c>
    </row>
    <row r="163" spans="1:73" hidden="1" x14ac:dyDescent="0.25">
      <c r="A163" s="47"/>
      <c r="B163" s="141"/>
      <c r="C163" s="128" cm="1">
        <f t="array" ref="C163">INDEX(InputsCapexItem,$BS$25)</f>
        <v>0</v>
      </c>
      <c r="E163" s="60">
        <f t="shared" si="97"/>
        <v>0</v>
      </c>
      <c r="F163" s="60">
        <f t="shared" si="98"/>
        <v>0</v>
      </c>
      <c r="G163" s="60">
        <f t="shared" si="99"/>
        <v>0</v>
      </c>
      <c r="H163" s="60">
        <f t="shared" si="100"/>
        <v>0</v>
      </c>
      <c r="I163" s="60">
        <f t="shared" si="101"/>
        <v>0</v>
      </c>
      <c r="K163" s="53" cm="1">
        <f t="array" ref="K163">IF(INDEX(InputsCapExSalvageMonth,$BS$25)=K$3,INDEX(InputsCapexSalvage,$BS$25),0)</f>
        <v>0</v>
      </c>
      <c r="L163" s="59" cm="1">
        <f t="array" ref="L163">IF(INDEX(InputsCapExSalvageMonth,$BS$25)=L$3,INDEX(InputsCapexSalvage,$BS$25),0)</f>
        <v>0</v>
      </c>
      <c r="M163" s="59" cm="1">
        <f t="array" ref="M163">IF(INDEX(InputsCapExSalvageMonth,$BS$25)=M$3,INDEX(InputsCapexSalvage,$BS$25),0)</f>
        <v>0</v>
      </c>
      <c r="N163" s="59" cm="1">
        <f t="array" ref="N163">IF(INDEX(InputsCapExSalvageMonth,$BS$25)=N$3,INDEX(InputsCapexSalvage,$BS$25),0)</f>
        <v>0</v>
      </c>
      <c r="O163" s="59" cm="1">
        <f t="array" ref="O163">IF(INDEX(InputsCapExSalvageMonth,$BS$25)=O$3,INDEX(InputsCapexSalvage,$BS$25),0)</f>
        <v>0</v>
      </c>
      <c r="P163" s="59" cm="1">
        <f t="array" ref="P163">IF(INDEX(InputsCapExSalvageMonth,$BS$25)=P$3,INDEX(InputsCapexSalvage,$BS$25),0)</f>
        <v>0</v>
      </c>
      <c r="Q163" s="59" cm="1">
        <f t="array" ref="Q163">IF(INDEX(InputsCapExSalvageMonth,$BS$25)=Q$3,INDEX(InputsCapexSalvage,$BS$25),0)</f>
        <v>0</v>
      </c>
      <c r="R163" s="59" cm="1">
        <f t="array" ref="R163">IF(INDEX(InputsCapExSalvageMonth,$BS$25)=R$3,INDEX(InputsCapexSalvage,$BS$25),0)</f>
        <v>0</v>
      </c>
      <c r="S163" s="59" cm="1">
        <f t="array" ref="S163">IF(INDEX(InputsCapExSalvageMonth,$BS$25)=S$3,INDEX(InputsCapexSalvage,$BS$25),0)</f>
        <v>0</v>
      </c>
      <c r="T163" s="59" cm="1">
        <f t="array" ref="T163">IF(INDEX(InputsCapExSalvageMonth,$BS$25)=T$3,INDEX(InputsCapexSalvage,$BS$25),0)</f>
        <v>0</v>
      </c>
      <c r="U163" s="59" cm="1">
        <f t="array" ref="U163">IF(INDEX(InputsCapExSalvageMonth,$BS$25)=U$3,INDEX(InputsCapexSalvage,$BS$25),0)</f>
        <v>0</v>
      </c>
      <c r="V163" s="60" cm="1">
        <f t="array" ref="V163">IF(INDEX(InputsCapExSalvageMonth,$BS$25)=V$3,INDEX(InputsCapexSalvage,$BS$25),0)</f>
        <v>0</v>
      </c>
      <c r="W163" s="53" cm="1">
        <f t="array" ref="W163">IF(INDEX(InputsCapExSalvageMonth,$BS$25)=W$3,INDEX(InputsCapexSalvage,$BS$25),0)</f>
        <v>0</v>
      </c>
      <c r="X163" s="59" cm="1">
        <f t="array" ref="X163">IF(INDEX(InputsCapExSalvageMonth,$BS$25)=X$3,INDEX(InputsCapexSalvage,$BS$25),0)</f>
        <v>0</v>
      </c>
      <c r="Y163" s="59" cm="1">
        <f t="array" ref="Y163">IF(INDEX(InputsCapExSalvageMonth,$BS$25)=Y$3,INDEX(InputsCapexSalvage,$BS$25),0)</f>
        <v>0</v>
      </c>
      <c r="Z163" s="59" cm="1">
        <f t="array" ref="Z163">IF(INDEX(InputsCapExSalvageMonth,$BS$25)=Z$3,INDEX(InputsCapexSalvage,$BS$25),0)</f>
        <v>0</v>
      </c>
      <c r="AA163" s="59" cm="1">
        <f t="array" ref="AA163">IF(INDEX(InputsCapExSalvageMonth,$BS$25)=AA$3,INDEX(InputsCapexSalvage,$BS$25),0)</f>
        <v>0</v>
      </c>
      <c r="AB163" s="59" cm="1">
        <f t="array" ref="AB163">IF(INDEX(InputsCapExSalvageMonth,$BS$25)=AB$3,INDEX(InputsCapexSalvage,$BS$25),0)</f>
        <v>0</v>
      </c>
      <c r="AC163" s="59" cm="1">
        <f t="array" ref="AC163">IF(INDEX(InputsCapExSalvageMonth,$BS$25)=AC$3,INDEX(InputsCapexSalvage,$BS$25),0)</f>
        <v>0</v>
      </c>
      <c r="AD163" s="59" cm="1">
        <f t="array" ref="AD163">IF(INDEX(InputsCapExSalvageMonth,$BS$25)=AD$3,INDEX(InputsCapexSalvage,$BS$25),0)</f>
        <v>0</v>
      </c>
      <c r="AE163" s="59" cm="1">
        <f t="array" ref="AE163">IF(INDEX(InputsCapExSalvageMonth,$BS$25)=AE$3,INDEX(InputsCapexSalvage,$BS$25),0)</f>
        <v>0</v>
      </c>
      <c r="AF163" s="59" cm="1">
        <f t="array" ref="AF163">IF(INDEX(InputsCapExSalvageMonth,$BS$25)=AF$3,INDEX(InputsCapexSalvage,$BS$25),0)</f>
        <v>0</v>
      </c>
      <c r="AG163" s="59" cm="1">
        <f t="array" ref="AG163">IF(INDEX(InputsCapExSalvageMonth,$BS$25)=AG$3,INDEX(InputsCapexSalvage,$BS$25),0)</f>
        <v>0</v>
      </c>
      <c r="AH163" s="60" cm="1">
        <f t="array" ref="AH163">IF(INDEX(InputsCapExSalvageMonth,$BS$25)=AH$3,INDEX(InputsCapexSalvage,$BS$25),0)</f>
        <v>0</v>
      </c>
      <c r="AI163" s="53" cm="1">
        <f t="array" ref="AI163">IF(INDEX(InputsCapExSalvageMonth,$BS$25)=AI$3,INDEX(InputsCapexSalvage,$BS$25),0)</f>
        <v>0</v>
      </c>
      <c r="AJ163" s="59" cm="1">
        <f t="array" ref="AJ163">IF(INDEX(InputsCapExSalvageMonth,$BS$25)=AJ$3,INDEX(InputsCapexSalvage,$BS$25),0)</f>
        <v>0</v>
      </c>
      <c r="AK163" s="59" cm="1">
        <f t="array" ref="AK163">IF(INDEX(InputsCapExSalvageMonth,$BS$25)=AK$3,INDEX(InputsCapexSalvage,$BS$25),0)</f>
        <v>0</v>
      </c>
      <c r="AL163" s="59" cm="1">
        <f t="array" ref="AL163">IF(INDEX(InputsCapExSalvageMonth,$BS$25)=AL$3,INDEX(InputsCapexSalvage,$BS$25),0)</f>
        <v>0</v>
      </c>
      <c r="AM163" s="59" cm="1">
        <f t="array" ref="AM163">IF(INDEX(InputsCapExSalvageMonth,$BS$25)=AM$3,INDEX(InputsCapexSalvage,$BS$25),0)</f>
        <v>0</v>
      </c>
      <c r="AN163" s="59" cm="1">
        <f t="array" ref="AN163">IF(INDEX(InputsCapExSalvageMonth,$BS$25)=AN$3,INDEX(InputsCapexSalvage,$BS$25),0)</f>
        <v>0</v>
      </c>
      <c r="AO163" s="59" cm="1">
        <f t="array" ref="AO163">IF(INDEX(InputsCapExSalvageMonth,$BS$25)=AO$3,INDEX(InputsCapexSalvage,$BS$25),0)</f>
        <v>0</v>
      </c>
      <c r="AP163" s="59" cm="1">
        <f t="array" ref="AP163">IF(INDEX(InputsCapExSalvageMonth,$BS$25)=AP$3,INDEX(InputsCapexSalvage,$BS$25),0)</f>
        <v>0</v>
      </c>
      <c r="AQ163" s="59" cm="1">
        <f t="array" ref="AQ163">IF(INDEX(InputsCapExSalvageMonth,$BS$25)=AQ$3,INDEX(InputsCapexSalvage,$BS$25),0)</f>
        <v>0</v>
      </c>
      <c r="AR163" s="59" cm="1">
        <f t="array" ref="AR163">IF(INDEX(InputsCapExSalvageMonth,$BS$25)=AR$3,INDEX(InputsCapexSalvage,$BS$25),0)</f>
        <v>0</v>
      </c>
      <c r="AS163" s="59" cm="1">
        <f t="array" ref="AS163">IF(INDEX(InputsCapExSalvageMonth,$BS$25)=AS$3,INDEX(InputsCapexSalvage,$BS$25),0)</f>
        <v>0</v>
      </c>
      <c r="AT163" s="60" cm="1">
        <f t="array" ref="AT163">IF(INDEX(InputsCapExSalvageMonth,$BS$25)=AT$3,INDEX(InputsCapexSalvage,$BS$25),0)</f>
        <v>0</v>
      </c>
      <c r="AU163" s="53" cm="1">
        <f t="array" ref="AU163">IF(INDEX(InputsCapExSalvageMonth,$BS$25)=AU$3,INDEX(InputsCapexSalvage,$BS$25),0)</f>
        <v>0</v>
      </c>
      <c r="AV163" s="59" cm="1">
        <f t="array" ref="AV163">IF(INDEX(InputsCapExSalvageMonth,$BS$25)=AV$3,INDEX(InputsCapexSalvage,$BS$25),0)</f>
        <v>0</v>
      </c>
      <c r="AW163" s="59" cm="1">
        <f t="array" ref="AW163">IF(INDEX(InputsCapExSalvageMonth,$BS$25)=AW$3,INDEX(InputsCapexSalvage,$BS$25),0)</f>
        <v>0</v>
      </c>
      <c r="AX163" s="59" cm="1">
        <f t="array" ref="AX163">IF(INDEX(InputsCapExSalvageMonth,$BS$25)=AX$3,INDEX(InputsCapexSalvage,$BS$25),0)</f>
        <v>0</v>
      </c>
      <c r="AY163" s="59" cm="1">
        <f t="array" ref="AY163">IF(INDEX(InputsCapExSalvageMonth,$BS$25)=AY$3,INDEX(InputsCapexSalvage,$BS$25),0)</f>
        <v>0</v>
      </c>
      <c r="AZ163" s="59" cm="1">
        <f t="array" ref="AZ163">IF(INDEX(InputsCapExSalvageMonth,$BS$25)=AZ$3,INDEX(InputsCapexSalvage,$BS$25),0)</f>
        <v>0</v>
      </c>
      <c r="BA163" s="59" cm="1">
        <f t="array" ref="BA163">IF(INDEX(InputsCapExSalvageMonth,$BS$25)=BA$3,INDEX(InputsCapexSalvage,$BS$25),0)</f>
        <v>0</v>
      </c>
      <c r="BB163" s="59" cm="1">
        <f t="array" ref="BB163">IF(INDEX(InputsCapExSalvageMonth,$BS$25)=BB$3,INDEX(InputsCapexSalvage,$BS$25),0)</f>
        <v>0</v>
      </c>
      <c r="BC163" s="59" cm="1">
        <f t="array" ref="BC163">IF(INDEX(InputsCapExSalvageMonth,$BS$25)=BC$3,INDEX(InputsCapexSalvage,$BS$25),0)</f>
        <v>0</v>
      </c>
      <c r="BD163" s="59" cm="1">
        <f t="array" ref="BD163">IF(INDEX(InputsCapExSalvageMonth,$BS$25)=BD$3,INDEX(InputsCapexSalvage,$BS$25),0)</f>
        <v>0</v>
      </c>
      <c r="BE163" s="59" cm="1">
        <f t="array" ref="BE163">IF(INDEX(InputsCapExSalvageMonth,$BS$25)=BE$3,INDEX(InputsCapexSalvage,$BS$25),0)</f>
        <v>0</v>
      </c>
      <c r="BF163" s="60" cm="1">
        <f t="array" ref="BF163">IF(INDEX(InputsCapExSalvageMonth,$BS$25)=BF$3,INDEX(InputsCapexSalvage,$BS$25),0)</f>
        <v>0</v>
      </c>
      <c r="BG163" s="53" cm="1">
        <f t="array" ref="BG163">IF(INDEX(InputsCapExSalvageMonth,$BS$25)=BG$3,INDEX(InputsCapexSalvage,$BS$25),0)</f>
        <v>0</v>
      </c>
      <c r="BH163" s="59" cm="1">
        <f t="array" ref="BH163">IF(INDEX(InputsCapExSalvageMonth,$BS$25)=BH$3,INDEX(InputsCapexSalvage,$BS$25),0)</f>
        <v>0</v>
      </c>
      <c r="BI163" s="59" cm="1">
        <f t="array" ref="BI163">IF(INDEX(InputsCapExSalvageMonth,$BS$25)=BI$3,INDEX(InputsCapexSalvage,$BS$25),0)</f>
        <v>0</v>
      </c>
      <c r="BJ163" s="59" cm="1">
        <f t="array" ref="BJ163">IF(INDEX(InputsCapExSalvageMonth,$BS$25)=BJ$3,INDEX(InputsCapexSalvage,$BS$25),0)</f>
        <v>0</v>
      </c>
      <c r="BK163" s="59" cm="1">
        <f t="array" ref="BK163">IF(INDEX(InputsCapExSalvageMonth,$BS$25)=BK$3,INDEX(InputsCapexSalvage,$BS$25),0)</f>
        <v>0</v>
      </c>
      <c r="BL163" s="59" cm="1">
        <f t="array" ref="BL163">IF(INDEX(InputsCapExSalvageMonth,$BS$25)=BL$3,INDEX(InputsCapexSalvage,$BS$25),0)</f>
        <v>0</v>
      </c>
      <c r="BM163" s="59" cm="1">
        <f t="array" ref="BM163">IF(INDEX(InputsCapExSalvageMonth,$BS$25)=BM$3,INDEX(InputsCapexSalvage,$BS$25),0)</f>
        <v>0</v>
      </c>
      <c r="BN163" s="59" cm="1">
        <f t="array" ref="BN163">IF(INDEX(InputsCapExSalvageMonth,$BS$25)=BN$3,INDEX(InputsCapexSalvage,$BS$25),0)</f>
        <v>0</v>
      </c>
      <c r="BO163" s="59" cm="1">
        <f t="array" ref="BO163">IF(INDEX(InputsCapExSalvageMonth,$BS$25)=BO$3,INDEX(InputsCapexSalvage,$BS$25),0)</f>
        <v>0</v>
      </c>
      <c r="BP163" s="59" cm="1">
        <f t="array" ref="BP163">IF(INDEX(InputsCapExSalvageMonth,$BS$25)=BP$3,INDEX(InputsCapexSalvage,$BS$25),0)</f>
        <v>0</v>
      </c>
      <c r="BQ163" s="59" cm="1">
        <f t="array" ref="BQ163">IF(INDEX(InputsCapExSalvageMonth,$BS$25)=BQ$3,INDEX(InputsCapexSalvage,$BS$25),0)</f>
        <v>0</v>
      </c>
      <c r="BR163" s="60" cm="1">
        <f t="array" ref="BR163">IF(INDEX(InputsCapExSalvageMonth,$BS$25)=BR$3,INDEX(InputsCapexSalvage,$BS$25),0)</f>
        <v>0</v>
      </c>
    </row>
    <row r="164" spans="1:73" hidden="1" x14ac:dyDescent="0.25">
      <c r="A164" s="47"/>
      <c r="B164" s="141"/>
      <c r="C164" s="128" cm="1">
        <f t="array" ref="C164">INDEX(InputsCapexItem,$BS$26)</f>
        <v>0</v>
      </c>
      <c r="E164" s="60">
        <f t="shared" si="97"/>
        <v>0</v>
      </c>
      <c r="F164" s="60">
        <f t="shared" si="98"/>
        <v>0</v>
      </c>
      <c r="G164" s="60">
        <f t="shared" si="99"/>
        <v>0</v>
      </c>
      <c r="H164" s="60">
        <f t="shared" si="100"/>
        <v>0</v>
      </c>
      <c r="I164" s="60">
        <f t="shared" si="101"/>
        <v>0</v>
      </c>
      <c r="K164" s="53" cm="1">
        <f t="array" ref="K164">IF(INDEX(InputsCapExSalvageMonth,$BS$26)=K$3,INDEX(InputsCapexSalvage,$BS$26),0)</f>
        <v>0</v>
      </c>
      <c r="L164" s="59" cm="1">
        <f t="array" ref="L164">IF(INDEX(InputsCapExSalvageMonth,$BS$26)=L$3,INDEX(InputsCapexSalvage,$BS$26),0)</f>
        <v>0</v>
      </c>
      <c r="M164" s="59" cm="1">
        <f t="array" ref="M164">IF(INDEX(InputsCapExSalvageMonth,$BS$26)=M$3,INDEX(InputsCapexSalvage,$BS$26),0)</f>
        <v>0</v>
      </c>
      <c r="N164" s="59" cm="1">
        <f t="array" ref="N164">IF(INDEX(InputsCapExSalvageMonth,$BS$26)=N$3,INDEX(InputsCapexSalvage,$BS$26),0)</f>
        <v>0</v>
      </c>
      <c r="O164" s="59" cm="1">
        <f t="array" ref="O164">IF(INDEX(InputsCapExSalvageMonth,$BS$26)=O$3,INDEX(InputsCapexSalvage,$BS$26),0)</f>
        <v>0</v>
      </c>
      <c r="P164" s="59" cm="1">
        <f t="array" ref="P164">IF(INDEX(InputsCapExSalvageMonth,$BS$26)=P$3,INDEX(InputsCapexSalvage,$BS$26),0)</f>
        <v>0</v>
      </c>
      <c r="Q164" s="59" cm="1">
        <f t="array" ref="Q164">IF(INDEX(InputsCapExSalvageMonth,$BS$26)=Q$3,INDEX(InputsCapexSalvage,$BS$26),0)</f>
        <v>0</v>
      </c>
      <c r="R164" s="59" cm="1">
        <f t="array" ref="R164">IF(INDEX(InputsCapExSalvageMonth,$BS$26)=R$3,INDEX(InputsCapexSalvage,$BS$26),0)</f>
        <v>0</v>
      </c>
      <c r="S164" s="59" cm="1">
        <f t="array" ref="S164">IF(INDEX(InputsCapExSalvageMonth,$BS$26)=S$3,INDEX(InputsCapexSalvage,$BS$26),0)</f>
        <v>0</v>
      </c>
      <c r="T164" s="59" cm="1">
        <f t="array" ref="T164">IF(INDEX(InputsCapExSalvageMonth,$BS$26)=T$3,INDEX(InputsCapexSalvage,$BS$26),0)</f>
        <v>0</v>
      </c>
      <c r="U164" s="59" cm="1">
        <f t="array" ref="U164">IF(INDEX(InputsCapExSalvageMonth,$BS$26)=U$3,INDEX(InputsCapexSalvage,$BS$26),0)</f>
        <v>0</v>
      </c>
      <c r="V164" s="60" cm="1">
        <f t="array" ref="V164">IF(INDEX(InputsCapExSalvageMonth,$BS$26)=V$3,INDEX(InputsCapexSalvage,$BS$26),0)</f>
        <v>0</v>
      </c>
      <c r="W164" s="53" cm="1">
        <f t="array" ref="W164">IF(INDEX(InputsCapExSalvageMonth,$BS$26)=W$3,INDEX(InputsCapexSalvage,$BS$26),0)</f>
        <v>0</v>
      </c>
      <c r="X164" s="59" cm="1">
        <f t="array" ref="X164">IF(INDEX(InputsCapExSalvageMonth,$BS$26)=X$3,INDEX(InputsCapexSalvage,$BS$26),0)</f>
        <v>0</v>
      </c>
      <c r="Y164" s="59" cm="1">
        <f t="array" ref="Y164">IF(INDEX(InputsCapExSalvageMonth,$BS$26)=Y$3,INDEX(InputsCapexSalvage,$BS$26),0)</f>
        <v>0</v>
      </c>
      <c r="Z164" s="59" cm="1">
        <f t="array" ref="Z164">IF(INDEX(InputsCapExSalvageMonth,$BS$26)=Z$3,INDEX(InputsCapexSalvage,$BS$26),0)</f>
        <v>0</v>
      </c>
      <c r="AA164" s="59" cm="1">
        <f t="array" ref="AA164">IF(INDEX(InputsCapExSalvageMonth,$BS$26)=AA$3,INDEX(InputsCapexSalvage,$BS$26),0)</f>
        <v>0</v>
      </c>
      <c r="AB164" s="59" cm="1">
        <f t="array" ref="AB164">IF(INDEX(InputsCapExSalvageMonth,$BS$26)=AB$3,INDEX(InputsCapexSalvage,$BS$26),0)</f>
        <v>0</v>
      </c>
      <c r="AC164" s="59" cm="1">
        <f t="array" ref="AC164">IF(INDEX(InputsCapExSalvageMonth,$BS$26)=AC$3,INDEX(InputsCapexSalvage,$BS$26),0)</f>
        <v>0</v>
      </c>
      <c r="AD164" s="59" cm="1">
        <f t="array" ref="AD164">IF(INDEX(InputsCapExSalvageMonth,$BS$26)=AD$3,INDEX(InputsCapexSalvage,$BS$26),0)</f>
        <v>0</v>
      </c>
      <c r="AE164" s="59" cm="1">
        <f t="array" ref="AE164">IF(INDEX(InputsCapExSalvageMonth,$BS$26)=AE$3,INDEX(InputsCapexSalvage,$BS$26),0)</f>
        <v>0</v>
      </c>
      <c r="AF164" s="59" cm="1">
        <f t="array" ref="AF164">IF(INDEX(InputsCapExSalvageMonth,$BS$26)=AF$3,INDEX(InputsCapexSalvage,$BS$26),0)</f>
        <v>0</v>
      </c>
      <c r="AG164" s="59" cm="1">
        <f t="array" ref="AG164">IF(INDEX(InputsCapExSalvageMonth,$BS$26)=AG$3,INDEX(InputsCapexSalvage,$BS$26),0)</f>
        <v>0</v>
      </c>
      <c r="AH164" s="60" cm="1">
        <f t="array" ref="AH164">IF(INDEX(InputsCapExSalvageMonth,$BS$26)=AH$3,INDEX(InputsCapexSalvage,$BS$26),0)</f>
        <v>0</v>
      </c>
      <c r="AI164" s="53" cm="1">
        <f t="array" ref="AI164">IF(INDEX(InputsCapExSalvageMonth,$BS$26)=AI$3,INDEX(InputsCapexSalvage,$BS$26),0)</f>
        <v>0</v>
      </c>
      <c r="AJ164" s="59" cm="1">
        <f t="array" ref="AJ164">IF(INDEX(InputsCapExSalvageMonth,$BS$26)=AJ$3,INDEX(InputsCapexSalvage,$BS$26),0)</f>
        <v>0</v>
      </c>
      <c r="AK164" s="59" cm="1">
        <f t="array" ref="AK164">IF(INDEX(InputsCapExSalvageMonth,$BS$26)=AK$3,INDEX(InputsCapexSalvage,$BS$26),0)</f>
        <v>0</v>
      </c>
      <c r="AL164" s="59" cm="1">
        <f t="array" ref="AL164">IF(INDEX(InputsCapExSalvageMonth,$BS$26)=AL$3,INDEX(InputsCapexSalvage,$BS$26),0)</f>
        <v>0</v>
      </c>
      <c r="AM164" s="59" cm="1">
        <f t="array" ref="AM164">IF(INDEX(InputsCapExSalvageMonth,$BS$26)=AM$3,INDEX(InputsCapexSalvage,$BS$26),0)</f>
        <v>0</v>
      </c>
      <c r="AN164" s="59" cm="1">
        <f t="array" ref="AN164">IF(INDEX(InputsCapExSalvageMonth,$BS$26)=AN$3,INDEX(InputsCapexSalvage,$BS$26),0)</f>
        <v>0</v>
      </c>
      <c r="AO164" s="59" cm="1">
        <f t="array" ref="AO164">IF(INDEX(InputsCapExSalvageMonth,$BS$26)=AO$3,INDEX(InputsCapexSalvage,$BS$26),0)</f>
        <v>0</v>
      </c>
      <c r="AP164" s="59" cm="1">
        <f t="array" ref="AP164">IF(INDEX(InputsCapExSalvageMonth,$BS$26)=AP$3,INDEX(InputsCapexSalvage,$BS$26),0)</f>
        <v>0</v>
      </c>
      <c r="AQ164" s="59" cm="1">
        <f t="array" ref="AQ164">IF(INDEX(InputsCapExSalvageMonth,$BS$26)=AQ$3,INDEX(InputsCapexSalvage,$BS$26),0)</f>
        <v>0</v>
      </c>
      <c r="AR164" s="59" cm="1">
        <f t="array" ref="AR164">IF(INDEX(InputsCapExSalvageMonth,$BS$26)=AR$3,INDEX(InputsCapexSalvage,$BS$26),0)</f>
        <v>0</v>
      </c>
      <c r="AS164" s="59" cm="1">
        <f t="array" ref="AS164">IF(INDEX(InputsCapExSalvageMonth,$BS$26)=AS$3,INDEX(InputsCapexSalvage,$BS$26),0)</f>
        <v>0</v>
      </c>
      <c r="AT164" s="60" cm="1">
        <f t="array" ref="AT164">IF(INDEX(InputsCapExSalvageMonth,$BS$26)=AT$3,INDEX(InputsCapexSalvage,$BS$26),0)</f>
        <v>0</v>
      </c>
      <c r="AU164" s="53" cm="1">
        <f t="array" ref="AU164">IF(INDEX(InputsCapExSalvageMonth,$BS$26)=AU$3,INDEX(InputsCapexSalvage,$BS$26),0)</f>
        <v>0</v>
      </c>
      <c r="AV164" s="59" cm="1">
        <f t="array" ref="AV164">IF(INDEX(InputsCapExSalvageMonth,$BS$26)=AV$3,INDEX(InputsCapexSalvage,$BS$26),0)</f>
        <v>0</v>
      </c>
      <c r="AW164" s="59" cm="1">
        <f t="array" ref="AW164">IF(INDEX(InputsCapExSalvageMonth,$BS$26)=AW$3,INDEX(InputsCapexSalvage,$BS$26),0)</f>
        <v>0</v>
      </c>
      <c r="AX164" s="59" cm="1">
        <f t="array" ref="AX164">IF(INDEX(InputsCapExSalvageMonth,$BS$26)=AX$3,INDEX(InputsCapexSalvage,$BS$26),0)</f>
        <v>0</v>
      </c>
      <c r="AY164" s="59" cm="1">
        <f t="array" ref="AY164">IF(INDEX(InputsCapExSalvageMonth,$BS$26)=AY$3,INDEX(InputsCapexSalvage,$BS$26),0)</f>
        <v>0</v>
      </c>
      <c r="AZ164" s="59" cm="1">
        <f t="array" ref="AZ164">IF(INDEX(InputsCapExSalvageMonth,$BS$26)=AZ$3,INDEX(InputsCapexSalvage,$BS$26),0)</f>
        <v>0</v>
      </c>
      <c r="BA164" s="59" cm="1">
        <f t="array" ref="BA164">IF(INDEX(InputsCapExSalvageMonth,$BS$26)=BA$3,INDEX(InputsCapexSalvage,$BS$26),0)</f>
        <v>0</v>
      </c>
      <c r="BB164" s="59" cm="1">
        <f t="array" ref="BB164">IF(INDEX(InputsCapExSalvageMonth,$BS$26)=BB$3,INDEX(InputsCapexSalvage,$BS$26),0)</f>
        <v>0</v>
      </c>
      <c r="BC164" s="59" cm="1">
        <f t="array" ref="BC164">IF(INDEX(InputsCapExSalvageMonth,$BS$26)=BC$3,INDEX(InputsCapexSalvage,$BS$26),0)</f>
        <v>0</v>
      </c>
      <c r="BD164" s="59" cm="1">
        <f t="array" ref="BD164">IF(INDEX(InputsCapExSalvageMonth,$BS$26)=BD$3,INDEX(InputsCapexSalvage,$BS$26),0)</f>
        <v>0</v>
      </c>
      <c r="BE164" s="59" cm="1">
        <f t="array" ref="BE164">IF(INDEX(InputsCapExSalvageMonth,$BS$26)=BE$3,INDEX(InputsCapexSalvage,$BS$26),0)</f>
        <v>0</v>
      </c>
      <c r="BF164" s="60" cm="1">
        <f t="array" ref="BF164">IF(INDEX(InputsCapExSalvageMonth,$BS$26)=BF$3,INDEX(InputsCapexSalvage,$BS$26),0)</f>
        <v>0</v>
      </c>
      <c r="BG164" s="53" cm="1">
        <f t="array" ref="BG164">IF(INDEX(InputsCapExSalvageMonth,$BS$26)=BG$3,INDEX(InputsCapexSalvage,$BS$26),0)</f>
        <v>0</v>
      </c>
      <c r="BH164" s="59" cm="1">
        <f t="array" ref="BH164">IF(INDEX(InputsCapExSalvageMonth,$BS$26)=BH$3,INDEX(InputsCapexSalvage,$BS$26),0)</f>
        <v>0</v>
      </c>
      <c r="BI164" s="59" cm="1">
        <f t="array" ref="BI164">IF(INDEX(InputsCapExSalvageMonth,$BS$26)=BI$3,INDEX(InputsCapexSalvage,$BS$26),0)</f>
        <v>0</v>
      </c>
      <c r="BJ164" s="59" cm="1">
        <f t="array" ref="BJ164">IF(INDEX(InputsCapExSalvageMonth,$BS$26)=BJ$3,INDEX(InputsCapexSalvage,$BS$26),0)</f>
        <v>0</v>
      </c>
      <c r="BK164" s="59" cm="1">
        <f t="array" ref="BK164">IF(INDEX(InputsCapExSalvageMonth,$BS$26)=BK$3,INDEX(InputsCapexSalvage,$BS$26),0)</f>
        <v>0</v>
      </c>
      <c r="BL164" s="59" cm="1">
        <f t="array" ref="BL164">IF(INDEX(InputsCapExSalvageMonth,$BS$26)=BL$3,INDEX(InputsCapexSalvage,$BS$26),0)</f>
        <v>0</v>
      </c>
      <c r="BM164" s="59" cm="1">
        <f t="array" ref="BM164">IF(INDEX(InputsCapExSalvageMonth,$BS$26)=BM$3,INDEX(InputsCapexSalvage,$BS$26),0)</f>
        <v>0</v>
      </c>
      <c r="BN164" s="59" cm="1">
        <f t="array" ref="BN164">IF(INDEX(InputsCapExSalvageMonth,$BS$26)=BN$3,INDEX(InputsCapexSalvage,$BS$26),0)</f>
        <v>0</v>
      </c>
      <c r="BO164" s="59" cm="1">
        <f t="array" ref="BO164">IF(INDEX(InputsCapExSalvageMonth,$BS$26)=BO$3,INDEX(InputsCapexSalvage,$BS$26),0)</f>
        <v>0</v>
      </c>
      <c r="BP164" s="59" cm="1">
        <f t="array" ref="BP164">IF(INDEX(InputsCapExSalvageMonth,$BS$26)=BP$3,INDEX(InputsCapexSalvage,$BS$26),0)</f>
        <v>0</v>
      </c>
      <c r="BQ164" s="59" cm="1">
        <f t="array" ref="BQ164">IF(INDEX(InputsCapExSalvageMonth,$BS$26)=BQ$3,INDEX(InputsCapexSalvage,$BS$26),0)</f>
        <v>0</v>
      </c>
      <c r="BR164" s="60" cm="1">
        <f t="array" ref="BR164">IF(INDEX(InputsCapExSalvageMonth,$BS$26)=BR$3,INDEX(InputsCapexSalvage,$BS$26),0)</f>
        <v>0</v>
      </c>
    </row>
    <row r="165" spans="1:73" hidden="1" x14ac:dyDescent="0.25">
      <c r="A165" s="47"/>
      <c r="B165" s="141"/>
      <c r="C165" s="128" cm="1">
        <f t="array" ref="C165">INDEX(InputsCapexItem,$BS$27)</f>
        <v>0</v>
      </c>
      <c r="E165" s="60">
        <f t="shared" si="97"/>
        <v>0</v>
      </c>
      <c r="F165" s="60">
        <f t="shared" si="98"/>
        <v>0</v>
      </c>
      <c r="G165" s="60">
        <f t="shared" si="99"/>
        <v>0</v>
      </c>
      <c r="H165" s="60">
        <f t="shared" si="100"/>
        <v>0</v>
      </c>
      <c r="I165" s="60">
        <f t="shared" si="101"/>
        <v>0</v>
      </c>
      <c r="K165" s="53" cm="1">
        <f t="array" ref="K165">IF(INDEX(InputsCapExSalvageMonth,$BS$27)=K$3,INDEX(InputsCapexSalvage,$BS$27),0)</f>
        <v>0</v>
      </c>
      <c r="L165" s="59" cm="1">
        <f t="array" ref="L165">IF(INDEX(InputsCapExSalvageMonth,$BS$27)=L$3,INDEX(InputsCapexSalvage,$BS$27),0)</f>
        <v>0</v>
      </c>
      <c r="M165" s="59" cm="1">
        <f t="array" ref="M165">IF(INDEX(InputsCapExSalvageMonth,$BS$27)=M$3,INDEX(InputsCapexSalvage,$BS$27),0)</f>
        <v>0</v>
      </c>
      <c r="N165" s="59" cm="1">
        <f t="array" ref="N165">IF(INDEX(InputsCapExSalvageMonth,$BS$27)=N$3,INDEX(InputsCapexSalvage,$BS$27),0)</f>
        <v>0</v>
      </c>
      <c r="O165" s="59" cm="1">
        <f t="array" ref="O165">IF(INDEX(InputsCapExSalvageMonth,$BS$27)=O$3,INDEX(InputsCapexSalvage,$BS$27),0)</f>
        <v>0</v>
      </c>
      <c r="P165" s="59" cm="1">
        <f t="array" ref="P165">IF(INDEX(InputsCapExSalvageMonth,$BS$27)=P$3,INDEX(InputsCapexSalvage,$BS$27),0)</f>
        <v>0</v>
      </c>
      <c r="Q165" s="59" cm="1">
        <f t="array" ref="Q165">IF(INDEX(InputsCapExSalvageMonth,$BS$27)=Q$3,INDEX(InputsCapexSalvage,$BS$27),0)</f>
        <v>0</v>
      </c>
      <c r="R165" s="59" cm="1">
        <f t="array" ref="R165">IF(INDEX(InputsCapExSalvageMonth,$BS$27)=R$3,INDEX(InputsCapexSalvage,$BS$27),0)</f>
        <v>0</v>
      </c>
      <c r="S165" s="59" cm="1">
        <f t="array" ref="S165">IF(INDEX(InputsCapExSalvageMonth,$BS$27)=S$3,INDEX(InputsCapexSalvage,$BS$27),0)</f>
        <v>0</v>
      </c>
      <c r="T165" s="59" cm="1">
        <f t="array" ref="T165">IF(INDEX(InputsCapExSalvageMonth,$BS$27)=T$3,INDEX(InputsCapexSalvage,$BS$27),0)</f>
        <v>0</v>
      </c>
      <c r="U165" s="59" cm="1">
        <f t="array" ref="U165">IF(INDEX(InputsCapExSalvageMonth,$BS$27)=U$3,INDEX(InputsCapexSalvage,$BS$27),0)</f>
        <v>0</v>
      </c>
      <c r="V165" s="60" cm="1">
        <f t="array" ref="V165">IF(INDEX(InputsCapExSalvageMonth,$BS$27)=V$3,INDEX(InputsCapexSalvage,$BS$27),0)</f>
        <v>0</v>
      </c>
      <c r="W165" s="53" cm="1">
        <f t="array" ref="W165">IF(INDEX(InputsCapExSalvageMonth,$BS$27)=W$3,INDEX(InputsCapexSalvage,$BS$27),0)</f>
        <v>0</v>
      </c>
      <c r="X165" s="59" cm="1">
        <f t="array" ref="X165">IF(INDEX(InputsCapExSalvageMonth,$BS$27)=X$3,INDEX(InputsCapexSalvage,$BS$27),0)</f>
        <v>0</v>
      </c>
      <c r="Y165" s="59" cm="1">
        <f t="array" ref="Y165">IF(INDEX(InputsCapExSalvageMonth,$BS$27)=Y$3,INDEX(InputsCapexSalvage,$BS$27),0)</f>
        <v>0</v>
      </c>
      <c r="Z165" s="59" cm="1">
        <f t="array" ref="Z165">IF(INDEX(InputsCapExSalvageMonth,$BS$27)=Z$3,INDEX(InputsCapexSalvage,$BS$27),0)</f>
        <v>0</v>
      </c>
      <c r="AA165" s="59" cm="1">
        <f t="array" ref="AA165">IF(INDEX(InputsCapExSalvageMonth,$BS$27)=AA$3,INDEX(InputsCapexSalvage,$BS$27),0)</f>
        <v>0</v>
      </c>
      <c r="AB165" s="59" cm="1">
        <f t="array" ref="AB165">IF(INDEX(InputsCapExSalvageMonth,$BS$27)=AB$3,INDEX(InputsCapexSalvage,$BS$27),0)</f>
        <v>0</v>
      </c>
      <c r="AC165" s="59" cm="1">
        <f t="array" ref="AC165">IF(INDEX(InputsCapExSalvageMonth,$BS$27)=AC$3,INDEX(InputsCapexSalvage,$BS$27),0)</f>
        <v>0</v>
      </c>
      <c r="AD165" s="59" cm="1">
        <f t="array" ref="AD165">IF(INDEX(InputsCapExSalvageMonth,$BS$27)=AD$3,INDEX(InputsCapexSalvage,$BS$27),0)</f>
        <v>0</v>
      </c>
      <c r="AE165" s="59" cm="1">
        <f t="array" ref="AE165">IF(INDEX(InputsCapExSalvageMonth,$BS$27)=AE$3,INDEX(InputsCapexSalvage,$BS$27),0)</f>
        <v>0</v>
      </c>
      <c r="AF165" s="59" cm="1">
        <f t="array" ref="AF165">IF(INDEX(InputsCapExSalvageMonth,$BS$27)=AF$3,INDEX(InputsCapexSalvage,$BS$27),0)</f>
        <v>0</v>
      </c>
      <c r="AG165" s="59" cm="1">
        <f t="array" ref="AG165">IF(INDEX(InputsCapExSalvageMonth,$BS$27)=AG$3,INDEX(InputsCapexSalvage,$BS$27),0)</f>
        <v>0</v>
      </c>
      <c r="AH165" s="60" cm="1">
        <f t="array" ref="AH165">IF(INDEX(InputsCapExSalvageMonth,$BS$27)=AH$3,INDEX(InputsCapexSalvage,$BS$27),0)</f>
        <v>0</v>
      </c>
      <c r="AI165" s="53" cm="1">
        <f t="array" ref="AI165">IF(INDEX(InputsCapExSalvageMonth,$BS$27)=AI$3,INDEX(InputsCapexSalvage,$BS$27),0)</f>
        <v>0</v>
      </c>
      <c r="AJ165" s="59" cm="1">
        <f t="array" ref="AJ165">IF(INDEX(InputsCapExSalvageMonth,$BS$27)=AJ$3,INDEX(InputsCapexSalvage,$BS$27),0)</f>
        <v>0</v>
      </c>
      <c r="AK165" s="59" cm="1">
        <f t="array" ref="AK165">IF(INDEX(InputsCapExSalvageMonth,$BS$27)=AK$3,INDEX(InputsCapexSalvage,$BS$27),0)</f>
        <v>0</v>
      </c>
      <c r="AL165" s="59" cm="1">
        <f t="array" ref="AL165">IF(INDEX(InputsCapExSalvageMonth,$BS$27)=AL$3,INDEX(InputsCapexSalvage,$BS$27),0)</f>
        <v>0</v>
      </c>
      <c r="AM165" s="59" cm="1">
        <f t="array" ref="AM165">IF(INDEX(InputsCapExSalvageMonth,$BS$27)=AM$3,INDEX(InputsCapexSalvage,$BS$27),0)</f>
        <v>0</v>
      </c>
      <c r="AN165" s="59" cm="1">
        <f t="array" ref="AN165">IF(INDEX(InputsCapExSalvageMonth,$BS$27)=AN$3,INDEX(InputsCapexSalvage,$BS$27),0)</f>
        <v>0</v>
      </c>
      <c r="AO165" s="59" cm="1">
        <f t="array" ref="AO165">IF(INDEX(InputsCapExSalvageMonth,$BS$27)=AO$3,INDEX(InputsCapexSalvage,$BS$27),0)</f>
        <v>0</v>
      </c>
      <c r="AP165" s="59" cm="1">
        <f t="array" ref="AP165">IF(INDEX(InputsCapExSalvageMonth,$BS$27)=AP$3,INDEX(InputsCapexSalvage,$BS$27),0)</f>
        <v>0</v>
      </c>
      <c r="AQ165" s="59" cm="1">
        <f t="array" ref="AQ165">IF(INDEX(InputsCapExSalvageMonth,$BS$27)=AQ$3,INDEX(InputsCapexSalvage,$BS$27),0)</f>
        <v>0</v>
      </c>
      <c r="AR165" s="59" cm="1">
        <f t="array" ref="AR165">IF(INDEX(InputsCapExSalvageMonth,$BS$27)=AR$3,INDEX(InputsCapexSalvage,$BS$27),0)</f>
        <v>0</v>
      </c>
      <c r="AS165" s="59" cm="1">
        <f t="array" ref="AS165">IF(INDEX(InputsCapExSalvageMonth,$BS$27)=AS$3,INDEX(InputsCapexSalvage,$BS$27),0)</f>
        <v>0</v>
      </c>
      <c r="AT165" s="60" cm="1">
        <f t="array" ref="AT165">IF(INDEX(InputsCapExSalvageMonth,$BS$27)=AT$3,INDEX(InputsCapexSalvage,$BS$27),0)</f>
        <v>0</v>
      </c>
      <c r="AU165" s="53" cm="1">
        <f t="array" ref="AU165">IF(INDEX(InputsCapExSalvageMonth,$BS$27)=AU$3,INDEX(InputsCapexSalvage,$BS$27),0)</f>
        <v>0</v>
      </c>
      <c r="AV165" s="59" cm="1">
        <f t="array" ref="AV165">IF(INDEX(InputsCapExSalvageMonth,$BS$27)=AV$3,INDEX(InputsCapexSalvage,$BS$27),0)</f>
        <v>0</v>
      </c>
      <c r="AW165" s="59" cm="1">
        <f t="array" ref="AW165">IF(INDEX(InputsCapExSalvageMonth,$BS$27)=AW$3,INDEX(InputsCapexSalvage,$BS$27),0)</f>
        <v>0</v>
      </c>
      <c r="AX165" s="59" cm="1">
        <f t="array" ref="AX165">IF(INDEX(InputsCapExSalvageMonth,$BS$27)=AX$3,INDEX(InputsCapexSalvage,$BS$27),0)</f>
        <v>0</v>
      </c>
      <c r="AY165" s="59" cm="1">
        <f t="array" ref="AY165">IF(INDEX(InputsCapExSalvageMonth,$BS$27)=AY$3,INDEX(InputsCapexSalvage,$BS$27),0)</f>
        <v>0</v>
      </c>
      <c r="AZ165" s="59" cm="1">
        <f t="array" ref="AZ165">IF(INDEX(InputsCapExSalvageMonth,$BS$27)=AZ$3,INDEX(InputsCapexSalvage,$BS$27),0)</f>
        <v>0</v>
      </c>
      <c r="BA165" s="59" cm="1">
        <f t="array" ref="BA165">IF(INDEX(InputsCapExSalvageMonth,$BS$27)=BA$3,INDEX(InputsCapexSalvage,$BS$27),0)</f>
        <v>0</v>
      </c>
      <c r="BB165" s="59" cm="1">
        <f t="array" ref="BB165">IF(INDEX(InputsCapExSalvageMonth,$BS$27)=BB$3,INDEX(InputsCapexSalvage,$BS$27),0)</f>
        <v>0</v>
      </c>
      <c r="BC165" s="59" cm="1">
        <f t="array" ref="BC165">IF(INDEX(InputsCapExSalvageMonth,$BS$27)=BC$3,INDEX(InputsCapexSalvage,$BS$27),0)</f>
        <v>0</v>
      </c>
      <c r="BD165" s="59" cm="1">
        <f t="array" ref="BD165">IF(INDEX(InputsCapExSalvageMonth,$BS$27)=BD$3,INDEX(InputsCapexSalvage,$BS$27),0)</f>
        <v>0</v>
      </c>
      <c r="BE165" s="59" cm="1">
        <f t="array" ref="BE165">IF(INDEX(InputsCapExSalvageMonth,$BS$27)=BE$3,INDEX(InputsCapexSalvage,$BS$27),0)</f>
        <v>0</v>
      </c>
      <c r="BF165" s="60" cm="1">
        <f t="array" ref="BF165">IF(INDEX(InputsCapExSalvageMonth,$BS$27)=BF$3,INDEX(InputsCapexSalvage,$BS$27),0)</f>
        <v>0</v>
      </c>
      <c r="BG165" s="53" cm="1">
        <f t="array" ref="BG165">IF(INDEX(InputsCapExSalvageMonth,$BS$27)=BG$3,INDEX(InputsCapexSalvage,$BS$27),0)</f>
        <v>0</v>
      </c>
      <c r="BH165" s="59" cm="1">
        <f t="array" ref="BH165">IF(INDEX(InputsCapExSalvageMonth,$BS$27)=BH$3,INDEX(InputsCapexSalvage,$BS$27),0)</f>
        <v>0</v>
      </c>
      <c r="BI165" s="59" cm="1">
        <f t="array" ref="BI165">IF(INDEX(InputsCapExSalvageMonth,$BS$27)=BI$3,INDEX(InputsCapexSalvage,$BS$27),0)</f>
        <v>0</v>
      </c>
      <c r="BJ165" s="59" cm="1">
        <f t="array" ref="BJ165">IF(INDEX(InputsCapExSalvageMonth,$BS$27)=BJ$3,INDEX(InputsCapexSalvage,$BS$27),0)</f>
        <v>0</v>
      </c>
      <c r="BK165" s="59" cm="1">
        <f t="array" ref="BK165">IF(INDEX(InputsCapExSalvageMonth,$BS$27)=BK$3,INDEX(InputsCapexSalvage,$BS$27),0)</f>
        <v>0</v>
      </c>
      <c r="BL165" s="59" cm="1">
        <f t="array" ref="BL165">IF(INDEX(InputsCapExSalvageMonth,$BS$27)=BL$3,INDEX(InputsCapexSalvage,$BS$27),0)</f>
        <v>0</v>
      </c>
      <c r="BM165" s="59" cm="1">
        <f t="array" ref="BM165">IF(INDEX(InputsCapExSalvageMonth,$BS$27)=BM$3,INDEX(InputsCapexSalvage,$BS$27),0)</f>
        <v>0</v>
      </c>
      <c r="BN165" s="59" cm="1">
        <f t="array" ref="BN165">IF(INDEX(InputsCapExSalvageMonth,$BS$27)=BN$3,INDEX(InputsCapexSalvage,$BS$27),0)</f>
        <v>0</v>
      </c>
      <c r="BO165" s="59" cm="1">
        <f t="array" ref="BO165">IF(INDEX(InputsCapExSalvageMonth,$BS$27)=BO$3,INDEX(InputsCapexSalvage,$BS$27),0)</f>
        <v>0</v>
      </c>
      <c r="BP165" s="59" cm="1">
        <f t="array" ref="BP165">IF(INDEX(InputsCapExSalvageMonth,$BS$27)=BP$3,INDEX(InputsCapexSalvage,$BS$27),0)</f>
        <v>0</v>
      </c>
      <c r="BQ165" s="59" cm="1">
        <f t="array" ref="BQ165">IF(INDEX(InputsCapExSalvageMonth,$BS$27)=BQ$3,INDEX(InputsCapexSalvage,$BS$27),0)</f>
        <v>0</v>
      </c>
      <c r="BR165" s="60" cm="1">
        <f t="array" ref="BR165">IF(INDEX(InputsCapExSalvageMonth,$BS$27)=BR$3,INDEX(InputsCapexSalvage,$BS$27),0)</f>
        <v>0</v>
      </c>
    </row>
    <row r="166" spans="1:73" hidden="1" x14ac:dyDescent="0.25">
      <c r="A166" s="47"/>
      <c r="B166" s="141"/>
      <c r="C166" s="128" cm="1">
        <f t="array" ref="C166">INDEX(InputsCapexItem,$BS$28)</f>
        <v>0</v>
      </c>
      <c r="E166" s="60">
        <f t="shared" si="97"/>
        <v>0</v>
      </c>
      <c r="F166" s="60">
        <f t="shared" si="98"/>
        <v>0</v>
      </c>
      <c r="G166" s="60">
        <f t="shared" si="99"/>
        <v>0</v>
      </c>
      <c r="H166" s="60">
        <f t="shared" si="100"/>
        <v>0</v>
      </c>
      <c r="I166" s="60">
        <f t="shared" si="101"/>
        <v>0</v>
      </c>
      <c r="K166" s="53" cm="1">
        <f t="array" ref="K166">IF(INDEX(InputsCapExSalvageMonth,$BS$28)=K$3,INDEX(InputsCapexSalvage,$BS$28),0)</f>
        <v>0</v>
      </c>
      <c r="L166" s="59" cm="1">
        <f t="array" ref="L166">IF(INDEX(InputsCapExSalvageMonth,$BS$28)=L$3,INDEX(InputsCapexSalvage,$BS$28),0)</f>
        <v>0</v>
      </c>
      <c r="M166" s="59" cm="1">
        <f t="array" ref="M166">IF(INDEX(InputsCapExSalvageMonth,$BS$28)=M$3,INDEX(InputsCapexSalvage,$BS$28),0)</f>
        <v>0</v>
      </c>
      <c r="N166" s="59" cm="1">
        <f t="array" ref="N166">IF(INDEX(InputsCapExSalvageMonth,$BS$28)=N$3,INDEX(InputsCapexSalvage,$BS$28),0)</f>
        <v>0</v>
      </c>
      <c r="O166" s="59" cm="1">
        <f t="array" ref="O166">IF(INDEX(InputsCapExSalvageMonth,$BS$28)=O$3,INDEX(InputsCapexSalvage,$BS$28),0)</f>
        <v>0</v>
      </c>
      <c r="P166" s="59" cm="1">
        <f t="array" ref="P166">IF(INDEX(InputsCapExSalvageMonth,$BS$28)=P$3,INDEX(InputsCapexSalvage,$BS$28),0)</f>
        <v>0</v>
      </c>
      <c r="Q166" s="59" cm="1">
        <f t="array" ref="Q166">IF(INDEX(InputsCapExSalvageMonth,$BS$28)=Q$3,INDEX(InputsCapexSalvage,$BS$28),0)</f>
        <v>0</v>
      </c>
      <c r="R166" s="59" cm="1">
        <f t="array" ref="R166">IF(INDEX(InputsCapExSalvageMonth,$BS$28)=R$3,INDEX(InputsCapexSalvage,$BS$28),0)</f>
        <v>0</v>
      </c>
      <c r="S166" s="59" cm="1">
        <f t="array" ref="S166">IF(INDEX(InputsCapExSalvageMonth,$BS$28)=S$3,INDEX(InputsCapexSalvage,$BS$28),0)</f>
        <v>0</v>
      </c>
      <c r="T166" s="59" cm="1">
        <f t="array" ref="T166">IF(INDEX(InputsCapExSalvageMonth,$BS$28)=T$3,INDEX(InputsCapexSalvage,$BS$28),0)</f>
        <v>0</v>
      </c>
      <c r="U166" s="59" cm="1">
        <f t="array" ref="U166">IF(INDEX(InputsCapExSalvageMonth,$BS$28)=U$3,INDEX(InputsCapexSalvage,$BS$28),0)</f>
        <v>0</v>
      </c>
      <c r="V166" s="60" cm="1">
        <f t="array" ref="V166">IF(INDEX(InputsCapExSalvageMonth,$BS$28)=V$3,INDEX(InputsCapexSalvage,$BS$28),0)</f>
        <v>0</v>
      </c>
      <c r="W166" s="53" cm="1">
        <f t="array" ref="W166">IF(INDEX(InputsCapExSalvageMonth,$BS$28)=W$3,INDEX(InputsCapexSalvage,$BS$28),0)</f>
        <v>0</v>
      </c>
      <c r="X166" s="59" cm="1">
        <f t="array" ref="X166">IF(INDEX(InputsCapExSalvageMonth,$BS$28)=X$3,INDEX(InputsCapexSalvage,$BS$28),0)</f>
        <v>0</v>
      </c>
      <c r="Y166" s="59" cm="1">
        <f t="array" ref="Y166">IF(INDEX(InputsCapExSalvageMonth,$BS$28)=Y$3,INDEX(InputsCapexSalvage,$BS$28),0)</f>
        <v>0</v>
      </c>
      <c r="Z166" s="59" cm="1">
        <f t="array" ref="Z166">IF(INDEX(InputsCapExSalvageMonth,$BS$28)=Z$3,INDEX(InputsCapexSalvage,$BS$28),0)</f>
        <v>0</v>
      </c>
      <c r="AA166" s="59" cm="1">
        <f t="array" ref="AA166">IF(INDEX(InputsCapExSalvageMonth,$BS$28)=AA$3,INDEX(InputsCapexSalvage,$BS$28),0)</f>
        <v>0</v>
      </c>
      <c r="AB166" s="59" cm="1">
        <f t="array" ref="AB166">IF(INDEX(InputsCapExSalvageMonth,$BS$28)=AB$3,INDEX(InputsCapexSalvage,$BS$28),0)</f>
        <v>0</v>
      </c>
      <c r="AC166" s="59" cm="1">
        <f t="array" ref="AC166">IF(INDEX(InputsCapExSalvageMonth,$BS$28)=AC$3,INDEX(InputsCapexSalvage,$BS$28),0)</f>
        <v>0</v>
      </c>
      <c r="AD166" s="59" cm="1">
        <f t="array" ref="AD166">IF(INDEX(InputsCapExSalvageMonth,$BS$28)=AD$3,INDEX(InputsCapexSalvage,$BS$28),0)</f>
        <v>0</v>
      </c>
      <c r="AE166" s="59" cm="1">
        <f t="array" ref="AE166">IF(INDEX(InputsCapExSalvageMonth,$BS$28)=AE$3,INDEX(InputsCapexSalvage,$BS$28),0)</f>
        <v>0</v>
      </c>
      <c r="AF166" s="59" cm="1">
        <f t="array" ref="AF166">IF(INDEX(InputsCapExSalvageMonth,$BS$28)=AF$3,INDEX(InputsCapexSalvage,$BS$28),0)</f>
        <v>0</v>
      </c>
      <c r="AG166" s="59" cm="1">
        <f t="array" ref="AG166">IF(INDEX(InputsCapExSalvageMonth,$BS$28)=AG$3,INDEX(InputsCapexSalvage,$BS$28),0)</f>
        <v>0</v>
      </c>
      <c r="AH166" s="60" cm="1">
        <f t="array" ref="AH166">IF(INDEX(InputsCapExSalvageMonth,$BS$28)=AH$3,INDEX(InputsCapexSalvage,$BS$28),0)</f>
        <v>0</v>
      </c>
      <c r="AI166" s="53" cm="1">
        <f t="array" ref="AI166">IF(INDEX(InputsCapExSalvageMonth,$BS$28)=AI$3,INDEX(InputsCapexSalvage,$BS$28),0)</f>
        <v>0</v>
      </c>
      <c r="AJ166" s="59" cm="1">
        <f t="array" ref="AJ166">IF(INDEX(InputsCapExSalvageMonth,$BS$28)=AJ$3,INDEX(InputsCapexSalvage,$BS$28),0)</f>
        <v>0</v>
      </c>
      <c r="AK166" s="59" cm="1">
        <f t="array" ref="AK166">IF(INDEX(InputsCapExSalvageMonth,$BS$28)=AK$3,INDEX(InputsCapexSalvage,$BS$28),0)</f>
        <v>0</v>
      </c>
      <c r="AL166" s="59" cm="1">
        <f t="array" ref="AL166">IF(INDEX(InputsCapExSalvageMonth,$BS$28)=AL$3,INDEX(InputsCapexSalvage,$BS$28),0)</f>
        <v>0</v>
      </c>
      <c r="AM166" s="59" cm="1">
        <f t="array" ref="AM166">IF(INDEX(InputsCapExSalvageMonth,$BS$28)=AM$3,INDEX(InputsCapexSalvage,$BS$28),0)</f>
        <v>0</v>
      </c>
      <c r="AN166" s="59" cm="1">
        <f t="array" ref="AN166">IF(INDEX(InputsCapExSalvageMonth,$BS$28)=AN$3,INDEX(InputsCapexSalvage,$BS$28),0)</f>
        <v>0</v>
      </c>
      <c r="AO166" s="59" cm="1">
        <f t="array" ref="AO166">IF(INDEX(InputsCapExSalvageMonth,$BS$28)=AO$3,INDEX(InputsCapexSalvage,$BS$28),0)</f>
        <v>0</v>
      </c>
      <c r="AP166" s="59" cm="1">
        <f t="array" ref="AP166">IF(INDEX(InputsCapExSalvageMonth,$BS$28)=AP$3,INDEX(InputsCapexSalvage,$BS$28),0)</f>
        <v>0</v>
      </c>
      <c r="AQ166" s="59" cm="1">
        <f t="array" ref="AQ166">IF(INDEX(InputsCapExSalvageMonth,$BS$28)=AQ$3,INDEX(InputsCapexSalvage,$BS$28),0)</f>
        <v>0</v>
      </c>
      <c r="AR166" s="59" cm="1">
        <f t="array" ref="AR166">IF(INDEX(InputsCapExSalvageMonth,$BS$28)=AR$3,INDEX(InputsCapexSalvage,$BS$28),0)</f>
        <v>0</v>
      </c>
      <c r="AS166" s="59" cm="1">
        <f t="array" ref="AS166">IF(INDEX(InputsCapExSalvageMonth,$BS$28)=AS$3,INDEX(InputsCapexSalvage,$BS$28),0)</f>
        <v>0</v>
      </c>
      <c r="AT166" s="60" cm="1">
        <f t="array" ref="AT166">IF(INDEX(InputsCapExSalvageMonth,$BS$28)=AT$3,INDEX(InputsCapexSalvage,$BS$28),0)</f>
        <v>0</v>
      </c>
      <c r="AU166" s="53" cm="1">
        <f t="array" ref="AU166">IF(INDEX(InputsCapExSalvageMonth,$BS$28)=AU$3,INDEX(InputsCapexSalvage,$BS$28),0)</f>
        <v>0</v>
      </c>
      <c r="AV166" s="59" cm="1">
        <f t="array" ref="AV166">IF(INDEX(InputsCapExSalvageMonth,$BS$28)=AV$3,INDEX(InputsCapexSalvage,$BS$28),0)</f>
        <v>0</v>
      </c>
      <c r="AW166" s="59" cm="1">
        <f t="array" ref="AW166">IF(INDEX(InputsCapExSalvageMonth,$BS$28)=AW$3,INDEX(InputsCapexSalvage,$BS$28),0)</f>
        <v>0</v>
      </c>
      <c r="AX166" s="59" cm="1">
        <f t="array" ref="AX166">IF(INDEX(InputsCapExSalvageMonth,$BS$28)=AX$3,INDEX(InputsCapexSalvage,$BS$28),0)</f>
        <v>0</v>
      </c>
      <c r="AY166" s="59" cm="1">
        <f t="array" ref="AY166">IF(INDEX(InputsCapExSalvageMonth,$BS$28)=AY$3,INDEX(InputsCapexSalvage,$BS$28),0)</f>
        <v>0</v>
      </c>
      <c r="AZ166" s="59" cm="1">
        <f t="array" ref="AZ166">IF(INDEX(InputsCapExSalvageMonth,$BS$28)=AZ$3,INDEX(InputsCapexSalvage,$BS$28),0)</f>
        <v>0</v>
      </c>
      <c r="BA166" s="59" cm="1">
        <f t="array" ref="BA166">IF(INDEX(InputsCapExSalvageMonth,$BS$28)=BA$3,INDEX(InputsCapexSalvage,$BS$28),0)</f>
        <v>0</v>
      </c>
      <c r="BB166" s="59" cm="1">
        <f t="array" ref="BB166">IF(INDEX(InputsCapExSalvageMonth,$BS$28)=BB$3,INDEX(InputsCapexSalvage,$BS$28),0)</f>
        <v>0</v>
      </c>
      <c r="BC166" s="59" cm="1">
        <f t="array" ref="BC166">IF(INDEX(InputsCapExSalvageMonth,$BS$28)=BC$3,INDEX(InputsCapexSalvage,$BS$28),0)</f>
        <v>0</v>
      </c>
      <c r="BD166" s="59" cm="1">
        <f t="array" ref="BD166">IF(INDEX(InputsCapExSalvageMonth,$BS$28)=BD$3,INDEX(InputsCapexSalvage,$BS$28),0)</f>
        <v>0</v>
      </c>
      <c r="BE166" s="59" cm="1">
        <f t="array" ref="BE166">IF(INDEX(InputsCapExSalvageMonth,$BS$28)=BE$3,INDEX(InputsCapexSalvage,$BS$28),0)</f>
        <v>0</v>
      </c>
      <c r="BF166" s="60" cm="1">
        <f t="array" ref="BF166">IF(INDEX(InputsCapExSalvageMonth,$BS$28)=BF$3,INDEX(InputsCapexSalvage,$BS$28),0)</f>
        <v>0</v>
      </c>
      <c r="BG166" s="53" cm="1">
        <f t="array" ref="BG166">IF(INDEX(InputsCapExSalvageMonth,$BS$28)=BG$3,INDEX(InputsCapexSalvage,$BS$28),0)</f>
        <v>0</v>
      </c>
      <c r="BH166" s="59" cm="1">
        <f t="array" ref="BH166">IF(INDEX(InputsCapExSalvageMonth,$BS$28)=BH$3,INDEX(InputsCapexSalvage,$BS$28),0)</f>
        <v>0</v>
      </c>
      <c r="BI166" s="59" cm="1">
        <f t="array" ref="BI166">IF(INDEX(InputsCapExSalvageMonth,$BS$28)=BI$3,INDEX(InputsCapexSalvage,$BS$28),0)</f>
        <v>0</v>
      </c>
      <c r="BJ166" s="59" cm="1">
        <f t="array" ref="BJ166">IF(INDEX(InputsCapExSalvageMonth,$BS$28)=BJ$3,INDEX(InputsCapexSalvage,$BS$28),0)</f>
        <v>0</v>
      </c>
      <c r="BK166" s="59" cm="1">
        <f t="array" ref="BK166">IF(INDEX(InputsCapExSalvageMonth,$BS$28)=BK$3,INDEX(InputsCapexSalvage,$BS$28),0)</f>
        <v>0</v>
      </c>
      <c r="BL166" s="59" cm="1">
        <f t="array" ref="BL166">IF(INDEX(InputsCapExSalvageMonth,$BS$28)=BL$3,INDEX(InputsCapexSalvage,$BS$28),0)</f>
        <v>0</v>
      </c>
      <c r="BM166" s="59" cm="1">
        <f t="array" ref="BM166">IF(INDEX(InputsCapExSalvageMonth,$BS$28)=BM$3,INDEX(InputsCapexSalvage,$BS$28),0)</f>
        <v>0</v>
      </c>
      <c r="BN166" s="59" cm="1">
        <f t="array" ref="BN166">IF(INDEX(InputsCapExSalvageMonth,$BS$28)=BN$3,INDEX(InputsCapexSalvage,$BS$28),0)</f>
        <v>0</v>
      </c>
      <c r="BO166" s="59" cm="1">
        <f t="array" ref="BO166">IF(INDEX(InputsCapExSalvageMonth,$BS$28)=BO$3,INDEX(InputsCapexSalvage,$BS$28),0)</f>
        <v>0</v>
      </c>
      <c r="BP166" s="59" cm="1">
        <f t="array" ref="BP166">IF(INDEX(InputsCapExSalvageMonth,$BS$28)=BP$3,INDEX(InputsCapexSalvage,$BS$28),0)</f>
        <v>0</v>
      </c>
      <c r="BQ166" s="59" cm="1">
        <f t="array" ref="BQ166">IF(INDEX(InputsCapExSalvageMonth,$BS$28)=BQ$3,INDEX(InputsCapexSalvage,$BS$28),0)</f>
        <v>0</v>
      </c>
      <c r="BR166" s="60" cm="1">
        <f t="array" ref="BR166">IF(INDEX(InputsCapExSalvageMonth,$BS$28)=BR$3,INDEX(InputsCapexSalvage,$BS$28),0)</f>
        <v>0</v>
      </c>
    </row>
    <row r="167" spans="1:73" hidden="1" x14ac:dyDescent="0.25">
      <c r="A167" s="47"/>
      <c r="B167" s="141"/>
      <c r="C167" s="128" cm="1">
        <f t="array" ref="C167">INDEX(InputsCapexItem,$BS$29)</f>
        <v>0</v>
      </c>
      <c r="E167" s="60">
        <f t="shared" si="97"/>
        <v>0</v>
      </c>
      <c r="F167" s="60">
        <f t="shared" si="98"/>
        <v>0</v>
      </c>
      <c r="G167" s="60">
        <f t="shared" si="99"/>
        <v>0</v>
      </c>
      <c r="H167" s="60">
        <f t="shared" si="100"/>
        <v>0</v>
      </c>
      <c r="I167" s="60">
        <f t="shared" si="101"/>
        <v>0</v>
      </c>
      <c r="K167" s="53" cm="1">
        <f t="array" ref="K167">IF(INDEX(InputsCapExSalvageMonth,$BS$29)=K$3,INDEX(InputsCapexSalvage,$BS$29),0)</f>
        <v>0</v>
      </c>
      <c r="L167" s="59" cm="1">
        <f t="array" ref="L167">IF(INDEX(InputsCapExSalvageMonth,$BS$29)=L$3,INDEX(InputsCapexSalvage,$BS$29),0)</f>
        <v>0</v>
      </c>
      <c r="M167" s="59" cm="1">
        <f t="array" ref="M167">IF(INDEX(InputsCapExSalvageMonth,$BS$29)=M$3,INDEX(InputsCapexSalvage,$BS$29),0)</f>
        <v>0</v>
      </c>
      <c r="N167" s="59" cm="1">
        <f t="array" ref="N167">IF(INDEX(InputsCapExSalvageMonth,$BS$29)=N$3,INDEX(InputsCapexSalvage,$BS$29),0)</f>
        <v>0</v>
      </c>
      <c r="O167" s="59" cm="1">
        <f t="array" ref="O167">IF(INDEX(InputsCapExSalvageMonth,$BS$29)=O$3,INDEX(InputsCapexSalvage,$BS$29),0)</f>
        <v>0</v>
      </c>
      <c r="P167" s="59" cm="1">
        <f t="array" ref="P167">IF(INDEX(InputsCapExSalvageMonth,$BS$29)=P$3,INDEX(InputsCapexSalvage,$BS$29),0)</f>
        <v>0</v>
      </c>
      <c r="Q167" s="59" cm="1">
        <f t="array" ref="Q167">IF(INDEX(InputsCapExSalvageMonth,$BS$29)=Q$3,INDEX(InputsCapexSalvage,$BS$29),0)</f>
        <v>0</v>
      </c>
      <c r="R167" s="59" cm="1">
        <f t="array" ref="R167">IF(INDEX(InputsCapExSalvageMonth,$BS$29)=R$3,INDEX(InputsCapexSalvage,$BS$29),0)</f>
        <v>0</v>
      </c>
      <c r="S167" s="59" cm="1">
        <f t="array" ref="S167">IF(INDEX(InputsCapExSalvageMonth,$BS$29)=S$3,INDEX(InputsCapexSalvage,$BS$29),0)</f>
        <v>0</v>
      </c>
      <c r="T167" s="59" cm="1">
        <f t="array" ref="T167">IF(INDEX(InputsCapExSalvageMonth,$BS$29)=T$3,INDEX(InputsCapexSalvage,$BS$29),0)</f>
        <v>0</v>
      </c>
      <c r="U167" s="59" cm="1">
        <f t="array" ref="U167">IF(INDEX(InputsCapExSalvageMonth,$BS$29)=U$3,INDEX(InputsCapexSalvage,$BS$29),0)</f>
        <v>0</v>
      </c>
      <c r="V167" s="60" cm="1">
        <f t="array" ref="V167">IF(INDEX(InputsCapExSalvageMonth,$BS$29)=V$3,INDEX(InputsCapexSalvage,$BS$29),0)</f>
        <v>0</v>
      </c>
      <c r="W167" s="53" cm="1">
        <f t="array" ref="W167">IF(INDEX(InputsCapExSalvageMonth,$BS$29)=W$3,INDEX(InputsCapexSalvage,$BS$29),0)</f>
        <v>0</v>
      </c>
      <c r="X167" s="59" cm="1">
        <f t="array" ref="X167">IF(INDEX(InputsCapExSalvageMonth,$BS$29)=X$3,INDEX(InputsCapexSalvage,$BS$29),0)</f>
        <v>0</v>
      </c>
      <c r="Y167" s="59" cm="1">
        <f t="array" ref="Y167">IF(INDEX(InputsCapExSalvageMonth,$BS$29)=Y$3,INDEX(InputsCapexSalvage,$BS$29),0)</f>
        <v>0</v>
      </c>
      <c r="Z167" s="59" cm="1">
        <f t="array" ref="Z167">IF(INDEX(InputsCapExSalvageMonth,$BS$29)=Z$3,INDEX(InputsCapexSalvage,$BS$29),0)</f>
        <v>0</v>
      </c>
      <c r="AA167" s="59" cm="1">
        <f t="array" ref="AA167">IF(INDEX(InputsCapExSalvageMonth,$BS$29)=AA$3,INDEX(InputsCapexSalvage,$BS$29),0)</f>
        <v>0</v>
      </c>
      <c r="AB167" s="59" cm="1">
        <f t="array" ref="AB167">IF(INDEX(InputsCapExSalvageMonth,$BS$29)=AB$3,INDEX(InputsCapexSalvage,$BS$29),0)</f>
        <v>0</v>
      </c>
      <c r="AC167" s="59" cm="1">
        <f t="array" ref="AC167">IF(INDEX(InputsCapExSalvageMonth,$BS$29)=AC$3,INDEX(InputsCapexSalvage,$BS$29),0)</f>
        <v>0</v>
      </c>
      <c r="AD167" s="59" cm="1">
        <f t="array" ref="AD167">IF(INDEX(InputsCapExSalvageMonth,$BS$29)=AD$3,INDEX(InputsCapexSalvage,$BS$29),0)</f>
        <v>0</v>
      </c>
      <c r="AE167" s="59" cm="1">
        <f t="array" ref="AE167">IF(INDEX(InputsCapExSalvageMonth,$BS$29)=AE$3,INDEX(InputsCapexSalvage,$BS$29),0)</f>
        <v>0</v>
      </c>
      <c r="AF167" s="59" cm="1">
        <f t="array" ref="AF167">IF(INDEX(InputsCapExSalvageMonth,$BS$29)=AF$3,INDEX(InputsCapexSalvage,$BS$29),0)</f>
        <v>0</v>
      </c>
      <c r="AG167" s="59" cm="1">
        <f t="array" ref="AG167">IF(INDEX(InputsCapExSalvageMonth,$BS$29)=AG$3,INDEX(InputsCapexSalvage,$BS$29),0)</f>
        <v>0</v>
      </c>
      <c r="AH167" s="60" cm="1">
        <f t="array" ref="AH167">IF(INDEX(InputsCapExSalvageMonth,$BS$29)=AH$3,INDEX(InputsCapexSalvage,$BS$29),0)</f>
        <v>0</v>
      </c>
      <c r="AI167" s="53" cm="1">
        <f t="array" ref="AI167">IF(INDEX(InputsCapExSalvageMonth,$BS$29)=AI$3,INDEX(InputsCapexSalvage,$BS$29),0)</f>
        <v>0</v>
      </c>
      <c r="AJ167" s="59" cm="1">
        <f t="array" ref="AJ167">IF(INDEX(InputsCapExSalvageMonth,$BS$29)=AJ$3,INDEX(InputsCapexSalvage,$BS$29),0)</f>
        <v>0</v>
      </c>
      <c r="AK167" s="59" cm="1">
        <f t="array" ref="AK167">IF(INDEX(InputsCapExSalvageMonth,$BS$29)=AK$3,INDEX(InputsCapexSalvage,$BS$29),0)</f>
        <v>0</v>
      </c>
      <c r="AL167" s="59" cm="1">
        <f t="array" ref="AL167">IF(INDEX(InputsCapExSalvageMonth,$BS$29)=AL$3,INDEX(InputsCapexSalvage,$BS$29),0)</f>
        <v>0</v>
      </c>
      <c r="AM167" s="59" cm="1">
        <f t="array" ref="AM167">IF(INDEX(InputsCapExSalvageMonth,$BS$29)=AM$3,INDEX(InputsCapexSalvage,$BS$29),0)</f>
        <v>0</v>
      </c>
      <c r="AN167" s="59" cm="1">
        <f t="array" ref="AN167">IF(INDEX(InputsCapExSalvageMonth,$BS$29)=AN$3,INDEX(InputsCapexSalvage,$BS$29),0)</f>
        <v>0</v>
      </c>
      <c r="AO167" s="59" cm="1">
        <f t="array" ref="AO167">IF(INDEX(InputsCapExSalvageMonth,$BS$29)=AO$3,INDEX(InputsCapexSalvage,$BS$29),0)</f>
        <v>0</v>
      </c>
      <c r="AP167" s="59" cm="1">
        <f t="array" ref="AP167">IF(INDEX(InputsCapExSalvageMonth,$BS$29)=AP$3,INDEX(InputsCapexSalvage,$BS$29),0)</f>
        <v>0</v>
      </c>
      <c r="AQ167" s="59" cm="1">
        <f t="array" ref="AQ167">IF(INDEX(InputsCapExSalvageMonth,$BS$29)=AQ$3,INDEX(InputsCapexSalvage,$BS$29),0)</f>
        <v>0</v>
      </c>
      <c r="AR167" s="59" cm="1">
        <f t="array" ref="AR167">IF(INDEX(InputsCapExSalvageMonth,$BS$29)=AR$3,INDEX(InputsCapexSalvage,$BS$29),0)</f>
        <v>0</v>
      </c>
      <c r="AS167" s="59" cm="1">
        <f t="array" ref="AS167">IF(INDEX(InputsCapExSalvageMonth,$BS$29)=AS$3,INDEX(InputsCapexSalvage,$BS$29),0)</f>
        <v>0</v>
      </c>
      <c r="AT167" s="60" cm="1">
        <f t="array" ref="AT167">IF(INDEX(InputsCapExSalvageMonth,$BS$29)=AT$3,INDEX(InputsCapexSalvage,$BS$29),0)</f>
        <v>0</v>
      </c>
      <c r="AU167" s="53" cm="1">
        <f t="array" ref="AU167">IF(INDEX(InputsCapExSalvageMonth,$BS$29)=AU$3,INDEX(InputsCapexSalvage,$BS$29),0)</f>
        <v>0</v>
      </c>
      <c r="AV167" s="59" cm="1">
        <f t="array" ref="AV167">IF(INDEX(InputsCapExSalvageMonth,$BS$29)=AV$3,INDEX(InputsCapexSalvage,$BS$29),0)</f>
        <v>0</v>
      </c>
      <c r="AW167" s="59" cm="1">
        <f t="array" ref="AW167">IF(INDEX(InputsCapExSalvageMonth,$BS$29)=AW$3,INDEX(InputsCapexSalvage,$BS$29),0)</f>
        <v>0</v>
      </c>
      <c r="AX167" s="59" cm="1">
        <f t="array" ref="AX167">IF(INDEX(InputsCapExSalvageMonth,$BS$29)=AX$3,INDEX(InputsCapexSalvage,$BS$29),0)</f>
        <v>0</v>
      </c>
      <c r="AY167" s="59" cm="1">
        <f t="array" ref="AY167">IF(INDEX(InputsCapExSalvageMonth,$BS$29)=AY$3,INDEX(InputsCapexSalvage,$BS$29),0)</f>
        <v>0</v>
      </c>
      <c r="AZ167" s="59" cm="1">
        <f t="array" ref="AZ167">IF(INDEX(InputsCapExSalvageMonth,$BS$29)=AZ$3,INDEX(InputsCapexSalvage,$BS$29),0)</f>
        <v>0</v>
      </c>
      <c r="BA167" s="59" cm="1">
        <f t="array" ref="BA167">IF(INDEX(InputsCapExSalvageMonth,$BS$29)=BA$3,INDEX(InputsCapexSalvage,$BS$29),0)</f>
        <v>0</v>
      </c>
      <c r="BB167" s="59" cm="1">
        <f t="array" ref="BB167">IF(INDEX(InputsCapExSalvageMonth,$BS$29)=BB$3,INDEX(InputsCapexSalvage,$BS$29),0)</f>
        <v>0</v>
      </c>
      <c r="BC167" s="59" cm="1">
        <f t="array" ref="BC167">IF(INDEX(InputsCapExSalvageMonth,$BS$29)=BC$3,INDEX(InputsCapexSalvage,$BS$29),0)</f>
        <v>0</v>
      </c>
      <c r="BD167" s="59" cm="1">
        <f t="array" ref="BD167">IF(INDEX(InputsCapExSalvageMonth,$BS$29)=BD$3,INDEX(InputsCapexSalvage,$BS$29),0)</f>
        <v>0</v>
      </c>
      <c r="BE167" s="59" cm="1">
        <f t="array" ref="BE167">IF(INDEX(InputsCapExSalvageMonth,$BS$29)=BE$3,INDEX(InputsCapexSalvage,$BS$29),0)</f>
        <v>0</v>
      </c>
      <c r="BF167" s="60" cm="1">
        <f t="array" ref="BF167">IF(INDEX(InputsCapExSalvageMonth,$BS$29)=BF$3,INDEX(InputsCapexSalvage,$BS$29),0)</f>
        <v>0</v>
      </c>
      <c r="BG167" s="53" cm="1">
        <f t="array" ref="BG167">IF(INDEX(InputsCapExSalvageMonth,$BS$29)=BG$3,INDEX(InputsCapexSalvage,$BS$29),0)</f>
        <v>0</v>
      </c>
      <c r="BH167" s="59" cm="1">
        <f t="array" ref="BH167">IF(INDEX(InputsCapExSalvageMonth,$BS$29)=BH$3,INDEX(InputsCapexSalvage,$BS$29),0)</f>
        <v>0</v>
      </c>
      <c r="BI167" s="59" cm="1">
        <f t="array" ref="BI167">IF(INDEX(InputsCapExSalvageMonth,$BS$29)=BI$3,INDEX(InputsCapexSalvage,$BS$29),0)</f>
        <v>0</v>
      </c>
      <c r="BJ167" s="59" cm="1">
        <f t="array" ref="BJ167">IF(INDEX(InputsCapExSalvageMonth,$BS$29)=BJ$3,INDEX(InputsCapexSalvage,$BS$29),0)</f>
        <v>0</v>
      </c>
      <c r="BK167" s="59" cm="1">
        <f t="array" ref="BK167">IF(INDEX(InputsCapExSalvageMonth,$BS$29)=BK$3,INDEX(InputsCapexSalvage,$BS$29),0)</f>
        <v>0</v>
      </c>
      <c r="BL167" s="59" cm="1">
        <f t="array" ref="BL167">IF(INDEX(InputsCapExSalvageMonth,$BS$29)=BL$3,INDEX(InputsCapexSalvage,$BS$29),0)</f>
        <v>0</v>
      </c>
      <c r="BM167" s="59" cm="1">
        <f t="array" ref="BM167">IF(INDEX(InputsCapExSalvageMonth,$BS$29)=BM$3,INDEX(InputsCapexSalvage,$BS$29),0)</f>
        <v>0</v>
      </c>
      <c r="BN167" s="59" cm="1">
        <f t="array" ref="BN167">IF(INDEX(InputsCapExSalvageMonth,$BS$29)=BN$3,INDEX(InputsCapexSalvage,$BS$29),0)</f>
        <v>0</v>
      </c>
      <c r="BO167" s="59" cm="1">
        <f t="array" ref="BO167">IF(INDEX(InputsCapExSalvageMonth,$BS$29)=BO$3,INDEX(InputsCapexSalvage,$BS$29),0)</f>
        <v>0</v>
      </c>
      <c r="BP167" s="59" cm="1">
        <f t="array" ref="BP167">IF(INDEX(InputsCapExSalvageMonth,$BS$29)=BP$3,INDEX(InputsCapexSalvage,$BS$29),0)</f>
        <v>0</v>
      </c>
      <c r="BQ167" s="59" cm="1">
        <f t="array" ref="BQ167">IF(INDEX(InputsCapExSalvageMonth,$BS$29)=BQ$3,INDEX(InputsCapexSalvage,$BS$29),0)</f>
        <v>0</v>
      </c>
      <c r="BR167" s="60" cm="1">
        <f t="array" ref="BR167">IF(INDEX(InputsCapExSalvageMonth,$BS$29)=BR$3,INDEX(InputsCapexSalvage,$BS$29),0)</f>
        <v>0</v>
      </c>
    </row>
    <row r="168" spans="1:73" hidden="1" x14ac:dyDescent="0.25">
      <c r="A168" s="47"/>
      <c r="B168" s="141"/>
      <c r="C168" s="128" cm="1">
        <f t="array" ref="C168">INDEX(InputsCapexItem,$BS$30)</f>
        <v>0</v>
      </c>
      <c r="E168" s="60">
        <f t="shared" si="97"/>
        <v>0</v>
      </c>
      <c r="F168" s="60">
        <f t="shared" si="98"/>
        <v>0</v>
      </c>
      <c r="G168" s="60">
        <f t="shared" si="99"/>
        <v>0</v>
      </c>
      <c r="H168" s="60">
        <f t="shared" si="100"/>
        <v>0</v>
      </c>
      <c r="I168" s="60">
        <f t="shared" si="101"/>
        <v>0</v>
      </c>
      <c r="K168" s="53" cm="1">
        <f t="array" ref="K168">IF(INDEX(InputsCapExSalvageMonth,$BS$30)=K$3,INDEX(InputsCapexSalvage,$BS$30),0)</f>
        <v>0</v>
      </c>
      <c r="L168" s="59" cm="1">
        <f t="array" ref="L168">IF(INDEX(InputsCapExSalvageMonth,$BS$30)=L$3,INDEX(InputsCapexSalvage,$BS$30),0)</f>
        <v>0</v>
      </c>
      <c r="M168" s="59" cm="1">
        <f t="array" ref="M168">IF(INDEX(InputsCapExSalvageMonth,$BS$30)=M$3,INDEX(InputsCapexSalvage,$BS$30),0)</f>
        <v>0</v>
      </c>
      <c r="N168" s="59" cm="1">
        <f t="array" ref="N168">IF(INDEX(InputsCapExSalvageMonth,$BS$30)=N$3,INDEX(InputsCapexSalvage,$BS$30),0)</f>
        <v>0</v>
      </c>
      <c r="O168" s="59" cm="1">
        <f t="array" ref="O168">IF(INDEX(InputsCapExSalvageMonth,$BS$30)=O$3,INDEX(InputsCapexSalvage,$BS$30),0)</f>
        <v>0</v>
      </c>
      <c r="P168" s="59" cm="1">
        <f t="array" ref="P168">IF(INDEX(InputsCapExSalvageMonth,$BS$30)=P$3,INDEX(InputsCapexSalvage,$BS$30),0)</f>
        <v>0</v>
      </c>
      <c r="Q168" s="59" cm="1">
        <f t="array" ref="Q168">IF(INDEX(InputsCapExSalvageMonth,$BS$30)=Q$3,INDEX(InputsCapexSalvage,$BS$30),0)</f>
        <v>0</v>
      </c>
      <c r="R168" s="59" cm="1">
        <f t="array" ref="R168">IF(INDEX(InputsCapExSalvageMonth,$BS$30)=R$3,INDEX(InputsCapexSalvage,$BS$30),0)</f>
        <v>0</v>
      </c>
      <c r="S168" s="59" cm="1">
        <f t="array" ref="S168">IF(INDEX(InputsCapExSalvageMonth,$BS$30)=S$3,INDEX(InputsCapexSalvage,$BS$30),0)</f>
        <v>0</v>
      </c>
      <c r="T168" s="59" cm="1">
        <f t="array" ref="T168">IF(INDEX(InputsCapExSalvageMonth,$BS$30)=T$3,INDEX(InputsCapexSalvage,$BS$30),0)</f>
        <v>0</v>
      </c>
      <c r="U168" s="59" cm="1">
        <f t="array" ref="U168">IF(INDEX(InputsCapExSalvageMonth,$BS$30)=U$3,INDEX(InputsCapexSalvage,$BS$30),0)</f>
        <v>0</v>
      </c>
      <c r="V168" s="60" cm="1">
        <f t="array" ref="V168">IF(INDEX(InputsCapExSalvageMonth,$BS$30)=V$3,INDEX(InputsCapexSalvage,$BS$30),0)</f>
        <v>0</v>
      </c>
      <c r="W168" s="53" cm="1">
        <f t="array" ref="W168">IF(INDEX(InputsCapExSalvageMonth,$BS$30)=W$3,INDEX(InputsCapexSalvage,$BS$30),0)</f>
        <v>0</v>
      </c>
      <c r="X168" s="59" cm="1">
        <f t="array" ref="X168">IF(INDEX(InputsCapExSalvageMonth,$BS$30)=X$3,INDEX(InputsCapexSalvage,$BS$30),0)</f>
        <v>0</v>
      </c>
      <c r="Y168" s="59" cm="1">
        <f t="array" ref="Y168">IF(INDEX(InputsCapExSalvageMonth,$BS$30)=Y$3,INDEX(InputsCapexSalvage,$BS$30),0)</f>
        <v>0</v>
      </c>
      <c r="Z168" s="59" cm="1">
        <f t="array" ref="Z168">IF(INDEX(InputsCapExSalvageMonth,$BS$30)=Z$3,INDEX(InputsCapexSalvage,$BS$30),0)</f>
        <v>0</v>
      </c>
      <c r="AA168" s="59" cm="1">
        <f t="array" ref="AA168">IF(INDEX(InputsCapExSalvageMonth,$BS$30)=AA$3,INDEX(InputsCapexSalvage,$BS$30),0)</f>
        <v>0</v>
      </c>
      <c r="AB168" s="59" cm="1">
        <f t="array" ref="AB168">IF(INDEX(InputsCapExSalvageMonth,$BS$30)=AB$3,INDEX(InputsCapexSalvage,$BS$30),0)</f>
        <v>0</v>
      </c>
      <c r="AC168" s="59" cm="1">
        <f t="array" ref="AC168">IF(INDEX(InputsCapExSalvageMonth,$BS$30)=AC$3,INDEX(InputsCapexSalvage,$BS$30),0)</f>
        <v>0</v>
      </c>
      <c r="AD168" s="59" cm="1">
        <f t="array" ref="AD168">IF(INDEX(InputsCapExSalvageMonth,$BS$30)=AD$3,INDEX(InputsCapexSalvage,$BS$30),0)</f>
        <v>0</v>
      </c>
      <c r="AE168" s="59" cm="1">
        <f t="array" ref="AE168">IF(INDEX(InputsCapExSalvageMonth,$BS$30)=AE$3,INDEX(InputsCapexSalvage,$BS$30),0)</f>
        <v>0</v>
      </c>
      <c r="AF168" s="59" cm="1">
        <f t="array" ref="AF168">IF(INDEX(InputsCapExSalvageMonth,$BS$30)=AF$3,INDEX(InputsCapexSalvage,$BS$30),0)</f>
        <v>0</v>
      </c>
      <c r="AG168" s="59" cm="1">
        <f t="array" ref="AG168">IF(INDEX(InputsCapExSalvageMonth,$BS$30)=AG$3,INDEX(InputsCapexSalvage,$BS$30),0)</f>
        <v>0</v>
      </c>
      <c r="AH168" s="60" cm="1">
        <f t="array" ref="AH168">IF(INDEX(InputsCapExSalvageMonth,$BS$30)=AH$3,INDEX(InputsCapexSalvage,$BS$30),0)</f>
        <v>0</v>
      </c>
      <c r="AI168" s="53" cm="1">
        <f t="array" ref="AI168">IF(INDEX(InputsCapExSalvageMonth,$BS$30)=AI$3,INDEX(InputsCapexSalvage,$BS$30),0)</f>
        <v>0</v>
      </c>
      <c r="AJ168" s="59" cm="1">
        <f t="array" ref="AJ168">IF(INDEX(InputsCapExSalvageMonth,$BS$30)=AJ$3,INDEX(InputsCapexSalvage,$BS$30),0)</f>
        <v>0</v>
      </c>
      <c r="AK168" s="59" cm="1">
        <f t="array" ref="AK168">IF(INDEX(InputsCapExSalvageMonth,$BS$30)=AK$3,INDEX(InputsCapexSalvage,$BS$30),0)</f>
        <v>0</v>
      </c>
      <c r="AL168" s="59" cm="1">
        <f t="array" ref="AL168">IF(INDEX(InputsCapExSalvageMonth,$BS$30)=AL$3,INDEX(InputsCapexSalvage,$BS$30),0)</f>
        <v>0</v>
      </c>
      <c r="AM168" s="59" cm="1">
        <f t="array" ref="AM168">IF(INDEX(InputsCapExSalvageMonth,$BS$30)=AM$3,INDEX(InputsCapexSalvage,$BS$30),0)</f>
        <v>0</v>
      </c>
      <c r="AN168" s="59" cm="1">
        <f t="array" ref="AN168">IF(INDEX(InputsCapExSalvageMonth,$BS$30)=AN$3,INDEX(InputsCapexSalvage,$BS$30),0)</f>
        <v>0</v>
      </c>
      <c r="AO168" s="59" cm="1">
        <f t="array" ref="AO168">IF(INDEX(InputsCapExSalvageMonth,$BS$30)=AO$3,INDEX(InputsCapexSalvage,$BS$30),0)</f>
        <v>0</v>
      </c>
      <c r="AP168" s="59" cm="1">
        <f t="array" ref="AP168">IF(INDEX(InputsCapExSalvageMonth,$BS$30)=AP$3,INDEX(InputsCapexSalvage,$BS$30),0)</f>
        <v>0</v>
      </c>
      <c r="AQ168" s="59" cm="1">
        <f t="array" ref="AQ168">IF(INDEX(InputsCapExSalvageMonth,$BS$30)=AQ$3,INDEX(InputsCapexSalvage,$BS$30),0)</f>
        <v>0</v>
      </c>
      <c r="AR168" s="59" cm="1">
        <f t="array" ref="AR168">IF(INDEX(InputsCapExSalvageMonth,$BS$30)=AR$3,INDEX(InputsCapexSalvage,$BS$30),0)</f>
        <v>0</v>
      </c>
      <c r="AS168" s="59" cm="1">
        <f t="array" ref="AS168">IF(INDEX(InputsCapExSalvageMonth,$BS$30)=AS$3,INDEX(InputsCapexSalvage,$BS$30),0)</f>
        <v>0</v>
      </c>
      <c r="AT168" s="60" cm="1">
        <f t="array" ref="AT168">IF(INDEX(InputsCapExSalvageMonth,$BS$30)=AT$3,INDEX(InputsCapexSalvage,$BS$30),0)</f>
        <v>0</v>
      </c>
      <c r="AU168" s="53" cm="1">
        <f t="array" ref="AU168">IF(INDEX(InputsCapExSalvageMonth,$BS$30)=AU$3,INDEX(InputsCapexSalvage,$BS$30),0)</f>
        <v>0</v>
      </c>
      <c r="AV168" s="59" cm="1">
        <f t="array" ref="AV168">IF(INDEX(InputsCapExSalvageMonth,$BS$30)=AV$3,INDEX(InputsCapexSalvage,$BS$30),0)</f>
        <v>0</v>
      </c>
      <c r="AW168" s="59" cm="1">
        <f t="array" ref="AW168">IF(INDEX(InputsCapExSalvageMonth,$BS$30)=AW$3,INDEX(InputsCapexSalvage,$BS$30),0)</f>
        <v>0</v>
      </c>
      <c r="AX168" s="59" cm="1">
        <f t="array" ref="AX168">IF(INDEX(InputsCapExSalvageMonth,$BS$30)=AX$3,INDEX(InputsCapexSalvage,$BS$30),0)</f>
        <v>0</v>
      </c>
      <c r="AY168" s="59" cm="1">
        <f t="array" ref="AY168">IF(INDEX(InputsCapExSalvageMonth,$BS$30)=AY$3,INDEX(InputsCapexSalvage,$BS$30),0)</f>
        <v>0</v>
      </c>
      <c r="AZ168" s="59" cm="1">
        <f t="array" ref="AZ168">IF(INDEX(InputsCapExSalvageMonth,$BS$30)=AZ$3,INDEX(InputsCapexSalvage,$BS$30),0)</f>
        <v>0</v>
      </c>
      <c r="BA168" s="59" cm="1">
        <f t="array" ref="BA168">IF(INDEX(InputsCapExSalvageMonth,$BS$30)=BA$3,INDEX(InputsCapexSalvage,$BS$30),0)</f>
        <v>0</v>
      </c>
      <c r="BB168" s="59" cm="1">
        <f t="array" ref="BB168">IF(INDEX(InputsCapExSalvageMonth,$BS$30)=BB$3,INDEX(InputsCapexSalvage,$BS$30),0)</f>
        <v>0</v>
      </c>
      <c r="BC168" s="59" cm="1">
        <f t="array" ref="BC168">IF(INDEX(InputsCapExSalvageMonth,$BS$30)=BC$3,INDEX(InputsCapexSalvage,$BS$30),0)</f>
        <v>0</v>
      </c>
      <c r="BD168" s="59" cm="1">
        <f t="array" ref="BD168">IF(INDEX(InputsCapExSalvageMonth,$BS$30)=BD$3,INDEX(InputsCapexSalvage,$BS$30),0)</f>
        <v>0</v>
      </c>
      <c r="BE168" s="59" cm="1">
        <f t="array" ref="BE168">IF(INDEX(InputsCapExSalvageMonth,$BS$30)=BE$3,INDEX(InputsCapexSalvage,$BS$30),0)</f>
        <v>0</v>
      </c>
      <c r="BF168" s="60" cm="1">
        <f t="array" ref="BF168">IF(INDEX(InputsCapExSalvageMonth,$BS$30)=BF$3,INDEX(InputsCapexSalvage,$BS$30),0)</f>
        <v>0</v>
      </c>
      <c r="BG168" s="53" cm="1">
        <f t="array" ref="BG168">IF(INDEX(InputsCapExSalvageMonth,$BS$30)=BG$3,INDEX(InputsCapexSalvage,$BS$30),0)</f>
        <v>0</v>
      </c>
      <c r="BH168" s="59" cm="1">
        <f t="array" ref="BH168">IF(INDEX(InputsCapExSalvageMonth,$BS$30)=BH$3,INDEX(InputsCapexSalvage,$BS$30),0)</f>
        <v>0</v>
      </c>
      <c r="BI168" s="59" cm="1">
        <f t="array" ref="BI168">IF(INDEX(InputsCapExSalvageMonth,$BS$30)=BI$3,INDEX(InputsCapexSalvage,$BS$30),0)</f>
        <v>0</v>
      </c>
      <c r="BJ168" s="59" cm="1">
        <f t="array" ref="BJ168">IF(INDEX(InputsCapExSalvageMonth,$BS$30)=BJ$3,INDEX(InputsCapexSalvage,$BS$30),0)</f>
        <v>0</v>
      </c>
      <c r="BK168" s="59" cm="1">
        <f t="array" ref="BK168">IF(INDEX(InputsCapExSalvageMonth,$BS$30)=BK$3,INDEX(InputsCapexSalvage,$BS$30),0)</f>
        <v>0</v>
      </c>
      <c r="BL168" s="59" cm="1">
        <f t="array" ref="BL168">IF(INDEX(InputsCapExSalvageMonth,$BS$30)=BL$3,INDEX(InputsCapexSalvage,$BS$30),0)</f>
        <v>0</v>
      </c>
      <c r="BM168" s="59" cm="1">
        <f t="array" ref="BM168">IF(INDEX(InputsCapExSalvageMonth,$BS$30)=BM$3,INDEX(InputsCapexSalvage,$BS$30),0)</f>
        <v>0</v>
      </c>
      <c r="BN168" s="59" cm="1">
        <f t="array" ref="BN168">IF(INDEX(InputsCapExSalvageMonth,$BS$30)=BN$3,INDEX(InputsCapexSalvage,$BS$30),0)</f>
        <v>0</v>
      </c>
      <c r="BO168" s="59" cm="1">
        <f t="array" ref="BO168">IF(INDEX(InputsCapExSalvageMonth,$BS$30)=BO$3,INDEX(InputsCapexSalvage,$BS$30),0)</f>
        <v>0</v>
      </c>
      <c r="BP168" s="59" cm="1">
        <f t="array" ref="BP168">IF(INDEX(InputsCapExSalvageMonth,$BS$30)=BP$3,INDEX(InputsCapexSalvage,$BS$30),0)</f>
        <v>0</v>
      </c>
      <c r="BQ168" s="59" cm="1">
        <f t="array" ref="BQ168">IF(INDEX(InputsCapExSalvageMonth,$BS$30)=BQ$3,INDEX(InputsCapexSalvage,$BS$30),0)</f>
        <v>0</v>
      </c>
      <c r="BR168" s="60" cm="1">
        <f t="array" ref="BR168">IF(INDEX(InputsCapExSalvageMonth,$BS$30)=BR$3,INDEX(InputsCapexSalvage,$BS$30),0)</f>
        <v>0</v>
      </c>
    </row>
    <row r="169" spans="1:73" s="53" customFormat="1" x14ac:dyDescent="0.25">
      <c r="A169" s="291"/>
      <c r="B169" s="291"/>
      <c r="C169" s="311" t="s">
        <v>113</v>
      </c>
      <c r="D169" s="47"/>
      <c r="E169" s="65"/>
      <c r="F169" s="65"/>
      <c r="G169" s="65"/>
      <c r="H169" s="65"/>
      <c r="I169" s="65"/>
      <c r="J169" s="47"/>
      <c r="K169" s="47"/>
      <c r="L169" s="47"/>
      <c r="M169" s="47"/>
      <c r="N169" s="47"/>
      <c r="O169" s="47"/>
      <c r="P169" s="47"/>
      <c r="Q169" s="47"/>
      <c r="R169" s="47"/>
      <c r="S169" s="47"/>
      <c r="T169" s="47"/>
      <c r="U169" s="47"/>
      <c r="V169" s="65"/>
      <c r="W169" s="47"/>
      <c r="X169" s="47"/>
      <c r="Y169" s="47"/>
      <c r="Z169" s="47"/>
      <c r="AA169" s="47"/>
      <c r="AB169" s="47"/>
      <c r="AC169" s="47"/>
      <c r="AD169" s="47"/>
      <c r="AE169" s="47"/>
      <c r="AF169" s="47"/>
      <c r="AG169" s="47"/>
      <c r="AH169" s="65"/>
      <c r="AI169" s="47"/>
      <c r="AJ169" s="47"/>
      <c r="AK169" s="47"/>
      <c r="AL169" s="47"/>
      <c r="AM169" s="47"/>
      <c r="AN169" s="47"/>
      <c r="AO169" s="47"/>
      <c r="AP169" s="47"/>
      <c r="AQ169" s="47"/>
      <c r="AR169" s="47"/>
      <c r="AS169" s="47"/>
      <c r="AT169" s="65"/>
      <c r="AU169" s="47"/>
      <c r="AV169" s="47"/>
      <c r="AW169" s="47"/>
      <c r="AX169" s="47"/>
      <c r="AY169" s="47"/>
      <c r="AZ169" s="47"/>
      <c r="BA169" s="47"/>
      <c r="BB169" s="47"/>
      <c r="BC169" s="47"/>
      <c r="BD169" s="47"/>
      <c r="BE169" s="47"/>
      <c r="BF169" s="65"/>
      <c r="BG169" s="47"/>
      <c r="BH169" s="47"/>
      <c r="BI169" s="47"/>
      <c r="BJ169" s="47"/>
      <c r="BK169" s="47"/>
      <c r="BL169" s="47"/>
      <c r="BM169" s="47"/>
      <c r="BN169" s="47"/>
      <c r="BO169" s="47"/>
      <c r="BP169" s="47"/>
      <c r="BQ169" s="47"/>
      <c r="BR169" s="65"/>
    </row>
    <row r="170" spans="1:73" x14ac:dyDescent="0.25">
      <c r="A170" s="47"/>
      <c r="B170" s="53"/>
      <c r="C170" s="128" t="s">
        <v>106</v>
      </c>
      <c r="E170" s="60">
        <f t="shared" ref="E170:E175" si="107">SUM(K170:V170)</f>
        <v>0</v>
      </c>
      <c r="F170" s="60">
        <f t="shared" ref="F170:F175" si="108">SUM(W170:AH170)</f>
        <v>0</v>
      </c>
      <c r="G170" s="60">
        <f t="shared" ref="G170:G175" si="109">SUM(AI170:AT170)</f>
        <v>0</v>
      </c>
      <c r="H170" s="60">
        <f t="shared" ref="H170:H175" si="110">SUM(AU170:BF170)</f>
        <v>0</v>
      </c>
      <c r="I170" s="60">
        <f t="shared" ref="I170:I175" si="111">SUM(BG170:BR170)</f>
        <v>0</v>
      </c>
      <c r="K170" s="53">
        <f t="shared" ref="K170:T174" si="112">SUMIF(InputsCapexCategory,$C170,K$145:K$168)</f>
        <v>0</v>
      </c>
      <c r="L170" s="59">
        <f t="shared" si="112"/>
        <v>0</v>
      </c>
      <c r="M170" s="59">
        <f t="shared" si="112"/>
        <v>0</v>
      </c>
      <c r="N170" s="59">
        <f t="shared" si="112"/>
        <v>0</v>
      </c>
      <c r="O170" s="59">
        <f t="shared" si="112"/>
        <v>0</v>
      </c>
      <c r="P170" s="59">
        <f t="shared" si="112"/>
        <v>0</v>
      </c>
      <c r="Q170" s="59">
        <f t="shared" si="112"/>
        <v>0</v>
      </c>
      <c r="R170" s="59">
        <f t="shared" si="112"/>
        <v>0</v>
      </c>
      <c r="S170" s="59">
        <f t="shared" si="112"/>
        <v>0</v>
      </c>
      <c r="T170" s="59">
        <f t="shared" si="112"/>
        <v>0</v>
      </c>
      <c r="U170" s="59">
        <f t="shared" ref="U170:AD174" si="113">SUMIF(InputsCapexCategory,$C170,U$145:U$168)</f>
        <v>0</v>
      </c>
      <c r="V170" s="60">
        <f t="shared" si="113"/>
        <v>0</v>
      </c>
      <c r="W170" s="53">
        <f t="shared" si="113"/>
        <v>0</v>
      </c>
      <c r="X170" s="59">
        <f t="shared" si="113"/>
        <v>0</v>
      </c>
      <c r="Y170" s="59">
        <f t="shared" si="113"/>
        <v>0</v>
      </c>
      <c r="Z170" s="59">
        <f t="shared" si="113"/>
        <v>0</v>
      </c>
      <c r="AA170" s="59">
        <f t="shared" si="113"/>
        <v>0</v>
      </c>
      <c r="AB170" s="59">
        <f t="shared" si="113"/>
        <v>0</v>
      </c>
      <c r="AC170" s="59">
        <f t="shared" si="113"/>
        <v>0</v>
      </c>
      <c r="AD170" s="59">
        <f t="shared" si="113"/>
        <v>0</v>
      </c>
      <c r="AE170" s="59">
        <f t="shared" ref="AE170:AN174" si="114">SUMIF(InputsCapexCategory,$C170,AE$145:AE$168)</f>
        <v>0</v>
      </c>
      <c r="AF170" s="59">
        <f t="shared" si="114"/>
        <v>0</v>
      </c>
      <c r="AG170" s="59">
        <f t="shared" si="114"/>
        <v>0</v>
      </c>
      <c r="AH170" s="60">
        <f t="shared" si="114"/>
        <v>0</v>
      </c>
      <c r="AI170" s="53">
        <f t="shared" si="114"/>
        <v>0</v>
      </c>
      <c r="AJ170" s="59">
        <f t="shared" si="114"/>
        <v>0</v>
      </c>
      <c r="AK170" s="59">
        <f t="shared" si="114"/>
        <v>0</v>
      </c>
      <c r="AL170" s="59">
        <f t="shared" si="114"/>
        <v>0</v>
      </c>
      <c r="AM170" s="59">
        <f t="shared" si="114"/>
        <v>0</v>
      </c>
      <c r="AN170" s="59">
        <f t="shared" si="114"/>
        <v>0</v>
      </c>
      <c r="AO170" s="59">
        <f t="shared" ref="AO170:AX174" si="115">SUMIF(InputsCapexCategory,$C170,AO$145:AO$168)</f>
        <v>0</v>
      </c>
      <c r="AP170" s="59">
        <f t="shared" si="115"/>
        <v>0</v>
      </c>
      <c r="AQ170" s="59">
        <f t="shared" si="115"/>
        <v>0</v>
      </c>
      <c r="AR170" s="59">
        <f t="shared" si="115"/>
        <v>0</v>
      </c>
      <c r="AS170" s="59">
        <f t="shared" si="115"/>
        <v>0</v>
      </c>
      <c r="AT170" s="60">
        <f t="shared" si="115"/>
        <v>0</v>
      </c>
      <c r="AU170" s="53">
        <f t="shared" si="115"/>
        <v>0</v>
      </c>
      <c r="AV170" s="59">
        <f t="shared" si="115"/>
        <v>0</v>
      </c>
      <c r="AW170" s="59">
        <f t="shared" si="115"/>
        <v>0</v>
      </c>
      <c r="AX170" s="59">
        <f t="shared" si="115"/>
        <v>0</v>
      </c>
      <c r="AY170" s="59">
        <f t="shared" ref="AY170:BH174" si="116">SUMIF(InputsCapexCategory,$C170,AY$145:AY$168)</f>
        <v>0</v>
      </c>
      <c r="AZ170" s="59">
        <f t="shared" si="116"/>
        <v>0</v>
      </c>
      <c r="BA170" s="59">
        <f t="shared" si="116"/>
        <v>0</v>
      </c>
      <c r="BB170" s="59">
        <f t="shared" si="116"/>
        <v>0</v>
      </c>
      <c r="BC170" s="59">
        <f t="shared" si="116"/>
        <v>0</v>
      </c>
      <c r="BD170" s="59">
        <f t="shared" si="116"/>
        <v>0</v>
      </c>
      <c r="BE170" s="59">
        <f t="shared" si="116"/>
        <v>0</v>
      </c>
      <c r="BF170" s="60">
        <f t="shared" si="116"/>
        <v>0</v>
      </c>
      <c r="BG170" s="53">
        <f t="shared" si="116"/>
        <v>0</v>
      </c>
      <c r="BH170" s="59">
        <f t="shared" si="116"/>
        <v>0</v>
      </c>
      <c r="BI170" s="59">
        <f t="shared" ref="BI170:BR174" si="117">SUMIF(InputsCapexCategory,$C170,BI$145:BI$168)</f>
        <v>0</v>
      </c>
      <c r="BJ170" s="59">
        <f t="shared" si="117"/>
        <v>0</v>
      </c>
      <c r="BK170" s="59">
        <f t="shared" si="117"/>
        <v>0</v>
      </c>
      <c r="BL170" s="59">
        <f t="shared" si="117"/>
        <v>0</v>
      </c>
      <c r="BM170" s="59">
        <f t="shared" si="117"/>
        <v>0</v>
      </c>
      <c r="BN170" s="59">
        <f t="shared" si="117"/>
        <v>0</v>
      </c>
      <c r="BO170" s="59">
        <f t="shared" si="117"/>
        <v>0</v>
      </c>
      <c r="BP170" s="59">
        <f t="shared" si="117"/>
        <v>0</v>
      </c>
      <c r="BQ170" s="59">
        <f t="shared" si="117"/>
        <v>0</v>
      </c>
      <c r="BR170" s="60">
        <f t="shared" si="117"/>
        <v>0</v>
      </c>
    </row>
    <row r="171" spans="1:73" x14ac:dyDescent="0.25">
      <c r="A171" s="47"/>
      <c r="B171" s="141"/>
      <c r="C171" s="128" t="s">
        <v>105</v>
      </c>
      <c r="E171" s="60">
        <f t="shared" si="107"/>
        <v>0</v>
      </c>
      <c r="F171" s="60">
        <f t="shared" si="108"/>
        <v>0</v>
      </c>
      <c r="G171" s="60">
        <f t="shared" si="109"/>
        <v>0</v>
      </c>
      <c r="H171" s="60">
        <f t="shared" si="110"/>
        <v>200</v>
      </c>
      <c r="I171" s="60">
        <f t="shared" si="111"/>
        <v>0</v>
      </c>
      <c r="K171" s="53">
        <f t="shared" si="112"/>
        <v>0</v>
      </c>
      <c r="L171" s="59">
        <f t="shared" si="112"/>
        <v>0</v>
      </c>
      <c r="M171" s="59">
        <f t="shared" si="112"/>
        <v>0</v>
      </c>
      <c r="N171" s="59">
        <f t="shared" si="112"/>
        <v>0</v>
      </c>
      <c r="O171" s="59">
        <f t="shared" si="112"/>
        <v>0</v>
      </c>
      <c r="P171" s="59">
        <f t="shared" si="112"/>
        <v>0</v>
      </c>
      <c r="Q171" s="59">
        <f t="shared" si="112"/>
        <v>0</v>
      </c>
      <c r="R171" s="59">
        <f t="shared" si="112"/>
        <v>0</v>
      </c>
      <c r="S171" s="59">
        <f t="shared" si="112"/>
        <v>0</v>
      </c>
      <c r="T171" s="59">
        <f t="shared" si="112"/>
        <v>0</v>
      </c>
      <c r="U171" s="59">
        <f t="shared" si="113"/>
        <v>0</v>
      </c>
      <c r="V171" s="60">
        <f t="shared" si="113"/>
        <v>0</v>
      </c>
      <c r="W171" s="53">
        <f t="shared" si="113"/>
        <v>0</v>
      </c>
      <c r="X171" s="59">
        <f t="shared" si="113"/>
        <v>0</v>
      </c>
      <c r="Y171" s="59">
        <f t="shared" si="113"/>
        <v>0</v>
      </c>
      <c r="Z171" s="59">
        <f t="shared" si="113"/>
        <v>0</v>
      </c>
      <c r="AA171" s="59">
        <f t="shared" si="113"/>
        <v>0</v>
      </c>
      <c r="AB171" s="59">
        <f t="shared" si="113"/>
        <v>0</v>
      </c>
      <c r="AC171" s="59">
        <f t="shared" si="113"/>
        <v>0</v>
      </c>
      <c r="AD171" s="59">
        <f t="shared" si="113"/>
        <v>0</v>
      </c>
      <c r="AE171" s="59">
        <f t="shared" si="114"/>
        <v>0</v>
      </c>
      <c r="AF171" s="59">
        <f t="shared" si="114"/>
        <v>0</v>
      </c>
      <c r="AG171" s="59">
        <f t="shared" si="114"/>
        <v>0</v>
      </c>
      <c r="AH171" s="60">
        <f t="shared" si="114"/>
        <v>0</v>
      </c>
      <c r="AI171" s="53">
        <f t="shared" si="114"/>
        <v>0</v>
      </c>
      <c r="AJ171" s="59">
        <f t="shared" si="114"/>
        <v>0</v>
      </c>
      <c r="AK171" s="59">
        <f t="shared" si="114"/>
        <v>0</v>
      </c>
      <c r="AL171" s="59">
        <f t="shared" si="114"/>
        <v>0</v>
      </c>
      <c r="AM171" s="59">
        <f t="shared" si="114"/>
        <v>0</v>
      </c>
      <c r="AN171" s="59">
        <f t="shared" si="114"/>
        <v>0</v>
      </c>
      <c r="AO171" s="59">
        <f t="shared" si="115"/>
        <v>0</v>
      </c>
      <c r="AP171" s="59">
        <f t="shared" si="115"/>
        <v>0</v>
      </c>
      <c r="AQ171" s="59">
        <f t="shared" si="115"/>
        <v>0</v>
      </c>
      <c r="AR171" s="59">
        <f t="shared" si="115"/>
        <v>0</v>
      </c>
      <c r="AS171" s="59">
        <f t="shared" si="115"/>
        <v>0</v>
      </c>
      <c r="AT171" s="60">
        <f t="shared" si="115"/>
        <v>0</v>
      </c>
      <c r="AU171" s="53">
        <f t="shared" si="115"/>
        <v>0</v>
      </c>
      <c r="AV171" s="59">
        <f t="shared" si="115"/>
        <v>0</v>
      </c>
      <c r="AW171" s="59">
        <f t="shared" si="115"/>
        <v>0</v>
      </c>
      <c r="AX171" s="59">
        <f t="shared" si="115"/>
        <v>200</v>
      </c>
      <c r="AY171" s="59">
        <f t="shared" si="116"/>
        <v>0</v>
      </c>
      <c r="AZ171" s="59">
        <f t="shared" si="116"/>
        <v>0</v>
      </c>
      <c r="BA171" s="59">
        <f t="shared" si="116"/>
        <v>0</v>
      </c>
      <c r="BB171" s="59">
        <f t="shared" si="116"/>
        <v>0</v>
      </c>
      <c r="BC171" s="59">
        <f t="shared" si="116"/>
        <v>0</v>
      </c>
      <c r="BD171" s="59">
        <f t="shared" si="116"/>
        <v>0</v>
      </c>
      <c r="BE171" s="59">
        <f t="shared" si="116"/>
        <v>0</v>
      </c>
      <c r="BF171" s="60">
        <f t="shared" si="116"/>
        <v>0</v>
      </c>
      <c r="BG171" s="53">
        <f t="shared" si="116"/>
        <v>0</v>
      </c>
      <c r="BH171" s="59">
        <f t="shared" si="116"/>
        <v>0</v>
      </c>
      <c r="BI171" s="59">
        <f t="shared" si="117"/>
        <v>0</v>
      </c>
      <c r="BJ171" s="59">
        <f t="shared" si="117"/>
        <v>0</v>
      </c>
      <c r="BK171" s="59">
        <f t="shared" si="117"/>
        <v>0</v>
      </c>
      <c r="BL171" s="59">
        <f t="shared" si="117"/>
        <v>0</v>
      </c>
      <c r="BM171" s="59">
        <f t="shared" si="117"/>
        <v>0</v>
      </c>
      <c r="BN171" s="59">
        <f t="shared" si="117"/>
        <v>0</v>
      </c>
      <c r="BO171" s="59">
        <f t="shared" si="117"/>
        <v>0</v>
      </c>
      <c r="BP171" s="59">
        <f t="shared" si="117"/>
        <v>0</v>
      </c>
      <c r="BQ171" s="59">
        <f t="shared" si="117"/>
        <v>0</v>
      </c>
      <c r="BR171" s="60">
        <f t="shared" si="117"/>
        <v>0</v>
      </c>
    </row>
    <row r="172" spans="1:73" x14ac:dyDescent="0.25">
      <c r="A172" s="47"/>
      <c r="B172" s="141"/>
      <c r="C172" s="128" t="s">
        <v>112</v>
      </c>
      <c r="E172" s="60">
        <f t="shared" si="107"/>
        <v>0</v>
      </c>
      <c r="F172" s="60">
        <f t="shared" si="108"/>
        <v>0</v>
      </c>
      <c r="G172" s="60">
        <f t="shared" si="109"/>
        <v>15</v>
      </c>
      <c r="H172" s="60">
        <f t="shared" si="110"/>
        <v>0</v>
      </c>
      <c r="I172" s="60">
        <f t="shared" si="111"/>
        <v>0</v>
      </c>
      <c r="K172" s="53">
        <f t="shared" si="112"/>
        <v>0</v>
      </c>
      <c r="L172" s="59">
        <f t="shared" si="112"/>
        <v>0</v>
      </c>
      <c r="M172" s="59">
        <f t="shared" si="112"/>
        <v>0</v>
      </c>
      <c r="N172" s="59">
        <f t="shared" si="112"/>
        <v>0</v>
      </c>
      <c r="O172" s="59">
        <f t="shared" si="112"/>
        <v>0</v>
      </c>
      <c r="P172" s="59">
        <f t="shared" si="112"/>
        <v>0</v>
      </c>
      <c r="Q172" s="59">
        <f t="shared" si="112"/>
        <v>0</v>
      </c>
      <c r="R172" s="59">
        <f t="shared" si="112"/>
        <v>0</v>
      </c>
      <c r="S172" s="59">
        <f t="shared" si="112"/>
        <v>0</v>
      </c>
      <c r="T172" s="59">
        <f t="shared" si="112"/>
        <v>0</v>
      </c>
      <c r="U172" s="59">
        <f t="shared" si="113"/>
        <v>0</v>
      </c>
      <c r="V172" s="60">
        <f t="shared" si="113"/>
        <v>0</v>
      </c>
      <c r="W172" s="53">
        <f t="shared" si="113"/>
        <v>0</v>
      </c>
      <c r="X172" s="59">
        <f t="shared" si="113"/>
        <v>0</v>
      </c>
      <c r="Y172" s="59">
        <f t="shared" si="113"/>
        <v>0</v>
      </c>
      <c r="Z172" s="59">
        <f t="shared" si="113"/>
        <v>0</v>
      </c>
      <c r="AA172" s="59">
        <f t="shared" si="113"/>
        <v>0</v>
      </c>
      <c r="AB172" s="59">
        <f t="shared" si="113"/>
        <v>0</v>
      </c>
      <c r="AC172" s="59">
        <f t="shared" si="113"/>
        <v>0</v>
      </c>
      <c r="AD172" s="59">
        <f t="shared" si="113"/>
        <v>0</v>
      </c>
      <c r="AE172" s="59">
        <f t="shared" si="114"/>
        <v>0</v>
      </c>
      <c r="AF172" s="59">
        <f t="shared" si="114"/>
        <v>0</v>
      </c>
      <c r="AG172" s="59">
        <f t="shared" si="114"/>
        <v>0</v>
      </c>
      <c r="AH172" s="60">
        <f t="shared" si="114"/>
        <v>0</v>
      </c>
      <c r="AI172" s="53">
        <f t="shared" si="114"/>
        <v>0</v>
      </c>
      <c r="AJ172" s="59">
        <f t="shared" si="114"/>
        <v>0</v>
      </c>
      <c r="AK172" s="59">
        <f t="shared" si="114"/>
        <v>0</v>
      </c>
      <c r="AL172" s="59">
        <f t="shared" si="114"/>
        <v>0</v>
      </c>
      <c r="AM172" s="59">
        <f t="shared" si="114"/>
        <v>0</v>
      </c>
      <c r="AN172" s="59">
        <f t="shared" si="114"/>
        <v>0</v>
      </c>
      <c r="AO172" s="59">
        <f t="shared" si="115"/>
        <v>0</v>
      </c>
      <c r="AP172" s="59">
        <f t="shared" si="115"/>
        <v>15</v>
      </c>
      <c r="AQ172" s="59">
        <f t="shared" si="115"/>
        <v>0</v>
      </c>
      <c r="AR172" s="59">
        <f t="shared" si="115"/>
        <v>0</v>
      </c>
      <c r="AS172" s="59">
        <f t="shared" si="115"/>
        <v>0</v>
      </c>
      <c r="AT172" s="60">
        <f t="shared" si="115"/>
        <v>0</v>
      </c>
      <c r="AU172" s="53">
        <f t="shared" si="115"/>
        <v>0</v>
      </c>
      <c r="AV172" s="59">
        <f t="shared" si="115"/>
        <v>0</v>
      </c>
      <c r="AW172" s="59">
        <f t="shared" si="115"/>
        <v>0</v>
      </c>
      <c r="AX172" s="59">
        <f t="shared" si="115"/>
        <v>0</v>
      </c>
      <c r="AY172" s="59">
        <f t="shared" si="116"/>
        <v>0</v>
      </c>
      <c r="AZ172" s="59">
        <f t="shared" si="116"/>
        <v>0</v>
      </c>
      <c r="BA172" s="59">
        <f t="shared" si="116"/>
        <v>0</v>
      </c>
      <c r="BB172" s="59">
        <f t="shared" si="116"/>
        <v>0</v>
      </c>
      <c r="BC172" s="59">
        <f t="shared" si="116"/>
        <v>0</v>
      </c>
      <c r="BD172" s="59">
        <f t="shared" si="116"/>
        <v>0</v>
      </c>
      <c r="BE172" s="59">
        <f t="shared" si="116"/>
        <v>0</v>
      </c>
      <c r="BF172" s="60">
        <f t="shared" si="116"/>
        <v>0</v>
      </c>
      <c r="BG172" s="53">
        <f t="shared" si="116"/>
        <v>0</v>
      </c>
      <c r="BH172" s="59">
        <f t="shared" si="116"/>
        <v>0</v>
      </c>
      <c r="BI172" s="59">
        <f t="shared" si="117"/>
        <v>0</v>
      </c>
      <c r="BJ172" s="59">
        <f t="shared" si="117"/>
        <v>0</v>
      </c>
      <c r="BK172" s="59">
        <f t="shared" si="117"/>
        <v>0</v>
      </c>
      <c r="BL172" s="59">
        <f t="shared" si="117"/>
        <v>0</v>
      </c>
      <c r="BM172" s="59">
        <f t="shared" si="117"/>
        <v>0</v>
      </c>
      <c r="BN172" s="59">
        <f t="shared" si="117"/>
        <v>0</v>
      </c>
      <c r="BO172" s="59">
        <f t="shared" si="117"/>
        <v>0</v>
      </c>
      <c r="BP172" s="59">
        <f t="shared" si="117"/>
        <v>0</v>
      </c>
      <c r="BQ172" s="59">
        <f t="shared" si="117"/>
        <v>0</v>
      </c>
      <c r="BR172" s="60">
        <f t="shared" si="117"/>
        <v>0</v>
      </c>
    </row>
    <row r="173" spans="1:73" x14ac:dyDescent="0.25">
      <c r="A173" s="47"/>
      <c r="B173" s="141"/>
      <c r="C173" s="128" t="s">
        <v>111</v>
      </c>
      <c r="E173" s="60">
        <f t="shared" si="107"/>
        <v>0</v>
      </c>
      <c r="F173" s="60">
        <f t="shared" si="108"/>
        <v>0</v>
      </c>
      <c r="G173" s="60">
        <f t="shared" si="109"/>
        <v>0</v>
      </c>
      <c r="H173" s="60">
        <f t="shared" si="110"/>
        <v>0</v>
      </c>
      <c r="I173" s="60">
        <f t="shared" si="111"/>
        <v>0</v>
      </c>
      <c r="K173" s="53">
        <f t="shared" si="112"/>
        <v>0</v>
      </c>
      <c r="L173" s="59">
        <f t="shared" si="112"/>
        <v>0</v>
      </c>
      <c r="M173" s="59">
        <f t="shared" si="112"/>
        <v>0</v>
      </c>
      <c r="N173" s="59">
        <f t="shared" si="112"/>
        <v>0</v>
      </c>
      <c r="O173" s="59">
        <f t="shared" si="112"/>
        <v>0</v>
      </c>
      <c r="P173" s="59">
        <f t="shared" si="112"/>
        <v>0</v>
      </c>
      <c r="Q173" s="59">
        <f t="shared" si="112"/>
        <v>0</v>
      </c>
      <c r="R173" s="59">
        <f t="shared" si="112"/>
        <v>0</v>
      </c>
      <c r="S173" s="59">
        <f t="shared" si="112"/>
        <v>0</v>
      </c>
      <c r="T173" s="59">
        <f t="shared" si="112"/>
        <v>0</v>
      </c>
      <c r="U173" s="59">
        <f t="shared" si="113"/>
        <v>0</v>
      </c>
      <c r="V173" s="60">
        <f t="shared" si="113"/>
        <v>0</v>
      </c>
      <c r="W173" s="53">
        <f t="shared" si="113"/>
        <v>0</v>
      </c>
      <c r="X173" s="59">
        <f t="shared" si="113"/>
        <v>0</v>
      </c>
      <c r="Y173" s="59">
        <f t="shared" si="113"/>
        <v>0</v>
      </c>
      <c r="Z173" s="59">
        <f t="shared" si="113"/>
        <v>0</v>
      </c>
      <c r="AA173" s="59">
        <f t="shared" si="113"/>
        <v>0</v>
      </c>
      <c r="AB173" s="59">
        <f t="shared" si="113"/>
        <v>0</v>
      </c>
      <c r="AC173" s="59">
        <f t="shared" si="113"/>
        <v>0</v>
      </c>
      <c r="AD173" s="59">
        <f t="shared" si="113"/>
        <v>0</v>
      </c>
      <c r="AE173" s="59">
        <f t="shared" si="114"/>
        <v>0</v>
      </c>
      <c r="AF173" s="59">
        <f t="shared" si="114"/>
        <v>0</v>
      </c>
      <c r="AG173" s="59">
        <f t="shared" si="114"/>
        <v>0</v>
      </c>
      <c r="AH173" s="60">
        <f t="shared" si="114"/>
        <v>0</v>
      </c>
      <c r="AI173" s="53">
        <f t="shared" si="114"/>
        <v>0</v>
      </c>
      <c r="AJ173" s="59">
        <f t="shared" si="114"/>
        <v>0</v>
      </c>
      <c r="AK173" s="59">
        <f t="shared" si="114"/>
        <v>0</v>
      </c>
      <c r="AL173" s="59">
        <f t="shared" si="114"/>
        <v>0</v>
      </c>
      <c r="AM173" s="59">
        <f t="shared" si="114"/>
        <v>0</v>
      </c>
      <c r="AN173" s="59">
        <f t="shared" si="114"/>
        <v>0</v>
      </c>
      <c r="AO173" s="59">
        <f t="shared" si="115"/>
        <v>0</v>
      </c>
      <c r="AP173" s="59">
        <f t="shared" si="115"/>
        <v>0</v>
      </c>
      <c r="AQ173" s="59">
        <f t="shared" si="115"/>
        <v>0</v>
      </c>
      <c r="AR173" s="59">
        <f t="shared" si="115"/>
        <v>0</v>
      </c>
      <c r="AS173" s="59">
        <f t="shared" si="115"/>
        <v>0</v>
      </c>
      <c r="AT173" s="60">
        <f t="shared" si="115"/>
        <v>0</v>
      </c>
      <c r="AU173" s="53">
        <f t="shared" si="115"/>
        <v>0</v>
      </c>
      <c r="AV173" s="59">
        <f t="shared" si="115"/>
        <v>0</v>
      </c>
      <c r="AW173" s="59">
        <f t="shared" si="115"/>
        <v>0</v>
      </c>
      <c r="AX173" s="59">
        <f t="shared" si="115"/>
        <v>0</v>
      </c>
      <c r="AY173" s="59">
        <f t="shared" si="116"/>
        <v>0</v>
      </c>
      <c r="AZ173" s="59">
        <f t="shared" si="116"/>
        <v>0</v>
      </c>
      <c r="BA173" s="59">
        <f t="shared" si="116"/>
        <v>0</v>
      </c>
      <c r="BB173" s="59">
        <f t="shared" si="116"/>
        <v>0</v>
      </c>
      <c r="BC173" s="59">
        <f t="shared" si="116"/>
        <v>0</v>
      </c>
      <c r="BD173" s="59">
        <f t="shared" si="116"/>
        <v>0</v>
      </c>
      <c r="BE173" s="59">
        <f t="shared" si="116"/>
        <v>0</v>
      </c>
      <c r="BF173" s="60">
        <f t="shared" si="116"/>
        <v>0</v>
      </c>
      <c r="BG173" s="53">
        <f t="shared" si="116"/>
        <v>0</v>
      </c>
      <c r="BH173" s="59">
        <f t="shared" si="116"/>
        <v>0</v>
      </c>
      <c r="BI173" s="59">
        <f t="shared" si="117"/>
        <v>0</v>
      </c>
      <c r="BJ173" s="59">
        <f t="shared" si="117"/>
        <v>0</v>
      </c>
      <c r="BK173" s="59">
        <f t="shared" si="117"/>
        <v>0</v>
      </c>
      <c r="BL173" s="59">
        <f t="shared" si="117"/>
        <v>0</v>
      </c>
      <c r="BM173" s="59">
        <f t="shared" si="117"/>
        <v>0</v>
      </c>
      <c r="BN173" s="59">
        <f t="shared" si="117"/>
        <v>0</v>
      </c>
      <c r="BO173" s="59">
        <f t="shared" si="117"/>
        <v>0</v>
      </c>
      <c r="BP173" s="59">
        <f t="shared" si="117"/>
        <v>0</v>
      </c>
      <c r="BQ173" s="59">
        <f t="shared" si="117"/>
        <v>0</v>
      </c>
      <c r="BR173" s="60">
        <f t="shared" si="117"/>
        <v>0</v>
      </c>
    </row>
    <row r="174" spans="1:73" x14ac:dyDescent="0.25">
      <c r="A174" s="47"/>
      <c r="B174" s="53"/>
      <c r="C174" s="128" t="s">
        <v>30</v>
      </c>
      <c r="E174" s="60">
        <f t="shared" si="107"/>
        <v>0</v>
      </c>
      <c r="F174" s="60">
        <f t="shared" si="108"/>
        <v>0</v>
      </c>
      <c r="G174" s="60">
        <f t="shared" si="109"/>
        <v>0</v>
      </c>
      <c r="H174" s="60">
        <f t="shared" si="110"/>
        <v>0</v>
      </c>
      <c r="I174" s="60">
        <f t="shared" si="111"/>
        <v>125</v>
      </c>
      <c r="K174" s="53">
        <f t="shared" si="112"/>
        <v>0</v>
      </c>
      <c r="L174" s="59">
        <f t="shared" si="112"/>
        <v>0</v>
      </c>
      <c r="M174" s="59">
        <f t="shared" si="112"/>
        <v>0</v>
      </c>
      <c r="N174" s="59">
        <f t="shared" si="112"/>
        <v>0</v>
      </c>
      <c r="O174" s="59">
        <f t="shared" si="112"/>
        <v>0</v>
      </c>
      <c r="P174" s="59">
        <f t="shared" si="112"/>
        <v>0</v>
      </c>
      <c r="Q174" s="59">
        <f t="shared" si="112"/>
        <v>0</v>
      </c>
      <c r="R174" s="59">
        <f t="shared" si="112"/>
        <v>0</v>
      </c>
      <c r="S174" s="59">
        <f t="shared" si="112"/>
        <v>0</v>
      </c>
      <c r="T174" s="59">
        <f t="shared" si="112"/>
        <v>0</v>
      </c>
      <c r="U174" s="59">
        <f t="shared" si="113"/>
        <v>0</v>
      </c>
      <c r="V174" s="60">
        <f t="shared" si="113"/>
        <v>0</v>
      </c>
      <c r="W174" s="53">
        <f t="shared" si="113"/>
        <v>0</v>
      </c>
      <c r="X174" s="59">
        <f t="shared" si="113"/>
        <v>0</v>
      </c>
      <c r="Y174" s="59">
        <f t="shared" si="113"/>
        <v>0</v>
      </c>
      <c r="Z174" s="59">
        <f t="shared" si="113"/>
        <v>0</v>
      </c>
      <c r="AA174" s="59">
        <f t="shared" si="113"/>
        <v>0</v>
      </c>
      <c r="AB174" s="59">
        <f t="shared" si="113"/>
        <v>0</v>
      </c>
      <c r="AC174" s="59">
        <f t="shared" si="113"/>
        <v>0</v>
      </c>
      <c r="AD174" s="59">
        <f t="shared" si="113"/>
        <v>0</v>
      </c>
      <c r="AE174" s="59">
        <f t="shared" si="114"/>
        <v>0</v>
      </c>
      <c r="AF174" s="59">
        <f t="shared" si="114"/>
        <v>0</v>
      </c>
      <c r="AG174" s="59">
        <f t="shared" si="114"/>
        <v>0</v>
      </c>
      <c r="AH174" s="60">
        <f t="shared" si="114"/>
        <v>0</v>
      </c>
      <c r="AI174" s="53">
        <f t="shared" si="114"/>
        <v>0</v>
      </c>
      <c r="AJ174" s="59">
        <f t="shared" si="114"/>
        <v>0</v>
      </c>
      <c r="AK174" s="59">
        <f t="shared" si="114"/>
        <v>0</v>
      </c>
      <c r="AL174" s="59">
        <f t="shared" si="114"/>
        <v>0</v>
      </c>
      <c r="AM174" s="59">
        <f t="shared" si="114"/>
        <v>0</v>
      </c>
      <c r="AN174" s="59">
        <f t="shared" si="114"/>
        <v>0</v>
      </c>
      <c r="AO174" s="59">
        <f t="shared" si="115"/>
        <v>0</v>
      </c>
      <c r="AP174" s="59">
        <f t="shared" si="115"/>
        <v>0</v>
      </c>
      <c r="AQ174" s="59">
        <f t="shared" si="115"/>
        <v>0</v>
      </c>
      <c r="AR174" s="59">
        <f t="shared" si="115"/>
        <v>0</v>
      </c>
      <c r="AS174" s="59">
        <f t="shared" si="115"/>
        <v>0</v>
      </c>
      <c r="AT174" s="60">
        <f t="shared" si="115"/>
        <v>0</v>
      </c>
      <c r="AU174" s="53">
        <f t="shared" si="115"/>
        <v>0</v>
      </c>
      <c r="AV174" s="59">
        <f t="shared" si="115"/>
        <v>0</v>
      </c>
      <c r="AW174" s="59">
        <f t="shared" si="115"/>
        <v>0</v>
      </c>
      <c r="AX174" s="59">
        <f t="shared" si="115"/>
        <v>0</v>
      </c>
      <c r="AY174" s="59">
        <f t="shared" si="116"/>
        <v>0</v>
      </c>
      <c r="AZ174" s="59">
        <f t="shared" si="116"/>
        <v>0</v>
      </c>
      <c r="BA174" s="59">
        <f t="shared" si="116"/>
        <v>0</v>
      </c>
      <c r="BB174" s="59">
        <f t="shared" si="116"/>
        <v>0</v>
      </c>
      <c r="BC174" s="59">
        <f t="shared" si="116"/>
        <v>0</v>
      </c>
      <c r="BD174" s="59">
        <f t="shared" si="116"/>
        <v>0</v>
      </c>
      <c r="BE174" s="59">
        <f t="shared" si="116"/>
        <v>0</v>
      </c>
      <c r="BF174" s="60">
        <f t="shared" si="116"/>
        <v>0</v>
      </c>
      <c r="BG174" s="53">
        <f t="shared" si="116"/>
        <v>0</v>
      </c>
      <c r="BH174" s="59">
        <f t="shared" si="116"/>
        <v>0</v>
      </c>
      <c r="BI174" s="59">
        <f t="shared" si="117"/>
        <v>0</v>
      </c>
      <c r="BJ174" s="59">
        <f t="shared" si="117"/>
        <v>0</v>
      </c>
      <c r="BK174" s="59">
        <f t="shared" si="117"/>
        <v>0</v>
      </c>
      <c r="BL174" s="59">
        <f t="shared" si="117"/>
        <v>125</v>
      </c>
      <c r="BM174" s="59">
        <f t="shared" si="117"/>
        <v>0</v>
      </c>
      <c r="BN174" s="59">
        <f t="shared" si="117"/>
        <v>0</v>
      </c>
      <c r="BO174" s="59">
        <f t="shared" si="117"/>
        <v>0</v>
      </c>
      <c r="BP174" s="59">
        <f t="shared" si="117"/>
        <v>0</v>
      </c>
      <c r="BQ174" s="59">
        <f t="shared" si="117"/>
        <v>0</v>
      </c>
      <c r="BR174" s="60">
        <f t="shared" si="117"/>
        <v>0</v>
      </c>
    </row>
    <row r="175" spans="1:73" x14ac:dyDescent="0.25">
      <c r="A175" s="65"/>
      <c r="B175" s="53"/>
      <c r="C175" s="129" t="s">
        <v>110</v>
      </c>
      <c r="E175" s="136">
        <f t="shared" si="107"/>
        <v>0</v>
      </c>
      <c r="F175" s="136">
        <f t="shared" si="108"/>
        <v>0</v>
      </c>
      <c r="G175" s="136">
        <f t="shared" si="109"/>
        <v>0</v>
      </c>
      <c r="H175" s="136">
        <f t="shared" si="110"/>
        <v>0</v>
      </c>
      <c r="I175" s="136">
        <f t="shared" si="111"/>
        <v>0</v>
      </c>
      <c r="K175" s="66">
        <f t="shared" ref="K175:L175" si="118">SUM(K145:K168)-SUM(K170:K174)</f>
        <v>0</v>
      </c>
      <c r="L175" s="66">
        <f t="shared" si="118"/>
        <v>0</v>
      </c>
      <c r="M175" s="66">
        <f t="shared" ref="M175:BR175" si="119">SUM(M145:M168)-SUM(M170:M174)</f>
        <v>0</v>
      </c>
      <c r="N175" s="66">
        <f t="shared" si="119"/>
        <v>0</v>
      </c>
      <c r="O175" s="66">
        <f t="shared" si="119"/>
        <v>0</v>
      </c>
      <c r="P175" s="66">
        <f t="shared" si="119"/>
        <v>0</v>
      </c>
      <c r="Q175" s="66">
        <f t="shared" si="119"/>
        <v>0</v>
      </c>
      <c r="R175" s="66">
        <f t="shared" si="119"/>
        <v>0</v>
      </c>
      <c r="S175" s="66">
        <f t="shared" si="119"/>
        <v>0</v>
      </c>
      <c r="T175" s="66">
        <f t="shared" si="119"/>
        <v>0</v>
      </c>
      <c r="U175" s="66">
        <f t="shared" si="119"/>
        <v>0</v>
      </c>
      <c r="V175" s="136">
        <f t="shared" si="119"/>
        <v>0</v>
      </c>
      <c r="W175" s="66">
        <f t="shared" si="119"/>
        <v>0</v>
      </c>
      <c r="X175" s="66">
        <f t="shared" si="119"/>
        <v>0</v>
      </c>
      <c r="Y175" s="66">
        <f t="shared" si="119"/>
        <v>0</v>
      </c>
      <c r="Z175" s="66">
        <f t="shared" si="119"/>
        <v>0</v>
      </c>
      <c r="AA175" s="66">
        <f t="shared" si="119"/>
        <v>0</v>
      </c>
      <c r="AB175" s="66">
        <f t="shared" si="119"/>
        <v>0</v>
      </c>
      <c r="AC175" s="66">
        <f t="shared" si="119"/>
        <v>0</v>
      </c>
      <c r="AD175" s="66">
        <f t="shared" si="119"/>
        <v>0</v>
      </c>
      <c r="AE175" s="66">
        <f t="shared" si="119"/>
        <v>0</v>
      </c>
      <c r="AF175" s="66">
        <f t="shared" si="119"/>
        <v>0</v>
      </c>
      <c r="AG175" s="66">
        <f t="shared" si="119"/>
        <v>0</v>
      </c>
      <c r="AH175" s="136">
        <f t="shared" si="119"/>
        <v>0</v>
      </c>
      <c r="AI175" s="66">
        <f t="shared" si="119"/>
        <v>0</v>
      </c>
      <c r="AJ175" s="66">
        <f t="shared" si="119"/>
        <v>0</v>
      </c>
      <c r="AK175" s="66">
        <f t="shared" si="119"/>
        <v>0</v>
      </c>
      <c r="AL175" s="66">
        <f t="shared" si="119"/>
        <v>0</v>
      </c>
      <c r="AM175" s="66">
        <f t="shared" si="119"/>
        <v>0</v>
      </c>
      <c r="AN175" s="66">
        <f t="shared" si="119"/>
        <v>0</v>
      </c>
      <c r="AO175" s="66">
        <f t="shared" si="119"/>
        <v>0</v>
      </c>
      <c r="AP175" s="66">
        <f t="shared" si="119"/>
        <v>0</v>
      </c>
      <c r="AQ175" s="66">
        <f t="shared" si="119"/>
        <v>0</v>
      </c>
      <c r="AR175" s="66">
        <f t="shared" si="119"/>
        <v>0</v>
      </c>
      <c r="AS175" s="66">
        <f t="shared" si="119"/>
        <v>0</v>
      </c>
      <c r="AT175" s="136">
        <f t="shared" si="119"/>
        <v>0</v>
      </c>
      <c r="AU175" s="66">
        <f t="shared" si="119"/>
        <v>0</v>
      </c>
      <c r="AV175" s="66">
        <f t="shared" si="119"/>
        <v>0</v>
      </c>
      <c r="AW175" s="66">
        <f t="shared" si="119"/>
        <v>0</v>
      </c>
      <c r="AX175" s="66">
        <f t="shared" si="119"/>
        <v>0</v>
      </c>
      <c r="AY175" s="66">
        <f t="shared" si="119"/>
        <v>0</v>
      </c>
      <c r="AZ175" s="66">
        <f t="shared" si="119"/>
        <v>0</v>
      </c>
      <c r="BA175" s="66">
        <f t="shared" si="119"/>
        <v>0</v>
      </c>
      <c r="BB175" s="66">
        <f t="shared" si="119"/>
        <v>0</v>
      </c>
      <c r="BC175" s="66">
        <f t="shared" si="119"/>
        <v>0</v>
      </c>
      <c r="BD175" s="66">
        <f t="shared" si="119"/>
        <v>0</v>
      </c>
      <c r="BE175" s="66">
        <f t="shared" si="119"/>
        <v>0</v>
      </c>
      <c r="BF175" s="136">
        <f t="shared" si="119"/>
        <v>0</v>
      </c>
      <c r="BG175" s="66">
        <f t="shared" si="119"/>
        <v>0</v>
      </c>
      <c r="BH175" s="66">
        <f t="shared" si="119"/>
        <v>0</v>
      </c>
      <c r="BI175" s="66">
        <f t="shared" si="119"/>
        <v>0</v>
      </c>
      <c r="BJ175" s="66">
        <f t="shared" si="119"/>
        <v>0</v>
      </c>
      <c r="BK175" s="66">
        <f t="shared" si="119"/>
        <v>0</v>
      </c>
      <c r="BL175" s="66">
        <f t="shared" si="119"/>
        <v>0</v>
      </c>
      <c r="BM175" s="66">
        <f t="shared" si="119"/>
        <v>0</v>
      </c>
      <c r="BN175" s="66">
        <f t="shared" si="119"/>
        <v>0</v>
      </c>
      <c r="BO175" s="66">
        <f t="shared" si="119"/>
        <v>0</v>
      </c>
      <c r="BP175" s="66">
        <f t="shared" si="119"/>
        <v>0</v>
      </c>
      <c r="BQ175" s="66">
        <f t="shared" si="119"/>
        <v>0</v>
      </c>
      <c r="BR175" s="136">
        <f t="shared" si="119"/>
        <v>0</v>
      </c>
      <c r="BT175" s="53"/>
      <c r="BU175" s="53"/>
    </row>
    <row r="176" spans="1:73" s="65" customFormat="1" x14ac:dyDescent="0.25">
      <c r="B176" s="53"/>
      <c r="C176" s="142" t="s">
        <v>232</v>
      </c>
      <c r="E176" s="65">
        <f>SUM(E170:E175)</f>
        <v>0</v>
      </c>
      <c r="F176" s="65">
        <f>SUM(F170:F175)</f>
        <v>0</v>
      </c>
      <c r="G176" s="65">
        <f>SUM(G170:G175)</f>
        <v>15</v>
      </c>
      <c r="H176" s="65">
        <f>SUM(H170:H175)</f>
        <v>200</v>
      </c>
      <c r="I176" s="65">
        <f>SUM(I170:I175)</f>
        <v>125</v>
      </c>
      <c r="K176" s="65">
        <f t="shared" ref="K176:L176" si="120">SUM(K170:K175)</f>
        <v>0</v>
      </c>
      <c r="L176" s="65">
        <f t="shared" si="120"/>
        <v>0</v>
      </c>
      <c r="M176" s="65">
        <f t="shared" ref="M176:BR176" si="121">SUM(M170:M175)</f>
        <v>0</v>
      </c>
      <c r="N176" s="65">
        <f t="shared" si="121"/>
        <v>0</v>
      </c>
      <c r="O176" s="65">
        <f t="shared" si="121"/>
        <v>0</v>
      </c>
      <c r="P176" s="65">
        <f t="shared" si="121"/>
        <v>0</v>
      </c>
      <c r="Q176" s="65">
        <f t="shared" si="121"/>
        <v>0</v>
      </c>
      <c r="R176" s="65">
        <f t="shared" si="121"/>
        <v>0</v>
      </c>
      <c r="S176" s="65">
        <f t="shared" si="121"/>
        <v>0</v>
      </c>
      <c r="T176" s="65">
        <f t="shared" si="121"/>
        <v>0</v>
      </c>
      <c r="U176" s="65">
        <f t="shared" si="121"/>
        <v>0</v>
      </c>
      <c r="V176" s="65">
        <f t="shared" si="121"/>
        <v>0</v>
      </c>
      <c r="W176" s="65">
        <f t="shared" si="121"/>
        <v>0</v>
      </c>
      <c r="X176" s="65">
        <f t="shared" si="121"/>
        <v>0</v>
      </c>
      <c r="Y176" s="65">
        <f t="shared" si="121"/>
        <v>0</v>
      </c>
      <c r="Z176" s="65">
        <f t="shared" si="121"/>
        <v>0</v>
      </c>
      <c r="AA176" s="65">
        <f t="shared" si="121"/>
        <v>0</v>
      </c>
      <c r="AB176" s="65">
        <f t="shared" si="121"/>
        <v>0</v>
      </c>
      <c r="AC176" s="65">
        <f t="shared" si="121"/>
        <v>0</v>
      </c>
      <c r="AD176" s="65">
        <f t="shared" si="121"/>
        <v>0</v>
      </c>
      <c r="AE176" s="65">
        <f t="shared" si="121"/>
        <v>0</v>
      </c>
      <c r="AF176" s="65">
        <f t="shared" si="121"/>
        <v>0</v>
      </c>
      <c r="AG176" s="65">
        <f t="shared" si="121"/>
        <v>0</v>
      </c>
      <c r="AH176" s="65">
        <f t="shared" si="121"/>
        <v>0</v>
      </c>
      <c r="AI176" s="65">
        <f t="shared" si="121"/>
        <v>0</v>
      </c>
      <c r="AJ176" s="65">
        <f t="shared" si="121"/>
        <v>0</v>
      </c>
      <c r="AK176" s="65">
        <f t="shared" si="121"/>
        <v>0</v>
      </c>
      <c r="AL176" s="65">
        <f t="shared" si="121"/>
        <v>0</v>
      </c>
      <c r="AM176" s="65">
        <f t="shared" si="121"/>
        <v>0</v>
      </c>
      <c r="AN176" s="65">
        <f t="shared" si="121"/>
        <v>0</v>
      </c>
      <c r="AO176" s="65">
        <f t="shared" si="121"/>
        <v>0</v>
      </c>
      <c r="AP176" s="65">
        <f t="shared" si="121"/>
        <v>15</v>
      </c>
      <c r="AQ176" s="65">
        <f t="shared" si="121"/>
        <v>0</v>
      </c>
      <c r="AR176" s="65">
        <f t="shared" si="121"/>
        <v>0</v>
      </c>
      <c r="AS176" s="65">
        <f t="shared" si="121"/>
        <v>0</v>
      </c>
      <c r="AT176" s="65">
        <f t="shared" si="121"/>
        <v>0</v>
      </c>
      <c r="AU176" s="65">
        <f t="shared" si="121"/>
        <v>0</v>
      </c>
      <c r="AV176" s="65">
        <f t="shared" si="121"/>
        <v>0</v>
      </c>
      <c r="AW176" s="65">
        <f t="shared" si="121"/>
        <v>0</v>
      </c>
      <c r="AX176" s="65">
        <f t="shared" si="121"/>
        <v>200</v>
      </c>
      <c r="AY176" s="65">
        <f t="shared" si="121"/>
        <v>0</v>
      </c>
      <c r="AZ176" s="65">
        <f t="shared" si="121"/>
        <v>0</v>
      </c>
      <c r="BA176" s="65">
        <f t="shared" si="121"/>
        <v>0</v>
      </c>
      <c r="BB176" s="65">
        <f t="shared" si="121"/>
        <v>0</v>
      </c>
      <c r="BC176" s="65">
        <f t="shared" si="121"/>
        <v>0</v>
      </c>
      <c r="BD176" s="65">
        <f t="shared" si="121"/>
        <v>0</v>
      </c>
      <c r="BE176" s="65">
        <f t="shared" si="121"/>
        <v>0</v>
      </c>
      <c r="BF176" s="65">
        <f t="shared" si="121"/>
        <v>0</v>
      </c>
      <c r="BG176" s="65">
        <f t="shared" si="121"/>
        <v>0</v>
      </c>
      <c r="BH176" s="65">
        <f t="shared" si="121"/>
        <v>0</v>
      </c>
      <c r="BI176" s="65">
        <f t="shared" si="121"/>
        <v>0</v>
      </c>
      <c r="BJ176" s="65">
        <f t="shared" si="121"/>
        <v>0</v>
      </c>
      <c r="BK176" s="65">
        <f t="shared" si="121"/>
        <v>0</v>
      </c>
      <c r="BL176" s="65">
        <f t="shared" si="121"/>
        <v>125</v>
      </c>
      <c r="BM176" s="65">
        <f t="shared" si="121"/>
        <v>0</v>
      </c>
      <c r="BN176" s="65">
        <f t="shared" si="121"/>
        <v>0</v>
      </c>
      <c r="BO176" s="65">
        <f t="shared" si="121"/>
        <v>0</v>
      </c>
      <c r="BP176" s="65">
        <f t="shared" si="121"/>
        <v>0</v>
      </c>
      <c r="BQ176" s="65">
        <f t="shared" si="121"/>
        <v>0</v>
      </c>
      <c r="BR176" s="65">
        <f t="shared" si="121"/>
        <v>0</v>
      </c>
    </row>
    <row r="177" spans="1:70" s="291" customFormat="1" ht="7.2" hidden="1" customHeight="1" x14ac:dyDescent="0.25">
      <c r="C177" s="308"/>
    </row>
    <row r="178" spans="1:70" hidden="1" x14ac:dyDescent="0.25">
      <c r="A178" s="47"/>
      <c r="B178" s="47"/>
      <c r="C178" s="140" t="s">
        <v>120</v>
      </c>
      <c r="D178" s="53"/>
      <c r="E178" s="53"/>
      <c r="F178" s="53"/>
      <c r="G178" s="53"/>
      <c r="H178" s="53"/>
      <c r="I178" s="53"/>
      <c r="V178" s="67"/>
      <c r="AH178" s="67"/>
      <c r="AT178" s="67"/>
      <c r="BF178" s="67"/>
      <c r="BR178" s="67"/>
    </row>
    <row r="179" spans="1:70" s="53" customFormat="1" hidden="1" x14ac:dyDescent="0.25">
      <c r="A179" s="47"/>
      <c r="B179" s="47"/>
      <c r="C179" s="311" t="s">
        <v>114</v>
      </c>
      <c r="D179" s="47"/>
      <c r="E179" s="65"/>
      <c r="F179" s="65"/>
      <c r="G179" s="65"/>
      <c r="H179" s="65"/>
      <c r="I179" s="65"/>
      <c r="J179" s="47"/>
      <c r="L179" s="47"/>
      <c r="M179" s="47"/>
      <c r="N179" s="47"/>
      <c r="O179" s="47"/>
      <c r="P179" s="47"/>
      <c r="Q179" s="47"/>
      <c r="R179" s="47"/>
      <c r="S179" s="47"/>
      <c r="T179" s="47"/>
      <c r="U179" s="47"/>
      <c r="V179" s="65"/>
      <c r="W179" s="47"/>
      <c r="X179" s="47"/>
      <c r="Y179" s="47"/>
      <c r="Z179" s="47"/>
      <c r="AA179" s="47"/>
      <c r="AB179" s="47"/>
      <c r="AC179" s="47"/>
      <c r="AD179" s="47"/>
      <c r="AE179" s="47"/>
      <c r="AF179" s="47"/>
      <c r="AG179" s="47"/>
      <c r="AH179" s="65"/>
      <c r="AI179" s="47"/>
      <c r="AJ179" s="47"/>
      <c r="AK179" s="47"/>
      <c r="AL179" s="47"/>
      <c r="AM179" s="47"/>
      <c r="AN179" s="47"/>
      <c r="AO179" s="47"/>
      <c r="AP179" s="47"/>
      <c r="AQ179" s="47"/>
      <c r="AR179" s="47"/>
      <c r="AS179" s="47"/>
      <c r="AT179" s="65"/>
      <c r="AU179" s="47"/>
      <c r="AV179" s="47"/>
      <c r="AW179" s="47"/>
      <c r="AX179" s="47"/>
      <c r="AY179" s="47"/>
      <c r="AZ179" s="47"/>
      <c r="BA179" s="47"/>
      <c r="BB179" s="47"/>
      <c r="BC179" s="47"/>
      <c r="BD179" s="47"/>
      <c r="BE179" s="47"/>
      <c r="BF179" s="65"/>
      <c r="BG179" s="47"/>
      <c r="BH179" s="47"/>
      <c r="BI179" s="47"/>
      <c r="BJ179" s="47"/>
      <c r="BK179" s="47"/>
      <c r="BL179" s="47"/>
      <c r="BM179" s="47"/>
      <c r="BN179" s="47"/>
      <c r="BO179" s="47"/>
      <c r="BP179" s="47"/>
      <c r="BQ179" s="47"/>
      <c r="BR179" s="65"/>
    </row>
    <row r="180" spans="1:70" hidden="1" x14ac:dyDescent="0.25">
      <c r="A180" s="47"/>
      <c r="B180" s="141"/>
      <c r="C180" s="128" t="str" cm="1">
        <f t="array" ref="C180">INDEX(InputsCapexItem,$BS$7)</f>
        <v>Machinery</v>
      </c>
      <c r="E180" s="60">
        <f t="shared" ref="E180:E203" si="122">SUM(K180:V180)</f>
        <v>0</v>
      </c>
      <c r="F180" s="60">
        <f t="shared" ref="F180:F203" si="123">SUM(W180:AH180)</f>
        <v>0</v>
      </c>
      <c r="G180" s="60">
        <f t="shared" ref="G180:G203" si="124">SUM(AI180:AT180)</f>
        <v>0</v>
      </c>
      <c r="H180" s="60">
        <f t="shared" ref="H180:H203" si="125">SUM(AU180:BF180)</f>
        <v>199.99999999999994</v>
      </c>
      <c r="I180" s="60">
        <f t="shared" ref="I180:I203" si="126">SUM(BG180:BR180)</f>
        <v>0</v>
      </c>
      <c r="K180" s="53" cm="1">
        <f t="array" ref="K180">IF(AND( K$3=INDEX(InputsCapExSalvageMonth,$BS$7),INDEX(InputsCapExSalvageMonth,$BS$7)&lt;&gt;0),K145-(J42+J111),0)</f>
        <v>0</v>
      </c>
      <c r="L180" s="59" cm="1">
        <f t="array" ref="L180">IF(AND( L$3=INDEX(InputsCapExSalvageMonth,$BS$7),INDEX(InputsCapExSalvageMonth,$BS$7)&lt;&gt;0),L145-(K42+K111),0)</f>
        <v>0</v>
      </c>
      <c r="M180" s="59" cm="1">
        <f t="array" ref="M180">IF(AND( M$3=INDEX(InputsCapExSalvageMonth,$BS$7),INDEX(InputsCapExSalvageMonth,$BS$7)&lt;&gt;0),M145-(L42+L111),0)</f>
        <v>0</v>
      </c>
      <c r="N180" s="59" cm="1">
        <f t="array" ref="N180">IF(AND( N$3=INDEX(InputsCapExSalvageMonth,$BS$7),INDEX(InputsCapExSalvageMonth,$BS$7)&lt;&gt;0),N145-(M42+M111),0)</f>
        <v>0</v>
      </c>
      <c r="O180" s="59" cm="1">
        <f t="array" ref="O180">IF(AND( O$3=INDEX(InputsCapExSalvageMonth,$BS$7),INDEX(InputsCapExSalvageMonth,$BS$7)&lt;&gt;0),O145-(N42+N111),0)</f>
        <v>0</v>
      </c>
      <c r="P180" s="59" cm="1">
        <f t="array" ref="P180">IF(AND( P$3=INDEX(InputsCapExSalvageMonth,$BS$7),INDEX(InputsCapExSalvageMonth,$BS$7)&lt;&gt;0),P145-(O42+O111),0)</f>
        <v>0</v>
      </c>
      <c r="Q180" s="59" cm="1">
        <f t="array" ref="Q180">IF(AND( Q$3=INDEX(InputsCapExSalvageMonth,$BS$7),INDEX(InputsCapExSalvageMonth,$BS$7)&lt;&gt;0),Q145-(P42+P111),0)</f>
        <v>0</v>
      </c>
      <c r="R180" s="59" cm="1">
        <f t="array" ref="R180">IF(AND( R$3=INDEX(InputsCapExSalvageMonth,$BS$7),INDEX(InputsCapExSalvageMonth,$BS$7)&lt;&gt;0),R145-(Q42+Q111),0)</f>
        <v>0</v>
      </c>
      <c r="S180" s="59" cm="1">
        <f t="array" ref="S180">IF(AND( S$3=INDEX(InputsCapExSalvageMonth,$BS$7),INDEX(InputsCapExSalvageMonth,$BS$7)&lt;&gt;0),S145-(R42+R111),0)</f>
        <v>0</v>
      </c>
      <c r="T180" s="59" cm="1">
        <f t="array" ref="T180">IF(AND( T$3=INDEX(InputsCapExSalvageMonth,$BS$7),INDEX(InputsCapExSalvageMonth,$BS$7)&lt;&gt;0),T145-(S42+S111),0)</f>
        <v>0</v>
      </c>
      <c r="U180" s="59" cm="1">
        <f t="array" ref="U180">IF(AND( U$3=INDEX(InputsCapExSalvageMonth,$BS$7),INDEX(InputsCapExSalvageMonth,$BS$7)&lt;&gt;0),U145-(T42+T111),0)</f>
        <v>0</v>
      </c>
      <c r="V180" s="60" cm="1">
        <f t="array" ref="V180">IF(AND( V$3=INDEX(InputsCapExSalvageMonth,$BS$7),INDEX(InputsCapExSalvageMonth,$BS$7)&lt;&gt;0),V145-(U42+U111),0)</f>
        <v>0</v>
      </c>
      <c r="W180" s="53" cm="1">
        <f t="array" ref="W180">IF(AND( W$3=INDEX(InputsCapExSalvageMonth,$BS$7),INDEX(InputsCapExSalvageMonth,$BS$7)&lt;&gt;0),W145-(V42+V111),0)</f>
        <v>0</v>
      </c>
      <c r="X180" s="59" cm="1">
        <f t="array" ref="X180">IF(AND( X$3=INDEX(InputsCapExSalvageMonth,$BS$7),INDEX(InputsCapExSalvageMonth,$BS$7)&lt;&gt;0),X145-(W42+W111),0)</f>
        <v>0</v>
      </c>
      <c r="Y180" s="59" cm="1">
        <f t="array" ref="Y180">IF(AND( Y$3=INDEX(InputsCapExSalvageMonth,$BS$7),INDEX(InputsCapExSalvageMonth,$BS$7)&lt;&gt;0),Y145-(X42+X111),0)</f>
        <v>0</v>
      </c>
      <c r="Z180" s="59" cm="1">
        <f t="array" ref="Z180">IF(AND( Z$3=INDEX(InputsCapExSalvageMonth,$BS$7),INDEX(InputsCapExSalvageMonth,$BS$7)&lt;&gt;0),Z145-(Y42+Y111),0)</f>
        <v>0</v>
      </c>
      <c r="AA180" s="59" cm="1">
        <f t="array" ref="AA180">IF(AND( AA$3=INDEX(InputsCapExSalvageMonth,$BS$7),INDEX(InputsCapExSalvageMonth,$BS$7)&lt;&gt;0),AA145-(Z42+Z111),0)</f>
        <v>0</v>
      </c>
      <c r="AB180" s="59" cm="1">
        <f t="array" ref="AB180">IF(AND( AB$3=INDEX(InputsCapExSalvageMonth,$BS$7),INDEX(InputsCapExSalvageMonth,$BS$7)&lt;&gt;0),AB145-(AA42+AA111),0)</f>
        <v>0</v>
      </c>
      <c r="AC180" s="59" cm="1">
        <f t="array" ref="AC180">IF(AND( AC$3=INDEX(InputsCapExSalvageMonth,$BS$7),INDEX(InputsCapExSalvageMonth,$BS$7)&lt;&gt;0),AC145-(AB42+AB111),0)</f>
        <v>0</v>
      </c>
      <c r="AD180" s="59" cm="1">
        <f t="array" ref="AD180">IF(AND( AD$3=INDEX(InputsCapExSalvageMonth,$BS$7),INDEX(InputsCapExSalvageMonth,$BS$7)&lt;&gt;0),AD145-(AC42+AC111),0)</f>
        <v>0</v>
      </c>
      <c r="AE180" s="59" cm="1">
        <f t="array" ref="AE180">IF(AND( AE$3=INDEX(InputsCapExSalvageMonth,$BS$7),INDEX(InputsCapExSalvageMonth,$BS$7)&lt;&gt;0),AE145-(AD42+AD111),0)</f>
        <v>0</v>
      </c>
      <c r="AF180" s="59" cm="1">
        <f t="array" ref="AF180">IF(AND( AF$3=INDEX(InputsCapExSalvageMonth,$BS$7),INDEX(InputsCapExSalvageMonth,$BS$7)&lt;&gt;0),AF145-(AE42+AE111),0)</f>
        <v>0</v>
      </c>
      <c r="AG180" s="59" cm="1">
        <f t="array" ref="AG180">IF(AND( AG$3=INDEX(InputsCapExSalvageMonth,$BS$7),INDEX(InputsCapExSalvageMonth,$BS$7)&lt;&gt;0),AG145-(AF42+AF111),0)</f>
        <v>0</v>
      </c>
      <c r="AH180" s="60" cm="1">
        <f t="array" ref="AH180">IF(AND( AH$3=INDEX(InputsCapExSalvageMonth,$BS$7),INDEX(InputsCapExSalvageMonth,$BS$7)&lt;&gt;0),AH145-(AG42+AG111),0)</f>
        <v>0</v>
      </c>
      <c r="AI180" s="53" cm="1">
        <f t="array" ref="AI180">IF(AND( AI$3=INDEX(InputsCapExSalvageMonth,$BS$7),INDEX(InputsCapExSalvageMonth,$BS$7)&lt;&gt;0),AI145-(AH42+AH111),0)</f>
        <v>0</v>
      </c>
      <c r="AJ180" s="59" cm="1">
        <f t="array" ref="AJ180">IF(AND( AJ$3=INDEX(InputsCapExSalvageMonth,$BS$7),INDEX(InputsCapExSalvageMonth,$BS$7)&lt;&gt;0),AJ145-(AI42+AI111),0)</f>
        <v>0</v>
      </c>
      <c r="AK180" s="59" cm="1">
        <f t="array" ref="AK180">IF(AND( AK$3=INDEX(InputsCapExSalvageMonth,$BS$7),INDEX(InputsCapExSalvageMonth,$BS$7)&lt;&gt;0),AK145-(AJ42+AJ111),0)</f>
        <v>0</v>
      </c>
      <c r="AL180" s="59" cm="1">
        <f t="array" ref="AL180">IF(AND( AL$3=INDEX(InputsCapExSalvageMonth,$BS$7),INDEX(InputsCapExSalvageMonth,$BS$7)&lt;&gt;0),AL145-(AK42+AK111),0)</f>
        <v>0</v>
      </c>
      <c r="AM180" s="59" cm="1">
        <f t="array" ref="AM180">IF(AND( AM$3=INDEX(InputsCapExSalvageMonth,$BS$7),INDEX(InputsCapExSalvageMonth,$BS$7)&lt;&gt;0),AM145-(AL42+AL111),0)</f>
        <v>0</v>
      </c>
      <c r="AN180" s="59" cm="1">
        <f t="array" ref="AN180">IF(AND( AN$3=INDEX(InputsCapExSalvageMonth,$BS$7),INDEX(InputsCapExSalvageMonth,$BS$7)&lt;&gt;0),AN145-(AM42+AM111),0)</f>
        <v>0</v>
      </c>
      <c r="AO180" s="59" cm="1">
        <f t="array" ref="AO180">IF(AND( AO$3=INDEX(InputsCapExSalvageMonth,$BS$7),INDEX(InputsCapExSalvageMonth,$BS$7)&lt;&gt;0),AO145-(AN42+AN111),0)</f>
        <v>0</v>
      </c>
      <c r="AP180" s="59" cm="1">
        <f t="array" ref="AP180">IF(AND( AP$3=INDEX(InputsCapExSalvageMonth,$BS$7),INDEX(InputsCapExSalvageMonth,$BS$7)&lt;&gt;0),AP145-(AO42+AO111),0)</f>
        <v>0</v>
      </c>
      <c r="AQ180" s="59" cm="1">
        <f t="array" ref="AQ180">IF(AND( AQ$3=INDEX(InputsCapExSalvageMonth,$BS$7),INDEX(InputsCapExSalvageMonth,$BS$7)&lt;&gt;0),AQ145-(AP42+AP111),0)</f>
        <v>0</v>
      </c>
      <c r="AR180" s="59" cm="1">
        <f t="array" ref="AR180">IF(AND( AR$3=INDEX(InputsCapExSalvageMonth,$BS$7),INDEX(InputsCapExSalvageMonth,$BS$7)&lt;&gt;0),AR145-(AQ42+AQ111),0)</f>
        <v>0</v>
      </c>
      <c r="AS180" s="59" cm="1">
        <f t="array" ref="AS180">IF(AND( AS$3=INDEX(InputsCapExSalvageMonth,$BS$7),INDEX(InputsCapExSalvageMonth,$BS$7)&lt;&gt;0),AS145-(AR42+AR111),0)</f>
        <v>0</v>
      </c>
      <c r="AT180" s="60" cm="1">
        <f t="array" ref="AT180">IF(AND( AT$3=INDEX(InputsCapExSalvageMonth,$BS$7),INDEX(InputsCapExSalvageMonth,$BS$7)&lt;&gt;0),AT145-(AS42+AS111),0)</f>
        <v>0</v>
      </c>
      <c r="AU180" s="53" cm="1">
        <f t="array" ref="AU180">IF(AND( AU$3=INDEX(InputsCapExSalvageMonth,$BS$7),INDEX(InputsCapExSalvageMonth,$BS$7)&lt;&gt;0),AU145-(AT42+AT111),0)</f>
        <v>0</v>
      </c>
      <c r="AV180" s="59" cm="1">
        <f t="array" ref="AV180">IF(AND( AV$3=INDEX(InputsCapExSalvageMonth,$BS$7),INDEX(InputsCapExSalvageMonth,$BS$7)&lt;&gt;0),AV145-(AU42+AU111),0)</f>
        <v>0</v>
      </c>
      <c r="AW180" s="59" cm="1">
        <f t="array" ref="AW180">IF(AND( AW$3=INDEX(InputsCapExSalvageMonth,$BS$7),INDEX(InputsCapExSalvageMonth,$BS$7)&lt;&gt;0),AW145-(AV42+AV111),0)</f>
        <v>0</v>
      </c>
      <c r="AX180" s="59" cm="1">
        <f t="array" ref="AX180">IF(AND( AX$3=INDEX(InputsCapExSalvageMonth,$BS$7),INDEX(InputsCapExSalvageMonth,$BS$7)&lt;&gt;0),AX145-(AW42+AW111),0)</f>
        <v>199.99999999999994</v>
      </c>
      <c r="AY180" s="59" cm="1">
        <f t="array" ref="AY180">IF(AND( AY$3=INDEX(InputsCapExSalvageMonth,$BS$7),INDEX(InputsCapExSalvageMonth,$BS$7)&lt;&gt;0),AY145-(AX42+AX111),0)</f>
        <v>0</v>
      </c>
      <c r="AZ180" s="59" cm="1">
        <f t="array" ref="AZ180">IF(AND( AZ$3=INDEX(InputsCapExSalvageMonth,$BS$7),INDEX(InputsCapExSalvageMonth,$BS$7)&lt;&gt;0),AZ145-(AY42+AY111),0)</f>
        <v>0</v>
      </c>
      <c r="BA180" s="59" cm="1">
        <f t="array" ref="BA180">IF(AND( BA$3=INDEX(InputsCapExSalvageMonth,$BS$7),INDEX(InputsCapExSalvageMonth,$BS$7)&lt;&gt;0),BA145-(AZ42+AZ111),0)</f>
        <v>0</v>
      </c>
      <c r="BB180" s="59" cm="1">
        <f t="array" ref="BB180">IF(AND( BB$3=INDEX(InputsCapExSalvageMonth,$BS$7),INDEX(InputsCapExSalvageMonth,$BS$7)&lt;&gt;0),BB145-(BA42+BA111),0)</f>
        <v>0</v>
      </c>
      <c r="BC180" s="59" cm="1">
        <f t="array" ref="BC180">IF(AND( BC$3=INDEX(InputsCapExSalvageMonth,$BS$7),INDEX(InputsCapExSalvageMonth,$BS$7)&lt;&gt;0),BC145-(BB42+BB111),0)</f>
        <v>0</v>
      </c>
      <c r="BD180" s="59" cm="1">
        <f t="array" ref="BD180">IF(AND( BD$3=INDEX(InputsCapExSalvageMonth,$BS$7),INDEX(InputsCapExSalvageMonth,$BS$7)&lt;&gt;0),BD145-(BC42+BC111),0)</f>
        <v>0</v>
      </c>
      <c r="BE180" s="59" cm="1">
        <f t="array" ref="BE180">IF(AND( BE$3=INDEX(InputsCapExSalvageMonth,$BS$7),INDEX(InputsCapExSalvageMonth,$BS$7)&lt;&gt;0),BE145-(BD42+BD111),0)</f>
        <v>0</v>
      </c>
      <c r="BF180" s="60" cm="1">
        <f t="array" ref="BF180">IF(AND( BF$3=INDEX(InputsCapExSalvageMonth,$BS$7),INDEX(InputsCapExSalvageMonth,$BS$7)&lt;&gt;0),BF145-(BE42+BE111),0)</f>
        <v>0</v>
      </c>
      <c r="BG180" s="53" cm="1">
        <f t="array" ref="BG180">IF(AND( BG$3=INDEX(InputsCapExSalvageMonth,$BS$7),INDEX(InputsCapExSalvageMonth,$BS$7)&lt;&gt;0),BG145-(BF42+BF111),0)</f>
        <v>0</v>
      </c>
      <c r="BH180" s="59" cm="1">
        <f t="array" ref="BH180">IF(AND( BH$3=INDEX(InputsCapExSalvageMonth,$BS$7),INDEX(InputsCapExSalvageMonth,$BS$7)&lt;&gt;0),BH145-(BG42+BG111),0)</f>
        <v>0</v>
      </c>
      <c r="BI180" s="59" cm="1">
        <f t="array" ref="BI180">IF(AND( BI$3=INDEX(InputsCapExSalvageMonth,$BS$7),INDEX(InputsCapExSalvageMonth,$BS$7)&lt;&gt;0),BI145-(BH42+BH111),0)</f>
        <v>0</v>
      </c>
      <c r="BJ180" s="59" cm="1">
        <f t="array" ref="BJ180">IF(AND( BJ$3=INDEX(InputsCapExSalvageMonth,$BS$7),INDEX(InputsCapExSalvageMonth,$BS$7)&lt;&gt;0),BJ145-(BI42+BI111),0)</f>
        <v>0</v>
      </c>
      <c r="BK180" s="59" cm="1">
        <f t="array" ref="BK180">IF(AND( BK$3=INDEX(InputsCapExSalvageMonth,$BS$7),INDEX(InputsCapExSalvageMonth,$BS$7)&lt;&gt;0),BK145-(BJ42+BJ111),0)</f>
        <v>0</v>
      </c>
      <c r="BL180" s="59" cm="1">
        <f t="array" ref="BL180">IF(AND( BL$3=INDEX(InputsCapExSalvageMonth,$BS$7),INDEX(InputsCapExSalvageMonth,$BS$7)&lt;&gt;0),BL145-(BK42+BK111),0)</f>
        <v>0</v>
      </c>
      <c r="BM180" s="59" cm="1">
        <f t="array" ref="BM180">IF(AND( BM$3=INDEX(InputsCapExSalvageMonth,$BS$7),INDEX(InputsCapExSalvageMonth,$BS$7)&lt;&gt;0),BM145-(BL42+BL111),0)</f>
        <v>0</v>
      </c>
      <c r="BN180" s="59" cm="1">
        <f t="array" ref="BN180">IF(AND( BN$3=INDEX(InputsCapExSalvageMonth,$BS$7),INDEX(InputsCapExSalvageMonth,$BS$7)&lt;&gt;0),BN145-(BM42+BM111),0)</f>
        <v>0</v>
      </c>
      <c r="BO180" s="59" cm="1">
        <f t="array" ref="BO180">IF(AND( BO$3=INDEX(InputsCapExSalvageMonth,$BS$7),INDEX(InputsCapExSalvageMonth,$BS$7)&lt;&gt;0),BO145-(BN42+BN111),0)</f>
        <v>0</v>
      </c>
      <c r="BP180" s="59" cm="1">
        <f t="array" ref="BP180">IF(AND( BP$3=INDEX(InputsCapExSalvageMonth,$BS$7),INDEX(InputsCapExSalvageMonth,$BS$7)&lt;&gt;0),BP145-(BO42+BO111),0)</f>
        <v>0</v>
      </c>
      <c r="BQ180" s="59" cm="1">
        <f t="array" ref="BQ180">IF(AND( BQ$3=INDEX(InputsCapExSalvageMonth,$BS$7),INDEX(InputsCapExSalvageMonth,$BS$7)&lt;&gt;0),BQ145-(BP42+BP111),0)</f>
        <v>0</v>
      </c>
      <c r="BR180" s="60" cm="1">
        <f t="array" ref="BR180">IF(AND( BR$3=INDEX(InputsCapExSalvageMonth,$BS$7),INDEX(InputsCapExSalvageMonth,$BS$7)&lt;&gt;0),BR145-(BQ42+BQ111),0)</f>
        <v>0</v>
      </c>
    </row>
    <row r="181" spans="1:70" hidden="1" x14ac:dyDescent="0.25">
      <c r="A181" s="47"/>
      <c r="B181" s="141"/>
      <c r="C181" s="128" t="str" cm="1">
        <f t="array" ref="C181">INDEX(InputsCapexItem,$BS$8)</f>
        <v>Improvements</v>
      </c>
      <c r="E181" s="60">
        <f t="shared" si="122"/>
        <v>0</v>
      </c>
      <c r="F181" s="60">
        <f t="shared" si="123"/>
        <v>0</v>
      </c>
      <c r="G181" s="60">
        <f t="shared" si="124"/>
        <v>-23.958333333333336</v>
      </c>
      <c r="H181" s="60">
        <f t="shared" si="125"/>
        <v>0</v>
      </c>
      <c r="I181" s="60">
        <f t="shared" si="126"/>
        <v>0</v>
      </c>
      <c r="K181" s="53" cm="1">
        <f t="array" ref="K181">IF(AND( K$3=INDEX(InputsCapExSalvageMonth,$BS$8),INDEX(InputsCapExSalvageMonth,$BS$8)&lt;&gt;0),K146-(J43+J112),0)</f>
        <v>0</v>
      </c>
      <c r="L181" s="59" cm="1">
        <f t="array" ref="L181">IF(AND( L$3=INDEX(InputsCapExSalvageMonth,$BS$8),INDEX(InputsCapExSalvageMonth,$BS$8)&lt;&gt;0),L146-(K43+K112),0)</f>
        <v>0</v>
      </c>
      <c r="M181" s="59" cm="1">
        <f t="array" ref="M181">IF(AND( M$3=INDEX(InputsCapExSalvageMonth,$BS$8),INDEX(InputsCapExSalvageMonth,$BS$8)&lt;&gt;0),M146-(L43+L112),0)</f>
        <v>0</v>
      </c>
      <c r="N181" s="59" cm="1">
        <f t="array" ref="N181">IF(AND( N$3=INDEX(InputsCapExSalvageMonth,$BS$8),INDEX(InputsCapExSalvageMonth,$BS$8)&lt;&gt;0),N146-(M43+M112),0)</f>
        <v>0</v>
      </c>
      <c r="O181" s="59" cm="1">
        <f t="array" ref="O181">IF(AND( O$3=INDEX(InputsCapExSalvageMonth,$BS$8),INDEX(InputsCapExSalvageMonth,$BS$8)&lt;&gt;0),O146-(N43+N112),0)</f>
        <v>0</v>
      </c>
      <c r="P181" s="59" cm="1">
        <f t="array" ref="P181">IF(AND( P$3=INDEX(InputsCapExSalvageMonth,$BS$8),INDEX(InputsCapExSalvageMonth,$BS$8)&lt;&gt;0),P146-(O43+O112),0)</f>
        <v>0</v>
      </c>
      <c r="Q181" s="59" cm="1">
        <f t="array" ref="Q181">IF(AND( Q$3=INDEX(InputsCapExSalvageMonth,$BS$8),INDEX(InputsCapExSalvageMonth,$BS$8)&lt;&gt;0),Q146-(P43+P112),0)</f>
        <v>0</v>
      </c>
      <c r="R181" s="59" cm="1">
        <f t="array" ref="R181">IF(AND( R$3=INDEX(InputsCapExSalvageMonth,$BS$8),INDEX(InputsCapExSalvageMonth,$BS$8)&lt;&gt;0),R146-(Q43+Q112),0)</f>
        <v>0</v>
      </c>
      <c r="S181" s="59" cm="1">
        <f t="array" ref="S181">IF(AND( S$3=INDEX(InputsCapExSalvageMonth,$BS$8),INDEX(InputsCapExSalvageMonth,$BS$8)&lt;&gt;0),S146-(R43+R112),0)</f>
        <v>0</v>
      </c>
      <c r="T181" s="59" cm="1">
        <f t="array" ref="T181">IF(AND( T$3=INDEX(InputsCapExSalvageMonth,$BS$8),INDEX(InputsCapExSalvageMonth,$BS$8)&lt;&gt;0),T146-(S43+S112),0)</f>
        <v>0</v>
      </c>
      <c r="U181" s="59" cm="1">
        <f t="array" ref="U181">IF(AND( U$3=INDEX(InputsCapExSalvageMonth,$BS$8),INDEX(InputsCapExSalvageMonth,$BS$8)&lt;&gt;0),U146-(T43+T112),0)</f>
        <v>0</v>
      </c>
      <c r="V181" s="60" cm="1">
        <f t="array" ref="V181">IF(AND( V$3=INDEX(InputsCapExSalvageMonth,$BS$8),INDEX(InputsCapExSalvageMonth,$BS$8)&lt;&gt;0),V146-(U43+U112),0)</f>
        <v>0</v>
      </c>
      <c r="W181" s="53" cm="1">
        <f t="array" ref="W181">IF(AND( W$3=INDEX(InputsCapExSalvageMonth,$BS$8),INDEX(InputsCapExSalvageMonth,$BS$8)&lt;&gt;0),W146-(V43+V112),0)</f>
        <v>0</v>
      </c>
      <c r="X181" s="59" cm="1">
        <f t="array" ref="X181">IF(AND( X$3=INDEX(InputsCapExSalvageMonth,$BS$8),INDEX(InputsCapExSalvageMonth,$BS$8)&lt;&gt;0),X146-(W43+W112),0)</f>
        <v>0</v>
      </c>
      <c r="Y181" s="59" cm="1">
        <f t="array" ref="Y181">IF(AND( Y$3=INDEX(InputsCapExSalvageMonth,$BS$8),INDEX(InputsCapExSalvageMonth,$BS$8)&lt;&gt;0),Y146-(X43+X112),0)</f>
        <v>0</v>
      </c>
      <c r="Z181" s="59" cm="1">
        <f t="array" ref="Z181">IF(AND( Z$3=INDEX(InputsCapExSalvageMonth,$BS$8),INDEX(InputsCapExSalvageMonth,$BS$8)&lt;&gt;0),Z146-(Y43+Y112),0)</f>
        <v>0</v>
      </c>
      <c r="AA181" s="59" cm="1">
        <f t="array" ref="AA181">IF(AND( AA$3=INDEX(InputsCapExSalvageMonth,$BS$8),INDEX(InputsCapExSalvageMonth,$BS$8)&lt;&gt;0),AA146-(Z43+Z112),0)</f>
        <v>0</v>
      </c>
      <c r="AB181" s="59" cm="1">
        <f t="array" ref="AB181">IF(AND( AB$3=INDEX(InputsCapExSalvageMonth,$BS$8),INDEX(InputsCapExSalvageMonth,$BS$8)&lt;&gt;0),AB146-(AA43+AA112),0)</f>
        <v>0</v>
      </c>
      <c r="AC181" s="59" cm="1">
        <f t="array" ref="AC181">IF(AND( AC$3=INDEX(InputsCapExSalvageMonth,$BS$8),INDEX(InputsCapExSalvageMonth,$BS$8)&lt;&gt;0),AC146-(AB43+AB112),0)</f>
        <v>0</v>
      </c>
      <c r="AD181" s="59" cm="1">
        <f t="array" ref="AD181">IF(AND( AD$3=INDEX(InputsCapExSalvageMonth,$BS$8),INDEX(InputsCapExSalvageMonth,$BS$8)&lt;&gt;0),AD146-(AC43+AC112),0)</f>
        <v>0</v>
      </c>
      <c r="AE181" s="59" cm="1">
        <f t="array" ref="AE181">IF(AND( AE$3=INDEX(InputsCapExSalvageMonth,$BS$8),INDEX(InputsCapExSalvageMonth,$BS$8)&lt;&gt;0),AE146-(AD43+AD112),0)</f>
        <v>0</v>
      </c>
      <c r="AF181" s="59" cm="1">
        <f t="array" ref="AF181">IF(AND( AF$3=INDEX(InputsCapExSalvageMonth,$BS$8),INDEX(InputsCapExSalvageMonth,$BS$8)&lt;&gt;0),AF146-(AE43+AE112),0)</f>
        <v>0</v>
      </c>
      <c r="AG181" s="59" cm="1">
        <f t="array" ref="AG181">IF(AND( AG$3=INDEX(InputsCapExSalvageMonth,$BS$8),INDEX(InputsCapExSalvageMonth,$BS$8)&lt;&gt;0),AG146-(AF43+AF112),0)</f>
        <v>0</v>
      </c>
      <c r="AH181" s="60" cm="1">
        <f t="array" ref="AH181">IF(AND( AH$3=INDEX(InputsCapExSalvageMonth,$BS$8),INDEX(InputsCapExSalvageMonth,$BS$8)&lt;&gt;0),AH146-(AG43+AG112),0)</f>
        <v>0</v>
      </c>
      <c r="AI181" s="53" cm="1">
        <f t="array" ref="AI181">IF(AND( AI$3=INDEX(InputsCapExSalvageMonth,$BS$8),INDEX(InputsCapExSalvageMonth,$BS$8)&lt;&gt;0),AI146-(AH43+AH112),0)</f>
        <v>0</v>
      </c>
      <c r="AJ181" s="59" cm="1">
        <f t="array" ref="AJ181">IF(AND( AJ$3=INDEX(InputsCapExSalvageMonth,$BS$8),INDEX(InputsCapExSalvageMonth,$BS$8)&lt;&gt;0),AJ146-(AI43+AI112),0)</f>
        <v>0</v>
      </c>
      <c r="AK181" s="59" cm="1">
        <f t="array" ref="AK181">IF(AND( AK$3=INDEX(InputsCapExSalvageMonth,$BS$8),INDEX(InputsCapExSalvageMonth,$BS$8)&lt;&gt;0),AK146-(AJ43+AJ112),0)</f>
        <v>0</v>
      </c>
      <c r="AL181" s="59" cm="1">
        <f t="array" ref="AL181">IF(AND( AL$3=INDEX(InputsCapExSalvageMonth,$BS$8),INDEX(InputsCapExSalvageMonth,$BS$8)&lt;&gt;0),AL146-(AK43+AK112),0)</f>
        <v>0</v>
      </c>
      <c r="AM181" s="59" cm="1">
        <f t="array" ref="AM181">IF(AND( AM$3=INDEX(InputsCapExSalvageMonth,$BS$8),INDEX(InputsCapExSalvageMonth,$BS$8)&lt;&gt;0),AM146-(AL43+AL112),0)</f>
        <v>0</v>
      </c>
      <c r="AN181" s="59" cm="1">
        <f t="array" ref="AN181">IF(AND( AN$3=INDEX(InputsCapExSalvageMonth,$BS$8),INDEX(InputsCapExSalvageMonth,$BS$8)&lt;&gt;0),AN146-(AM43+AM112),0)</f>
        <v>0</v>
      </c>
      <c r="AO181" s="59" cm="1">
        <f t="array" ref="AO181">IF(AND( AO$3=INDEX(InputsCapExSalvageMonth,$BS$8),INDEX(InputsCapExSalvageMonth,$BS$8)&lt;&gt;0),AO146-(AN43+AN112),0)</f>
        <v>0</v>
      </c>
      <c r="AP181" s="59" cm="1">
        <f t="array" ref="AP181">IF(AND( AP$3=INDEX(InputsCapExSalvageMonth,$BS$8),INDEX(InputsCapExSalvageMonth,$BS$8)&lt;&gt;0),AP146-(AO43+AO112),0)</f>
        <v>-23.958333333333336</v>
      </c>
      <c r="AQ181" s="59" cm="1">
        <f t="array" ref="AQ181">IF(AND( AQ$3=INDEX(InputsCapExSalvageMonth,$BS$8),INDEX(InputsCapExSalvageMonth,$BS$8)&lt;&gt;0),AQ146-(AP43+AP112),0)</f>
        <v>0</v>
      </c>
      <c r="AR181" s="59" cm="1">
        <f t="array" ref="AR181">IF(AND( AR$3=INDEX(InputsCapExSalvageMonth,$BS$8),INDEX(InputsCapExSalvageMonth,$BS$8)&lt;&gt;0),AR146-(AQ43+AQ112),0)</f>
        <v>0</v>
      </c>
      <c r="AS181" s="59" cm="1">
        <f t="array" ref="AS181">IF(AND( AS$3=INDEX(InputsCapExSalvageMonth,$BS$8),INDEX(InputsCapExSalvageMonth,$BS$8)&lt;&gt;0),AS146-(AR43+AR112),0)</f>
        <v>0</v>
      </c>
      <c r="AT181" s="60" cm="1">
        <f t="array" ref="AT181">IF(AND( AT$3=INDEX(InputsCapExSalvageMonth,$BS$8),INDEX(InputsCapExSalvageMonth,$BS$8)&lt;&gt;0),AT146-(AS43+AS112),0)</f>
        <v>0</v>
      </c>
      <c r="AU181" s="53" cm="1">
        <f t="array" ref="AU181">IF(AND( AU$3=INDEX(InputsCapExSalvageMonth,$BS$8),INDEX(InputsCapExSalvageMonth,$BS$8)&lt;&gt;0),AU146-(AT43+AT112),0)</f>
        <v>0</v>
      </c>
      <c r="AV181" s="59" cm="1">
        <f t="array" ref="AV181">IF(AND( AV$3=INDEX(InputsCapExSalvageMonth,$BS$8),INDEX(InputsCapExSalvageMonth,$BS$8)&lt;&gt;0),AV146-(AU43+AU112),0)</f>
        <v>0</v>
      </c>
      <c r="AW181" s="59" cm="1">
        <f t="array" ref="AW181">IF(AND( AW$3=INDEX(InputsCapExSalvageMonth,$BS$8),INDEX(InputsCapExSalvageMonth,$BS$8)&lt;&gt;0),AW146-(AV43+AV112),0)</f>
        <v>0</v>
      </c>
      <c r="AX181" s="59" cm="1">
        <f t="array" ref="AX181">IF(AND( AX$3=INDEX(InputsCapExSalvageMonth,$BS$8),INDEX(InputsCapExSalvageMonth,$BS$8)&lt;&gt;0),AX146-(AW43+AW112),0)</f>
        <v>0</v>
      </c>
      <c r="AY181" s="59" cm="1">
        <f t="array" ref="AY181">IF(AND( AY$3=INDEX(InputsCapExSalvageMonth,$BS$8),INDEX(InputsCapExSalvageMonth,$BS$8)&lt;&gt;0),AY146-(AX43+AX112),0)</f>
        <v>0</v>
      </c>
      <c r="AZ181" s="59" cm="1">
        <f t="array" ref="AZ181">IF(AND( AZ$3=INDEX(InputsCapExSalvageMonth,$BS$8),INDEX(InputsCapExSalvageMonth,$BS$8)&lt;&gt;0),AZ146-(AY43+AY112),0)</f>
        <v>0</v>
      </c>
      <c r="BA181" s="59" cm="1">
        <f t="array" ref="BA181">IF(AND( BA$3=INDEX(InputsCapExSalvageMonth,$BS$8),INDEX(InputsCapExSalvageMonth,$BS$8)&lt;&gt;0),BA146-(AZ43+AZ112),0)</f>
        <v>0</v>
      </c>
      <c r="BB181" s="59" cm="1">
        <f t="array" ref="BB181">IF(AND( BB$3=INDEX(InputsCapExSalvageMonth,$BS$8),INDEX(InputsCapExSalvageMonth,$BS$8)&lt;&gt;0),BB146-(BA43+BA112),0)</f>
        <v>0</v>
      </c>
      <c r="BC181" s="59" cm="1">
        <f t="array" ref="BC181">IF(AND( BC$3=INDEX(InputsCapExSalvageMonth,$BS$8),INDEX(InputsCapExSalvageMonth,$BS$8)&lt;&gt;0),BC146-(BB43+BB112),0)</f>
        <v>0</v>
      </c>
      <c r="BD181" s="59" cm="1">
        <f t="array" ref="BD181">IF(AND( BD$3=INDEX(InputsCapExSalvageMonth,$BS$8),INDEX(InputsCapExSalvageMonth,$BS$8)&lt;&gt;0),BD146-(BC43+BC112),0)</f>
        <v>0</v>
      </c>
      <c r="BE181" s="59" cm="1">
        <f t="array" ref="BE181">IF(AND( BE$3=INDEX(InputsCapExSalvageMonth,$BS$8),INDEX(InputsCapExSalvageMonth,$BS$8)&lt;&gt;0),BE146-(BD43+BD112),0)</f>
        <v>0</v>
      </c>
      <c r="BF181" s="60" cm="1">
        <f t="array" ref="BF181">IF(AND( BF$3=INDEX(InputsCapExSalvageMonth,$BS$8),INDEX(InputsCapExSalvageMonth,$BS$8)&lt;&gt;0),BF146-(BE43+BE112),0)</f>
        <v>0</v>
      </c>
      <c r="BG181" s="53" cm="1">
        <f t="array" ref="BG181">IF(AND( BG$3=INDEX(InputsCapExSalvageMonth,$BS$8),INDEX(InputsCapExSalvageMonth,$BS$8)&lt;&gt;0),BG146-(BF43+BF112),0)</f>
        <v>0</v>
      </c>
      <c r="BH181" s="59" cm="1">
        <f t="array" ref="BH181">IF(AND( BH$3=INDEX(InputsCapExSalvageMonth,$BS$8),INDEX(InputsCapExSalvageMonth,$BS$8)&lt;&gt;0),BH146-(BG43+BG112),0)</f>
        <v>0</v>
      </c>
      <c r="BI181" s="59" cm="1">
        <f t="array" ref="BI181">IF(AND( BI$3=INDEX(InputsCapExSalvageMonth,$BS$8),INDEX(InputsCapExSalvageMonth,$BS$8)&lt;&gt;0),BI146-(BH43+BH112),0)</f>
        <v>0</v>
      </c>
      <c r="BJ181" s="59" cm="1">
        <f t="array" ref="BJ181">IF(AND( BJ$3=INDEX(InputsCapExSalvageMonth,$BS$8),INDEX(InputsCapExSalvageMonth,$BS$8)&lt;&gt;0),BJ146-(BI43+BI112),0)</f>
        <v>0</v>
      </c>
      <c r="BK181" s="59" cm="1">
        <f t="array" ref="BK181">IF(AND( BK$3=INDEX(InputsCapExSalvageMonth,$BS$8),INDEX(InputsCapExSalvageMonth,$BS$8)&lt;&gt;0),BK146-(BJ43+BJ112),0)</f>
        <v>0</v>
      </c>
      <c r="BL181" s="59" cm="1">
        <f t="array" ref="BL181">IF(AND( BL$3=INDEX(InputsCapExSalvageMonth,$BS$8),INDEX(InputsCapExSalvageMonth,$BS$8)&lt;&gt;0),BL146-(BK43+BK112),0)</f>
        <v>0</v>
      </c>
      <c r="BM181" s="59" cm="1">
        <f t="array" ref="BM181">IF(AND( BM$3=INDEX(InputsCapExSalvageMonth,$BS$8),INDEX(InputsCapExSalvageMonth,$BS$8)&lt;&gt;0),BM146-(BL43+BL112),0)</f>
        <v>0</v>
      </c>
      <c r="BN181" s="59" cm="1">
        <f t="array" ref="BN181">IF(AND( BN$3=INDEX(InputsCapExSalvageMonth,$BS$8),INDEX(InputsCapExSalvageMonth,$BS$8)&lt;&gt;0),BN146-(BM43+BM112),0)</f>
        <v>0</v>
      </c>
      <c r="BO181" s="59" cm="1">
        <f t="array" ref="BO181">IF(AND( BO$3=INDEX(InputsCapExSalvageMonth,$BS$8),INDEX(InputsCapExSalvageMonth,$BS$8)&lt;&gt;0),BO146-(BN43+BN112),0)</f>
        <v>0</v>
      </c>
      <c r="BP181" s="59" cm="1">
        <f t="array" ref="BP181">IF(AND( BP$3=INDEX(InputsCapExSalvageMonth,$BS$8),INDEX(InputsCapExSalvageMonth,$BS$8)&lt;&gt;0),BP146-(BO43+BO112),0)</f>
        <v>0</v>
      </c>
      <c r="BQ181" s="59" cm="1">
        <f t="array" ref="BQ181">IF(AND( BQ$3=INDEX(InputsCapExSalvageMonth,$BS$8),INDEX(InputsCapExSalvageMonth,$BS$8)&lt;&gt;0),BQ146-(BP43+BP112),0)</f>
        <v>0</v>
      </c>
      <c r="BR181" s="60" cm="1">
        <f t="array" ref="BR181">IF(AND( BR$3=INDEX(InputsCapExSalvageMonth,$BS$8),INDEX(InputsCapExSalvageMonth,$BS$8)&lt;&gt;0),BR146-(BQ43+BQ112),0)</f>
        <v>0</v>
      </c>
    </row>
    <row r="182" spans="1:70" hidden="1" x14ac:dyDescent="0.25">
      <c r="A182" s="47"/>
      <c r="B182" s="141"/>
      <c r="C182" s="128" t="str" cm="1">
        <f t="array" ref="C182">INDEX(InputsCapexItem,$BS$9)</f>
        <v>Land</v>
      </c>
      <c r="E182" s="60">
        <f t="shared" si="122"/>
        <v>0</v>
      </c>
      <c r="F182" s="60">
        <f t="shared" si="123"/>
        <v>0</v>
      </c>
      <c r="G182" s="60">
        <f t="shared" si="124"/>
        <v>0</v>
      </c>
      <c r="H182" s="60">
        <f t="shared" si="125"/>
        <v>0</v>
      </c>
      <c r="I182" s="60">
        <f t="shared" si="126"/>
        <v>-625</v>
      </c>
      <c r="K182" s="53" cm="1">
        <f t="array" ref="K182">IF(AND( K$3=INDEX(InputsCapExSalvageMonth,$BS$9),INDEX(InputsCapExSalvageMonth,$BS$9)&lt;&gt;0),K147-(J44+J113),0)</f>
        <v>0</v>
      </c>
      <c r="L182" s="59" cm="1">
        <f t="array" ref="L182">IF(AND( L$3=INDEX(InputsCapExSalvageMonth,$BS$9),INDEX(InputsCapExSalvageMonth,$BS$9)&lt;&gt;0),L147-(K44+K113),0)</f>
        <v>0</v>
      </c>
      <c r="M182" s="59" cm="1">
        <f t="array" ref="M182">IF(AND( M$3=INDEX(InputsCapExSalvageMonth,$BS$9),INDEX(InputsCapExSalvageMonth,$BS$9)&lt;&gt;0),M147-(L44+L113),0)</f>
        <v>0</v>
      </c>
      <c r="N182" s="59" cm="1">
        <f t="array" ref="N182">IF(AND( N$3=INDEX(InputsCapExSalvageMonth,$BS$9),INDEX(InputsCapExSalvageMonth,$BS$9)&lt;&gt;0),N147-(M44+M113),0)</f>
        <v>0</v>
      </c>
      <c r="O182" s="59" cm="1">
        <f t="array" ref="O182">IF(AND( O$3=INDEX(InputsCapExSalvageMonth,$BS$9),INDEX(InputsCapExSalvageMonth,$BS$9)&lt;&gt;0),O147-(N44+N113),0)</f>
        <v>0</v>
      </c>
      <c r="P182" s="59" cm="1">
        <f t="array" ref="P182">IF(AND( P$3=INDEX(InputsCapExSalvageMonth,$BS$9),INDEX(InputsCapExSalvageMonth,$BS$9)&lt;&gt;0),P147-(O44+O113),0)</f>
        <v>0</v>
      </c>
      <c r="Q182" s="59" cm="1">
        <f t="array" ref="Q182">IF(AND( Q$3=INDEX(InputsCapExSalvageMonth,$BS$9),INDEX(InputsCapExSalvageMonth,$BS$9)&lt;&gt;0),Q147-(P44+P113),0)</f>
        <v>0</v>
      </c>
      <c r="R182" s="59" cm="1">
        <f t="array" ref="R182">IF(AND( R$3=INDEX(InputsCapExSalvageMonth,$BS$9),INDEX(InputsCapExSalvageMonth,$BS$9)&lt;&gt;0),R147-(Q44+Q113),0)</f>
        <v>0</v>
      </c>
      <c r="S182" s="59" cm="1">
        <f t="array" ref="S182">IF(AND( S$3=INDEX(InputsCapExSalvageMonth,$BS$9),INDEX(InputsCapExSalvageMonth,$BS$9)&lt;&gt;0),S147-(R44+R113),0)</f>
        <v>0</v>
      </c>
      <c r="T182" s="59" cm="1">
        <f t="array" ref="T182">IF(AND( T$3=INDEX(InputsCapExSalvageMonth,$BS$9),INDEX(InputsCapExSalvageMonth,$BS$9)&lt;&gt;0),T147-(S44+S113),0)</f>
        <v>0</v>
      </c>
      <c r="U182" s="59" cm="1">
        <f t="array" ref="U182">IF(AND( U$3=INDEX(InputsCapExSalvageMonth,$BS$9),INDEX(InputsCapExSalvageMonth,$BS$9)&lt;&gt;0),U147-(T44+T113),0)</f>
        <v>0</v>
      </c>
      <c r="V182" s="60" cm="1">
        <f t="array" ref="V182">IF(AND( V$3=INDEX(InputsCapExSalvageMonth,$BS$9),INDEX(InputsCapExSalvageMonth,$BS$9)&lt;&gt;0),V147-(U44+U113),0)</f>
        <v>0</v>
      </c>
      <c r="W182" s="53" cm="1">
        <f t="array" ref="W182">IF(AND( W$3=INDEX(InputsCapExSalvageMonth,$BS$9),INDEX(InputsCapExSalvageMonth,$BS$9)&lt;&gt;0),W147-(V44+V113),0)</f>
        <v>0</v>
      </c>
      <c r="X182" s="59" cm="1">
        <f t="array" ref="X182">IF(AND( X$3=INDEX(InputsCapExSalvageMonth,$BS$9),INDEX(InputsCapExSalvageMonth,$BS$9)&lt;&gt;0),X147-(W44+W113),0)</f>
        <v>0</v>
      </c>
      <c r="Y182" s="59" cm="1">
        <f t="array" ref="Y182">IF(AND( Y$3=INDEX(InputsCapExSalvageMonth,$BS$9),INDEX(InputsCapExSalvageMonth,$BS$9)&lt;&gt;0),Y147-(X44+X113),0)</f>
        <v>0</v>
      </c>
      <c r="Z182" s="59" cm="1">
        <f t="array" ref="Z182">IF(AND( Z$3=INDEX(InputsCapExSalvageMonth,$BS$9),INDEX(InputsCapExSalvageMonth,$BS$9)&lt;&gt;0),Z147-(Y44+Y113),0)</f>
        <v>0</v>
      </c>
      <c r="AA182" s="59" cm="1">
        <f t="array" ref="AA182">IF(AND( AA$3=INDEX(InputsCapExSalvageMonth,$BS$9),INDEX(InputsCapExSalvageMonth,$BS$9)&lt;&gt;0),AA147-(Z44+Z113),0)</f>
        <v>0</v>
      </c>
      <c r="AB182" s="59" cm="1">
        <f t="array" ref="AB182">IF(AND( AB$3=INDEX(InputsCapExSalvageMonth,$BS$9),INDEX(InputsCapExSalvageMonth,$BS$9)&lt;&gt;0),AB147-(AA44+AA113),0)</f>
        <v>0</v>
      </c>
      <c r="AC182" s="59" cm="1">
        <f t="array" ref="AC182">IF(AND( AC$3=INDEX(InputsCapExSalvageMonth,$BS$9),INDEX(InputsCapExSalvageMonth,$BS$9)&lt;&gt;0),AC147-(AB44+AB113),0)</f>
        <v>0</v>
      </c>
      <c r="AD182" s="59" cm="1">
        <f t="array" ref="AD182">IF(AND( AD$3=INDEX(InputsCapExSalvageMonth,$BS$9),INDEX(InputsCapExSalvageMonth,$BS$9)&lt;&gt;0),AD147-(AC44+AC113),0)</f>
        <v>0</v>
      </c>
      <c r="AE182" s="59" cm="1">
        <f t="array" ref="AE182">IF(AND( AE$3=INDEX(InputsCapExSalvageMonth,$BS$9),INDEX(InputsCapExSalvageMonth,$BS$9)&lt;&gt;0),AE147-(AD44+AD113),0)</f>
        <v>0</v>
      </c>
      <c r="AF182" s="59" cm="1">
        <f t="array" ref="AF182">IF(AND( AF$3=INDEX(InputsCapExSalvageMonth,$BS$9),INDEX(InputsCapExSalvageMonth,$BS$9)&lt;&gt;0),AF147-(AE44+AE113),0)</f>
        <v>0</v>
      </c>
      <c r="AG182" s="59" cm="1">
        <f t="array" ref="AG182">IF(AND( AG$3=INDEX(InputsCapExSalvageMonth,$BS$9),INDEX(InputsCapExSalvageMonth,$BS$9)&lt;&gt;0),AG147-(AF44+AF113),0)</f>
        <v>0</v>
      </c>
      <c r="AH182" s="60" cm="1">
        <f t="array" ref="AH182">IF(AND( AH$3=INDEX(InputsCapExSalvageMonth,$BS$9),INDEX(InputsCapExSalvageMonth,$BS$9)&lt;&gt;0),AH147-(AG44+AG113),0)</f>
        <v>0</v>
      </c>
      <c r="AI182" s="53" cm="1">
        <f t="array" ref="AI182">IF(AND( AI$3=INDEX(InputsCapExSalvageMonth,$BS$9),INDEX(InputsCapExSalvageMonth,$BS$9)&lt;&gt;0),AI147-(AH44+AH113),0)</f>
        <v>0</v>
      </c>
      <c r="AJ182" s="59" cm="1">
        <f t="array" ref="AJ182">IF(AND( AJ$3=INDEX(InputsCapExSalvageMonth,$BS$9),INDEX(InputsCapExSalvageMonth,$BS$9)&lt;&gt;0),AJ147-(AI44+AI113),0)</f>
        <v>0</v>
      </c>
      <c r="AK182" s="59" cm="1">
        <f t="array" ref="AK182">IF(AND( AK$3=INDEX(InputsCapExSalvageMonth,$BS$9),INDEX(InputsCapExSalvageMonth,$BS$9)&lt;&gt;0),AK147-(AJ44+AJ113),0)</f>
        <v>0</v>
      </c>
      <c r="AL182" s="59" cm="1">
        <f t="array" ref="AL182">IF(AND( AL$3=INDEX(InputsCapExSalvageMonth,$BS$9),INDEX(InputsCapExSalvageMonth,$BS$9)&lt;&gt;0),AL147-(AK44+AK113),0)</f>
        <v>0</v>
      </c>
      <c r="AM182" s="59" cm="1">
        <f t="array" ref="AM182">IF(AND( AM$3=INDEX(InputsCapExSalvageMonth,$BS$9),INDEX(InputsCapExSalvageMonth,$BS$9)&lt;&gt;0),AM147-(AL44+AL113),0)</f>
        <v>0</v>
      </c>
      <c r="AN182" s="59" cm="1">
        <f t="array" ref="AN182">IF(AND( AN$3=INDEX(InputsCapExSalvageMonth,$BS$9),INDEX(InputsCapExSalvageMonth,$BS$9)&lt;&gt;0),AN147-(AM44+AM113),0)</f>
        <v>0</v>
      </c>
      <c r="AO182" s="59" cm="1">
        <f t="array" ref="AO182">IF(AND( AO$3=INDEX(InputsCapExSalvageMonth,$BS$9),INDEX(InputsCapExSalvageMonth,$BS$9)&lt;&gt;0),AO147-(AN44+AN113),0)</f>
        <v>0</v>
      </c>
      <c r="AP182" s="59" cm="1">
        <f t="array" ref="AP182">IF(AND( AP$3=INDEX(InputsCapExSalvageMonth,$BS$9),INDEX(InputsCapExSalvageMonth,$BS$9)&lt;&gt;0),AP147-(AO44+AO113),0)</f>
        <v>0</v>
      </c>
      <c r="AQ182" s="59" cm="1">
        <f t="array" ref="AQ182">IF(AND( AQ$3=INDEX(InputsCapExSalvageMonth,$BS$9),INDEX(InputsCapExSalvageMonth,$BS$9)&lt;&gt;0),AQ147-(AP44+AP113),0)</f>
        <v>0</v>
      </c>
      <c r="AR182" s="59" cm="1">
        <f t="array" ref="AR182">IF(AND( AR$3=INDEX(InputsCapExSalvageMonth,$BS$9),INDEX(InputsCapExSalvageMonth,$BS$9)&lt;&gt;0),AR147-(AQ44+AQ113),0)</f>
        <v>0</v>
      </c>
      <c r="AS182" s="59" cm="1">
        <f t="array" ref="AS182">IF(AND( AS$3=INDEX(InputsCapExSalvageMonth,$BS$9),INDEX(InputsCapExSalvageMonth,$BS$9)&lt;&gt;0),AS147-(AR44+AR113),0)</f>
        <v>0</v>
      </c>
      <c r="AT182" s="60" cm="1">
        <f t="array" ref="AT182">IF(AND( AT$3=INDEX(InputsCapExSalvageMonth,$BS$9),INDEX(InputsCapExSalvageMonth,$BS$9)&lt;&gt;0),AT147-(AS44+AS113),0)</f>
        <v>0</v>
      </c>
      <c r="AU182" s="53" cm="1">
        <f t="array" ref="AU182">IF(AND( AU$3=INDEX(InputsCapExSalvageMonth,$BS$9),INDEX(InputsCapExSalvageMonth,$BS$9)&lt;&gt;0),AU147-(AT44+AT113),0)</f>
        <v>0</v>
      </c>
      <c r="AV182" s="59" cm="1">
        <f t="array" ref="AV182">IF(AND( AV$3=INDEX(InputsCapExSalvageMonth,$BS$9),INDEX(InputsCapExSalvageMonth,$BS$9)&lt;&gt;0),AV147-(AU44+AU113),0)</f>
        <v>0</v>
      </c>
      <c r="AW182" s="59" cm="1">
        <f t="array" ref="AW182">IF(AND( AW$3=INDEX(InputsCapExSalvageMonth,$BS$9),INDEX(InputsCapExSalvageMonth,$BS$9)&lt;&gt;0),AW147-(AV44+AV113),0)</f>
        <v>0</v>
      </c>
      <c r="AX182" s="59" cm="1">
        <f t="array" ref="AX182">IF(AND( AX$3=INDEX(InputsCapExSalvageMonth,$BS$9),INDEX(InputsCapExSalvageMonth,$BS$9)&lt;&gt;0),AX147-(AW44+AW113),0)</f>
        <v>0</v>
      </c>
      <c r="AY182" s="59" cm="1">
        <f t="array" ref="AY182">IF(AND( AY$3=INDEX(InputsCapExSalvageMonth,$BS$9),INDEX(InputsCapExSalvageMonth,$BS$9)&lt;&gt;0),AY147-(AX44+AX113),0)</f>
        <v>0</v>
      </c>
      <c r="AZ182" s="59" cm="1">
        <f t="array" ref="AZ182">IF(AND( AZ$3=INDEX(InputsCapExSalvageMonth,$BS$9),INDEX(InputsCapExSalvageMonth,$BS$9)&lt;&gt;0),AZ147-(AY44+AY113),0)</f>
        <v>0</v>
      </c>
      <c r="BA182" s="59" cm="1">
        <f t="array" ref="BA182">IF(AND( BA$3=INDEX(InputsCapExSalvageMonth,$BS$9),INDEX(InputsCapExSalvageMonth,$BS$9)&lt;&gt;0),BA147-(AZ44+AZ113),0)</f>
        <v>0</v>
      </c>
      <c r="BB182" s="59" cm="1">
        <f t="array" ref="BB182">IF(AND( BB$3=INDEX(InputsCapExSalvageMonth,$BS$9),INDEX(InputsCapExSalvageMonth,$BS$9)&lt;&gt;0),BB147-(BA44+BA113),0)</f>
        <v>0</v>
      </c>
      <c r="BC182" s="59" cm="1">
        <f t="array" ref="BC182">IF(AND( BC$3=INDEX(InputsCapExSalvageMonth,$BS$9),INDEX(InputsCapExSalvageMonth,$BS$9)&lt;&gt;0),BC147-(BB44+BB113),0)</f>
        <v>0</v>
      </c>
      <c r="BD182" s="59" cm="1">
        <f t="array" ref="BD182">IF(AND( BD$3=INDEX(InputsCapExSalvageMonth,$BS$9),INDEX(InputsCapExSalvageMonth,$BS$9)&lt;&gt;0),BD147-(BC44+BC113),0)</f>
        <v>0</v>
      </c>
      <c r="BE182" s="59" cm="1">
        <f t="array" ref="BE182">IF(AND( BE$3=INDEX(InputsCapExSalvageMonth,$BS$9),INDEX(InputsCapExSalvageMonth,$BS$9)&lt;&gt;0),BE147-(BD44+BD113),0)</f>
        <v>0</v>
      </c>
      <c r="BF182" s="60" cm="1">
        <f t="array" ref="BF182">IF(AND( BF$3=INDEX(InputsCapExSalvageMonth,$BS$9),INDEX(InputsCapExSalvageMonth,$BS$9)&lt;&gt;0),BF147-(BE44+BE113),0)</f>
        <v>0</v>
      </c>
      <c r="BG182" s="53" cm="1">
        <f t="array" ref="BG182">IF(AND( BG$3=INDEX(InputsCapExSalvageMonth,$BS$9),INDEX(InputsCapExSalvageMonth,$BS$9)&lt;&gt;0),BG147-(BF44+BF113),0)</f>
        <v>0</v>
      </c>
      <c r="BH182" s="59" cm="1">
        <f t="array" ref="BH182">IF(AND( BH$3=INDEX(InputsCapExSalvageMonth,$BS$9),INDEX(InputsCapExSalvageMonth,$BS$9)&lt;&gt;0),BH147-(BG44+BG113),0)</f>
        <v>0</v>
      </c>
      <c r="BI182" s="59" cm="1">
        <f t="array" ref="BI182">IF(AND( BI$3=INDEX(InputsCapExSalvageMonth,$BS$9),INDEX(InputsCapExSalvageMonth,$BS$9)&lt;&gt;0),BI147-(BH44+BH113),0)</f>
        <v>0</v>
      </c>
      <c r="BJ182" s="59" cm="1">
        <f t="array" ref="BJ182">IF(AND( BJ$3=INDEX(InputsCapExSalvageMonth,$BS$9),INDEX(InputsCapExSalvageMonth,$BS$9)&lt;&gt;0),BJ147-(BI44+BI113),0)</f>
        <v>0</v>
      </c>
      <c r="BK182" s="59" cm="1">
        <f t="array" ref="BK182">IF(AND( BK$3=INDEX(InputsCapExSalvageMonth,$BS$9),INDEX(InputsCapExSalvageMonth,$BS$9)&lt;&gt;0),BK147-(BJ44+BJ113),0)</f>
        <v>0</v>
      </c>
      <c r="BL182" s="59" cm="1">
        <f t="array" ref="BL182">IF(AND( BL$3=INDEX(InputsCapExSalvageMonth,$BS$9),INDEX(InputsCapExSalvageMonth,$BS$9)&lt;&gt;0),BL147-(BK44+BK113),0)</f>
        <v>-625</v>
      </c>
      <c r="BM182" s="59" cm="1">
        <f t="array" ref="BM182">IF(AND( BM$3=INDEX(InputsCapExSalvageMonth,$BS$9),INDEX(InputsCapExSalvageMonth,$BS$9)&lt;&gt;0),BM147-(BL44+BL113),0)</f>
        <v>0</v>
      </c>
      <c r="BN182" s="59" cm="1">
        <f t="array" ref="BN182">IF(AND( BN$3=INDEX(InputsCapExSalvageMonth,$BS$9),INDEX(InputsCapExSalvageMonth,$BS$9)&lt;&gt;0),BN147-(BM44+BM113),0)</f>
        <v>0</v>
      </c>
      <c r="BO182" s="59" cm="1">
        <f t="array" ref="BO182">IF(AND( BO$3=INDEX(InputsCapExSalvageMonth,$BS$9),INDEX(InputsCapExSalvageMonth,$BS$9)&lt;&gt;0),BO147-(BN44+BN113),0)</f>
        <v>0</v>
      </c>
      <c r="BP182" s="59" cm="1">
        <f t="array" ref="BP182">IF(AND( BP$3=INDEX(InputsCapExSalvageMonth,$BS$9),INDEX(InputsCapExSalvageMonth,$BS$9)&lt;&gt;0),BP147-(BO44+BO113),0)</f>
        <v>0</v>
      </c>
      <c r="BQ182" s="59" cm="1">
        <f t="array" ref="BQ182">IF(AND( BQ$3=INDEX(InputsCapExSalvageMonth,$BS$9),INDEX(InputsCapExSalvageMonth,$BS$9)&lt;&gt;0),BQ147-(BP44+BP113),0)</f>
        <v>0</v>
      </c>
      <c r="BR182" s="60" cm="1">
        <f t="array" ref="BR182">IF(AND( BR$3=INDEX(InputsCapExSalvageMonth,$BS$9),INDEX(InputsCapExSalvageMonth,$BS$9)&lt;&gt;0),BR147-(BQ44+BQ113),0)</f>
        <v>0</v>
      </c>
    </row>
    <row r="183" spans="1:70" hidden="1" x14ac:dyDescent="0.25">
      <c r="A183" s="47"/>
      <c r="B183" s="141"/>
      <c r="C183" s="128" cm="1">
        <f t="array" ref="C183">INDEX(InputsCapexItem,$BS$10)</f>
        <v>0</v>
      </c>
      <c r="E183" s="60">
        <f t="shared" si="122"/>
        <v>0</v>
      </c>
      <c r="F183" s="60">
        <f t="shared" si="123"/>
        <v>0</v>
      </c>
      <c r="G183" s="60">
        <f t="shared" si="124"/>
        <v>0</v>
      </c>
      <c r="H183" s="60">
        <f t="shared" si="125"/>
        <v>0</v>
      </c>
      <c r="I183" s="60">
        <f t="shared" si="126"/>
        <v>0</v>
      </c>
      <c r="K183" s="53" cm="1">
        <f t="array" ref="K183">IF(AND( K$3=INDEX(InputsCapExSalvageMonth,$BS$10),INDEX(InputsCapExSalvageMonth,$BS$10)&lt;&gt;0),K148-(J45+J114),0)</f>
        <v>0</v>
      </c>
      <c r="L183" s="59" cm="1">
        <f t="array" ref="L183">IF(AND( L$3=INDEX(InputsCapExSalvageMonth,$BS$10),INDEX(InputsCapExSalvageMonth,$BS$10)&lt;&gt;0),L148-(K45+K114),0)</f>
        <v>0</v>
      </c>
      <c r="M183" s="59" cm="1">
        <f t="array" ref="M183">IF(AND( M$3=INDEX(InputsCapExSalvageMonth,$BS$10),INDEX(InputsCapExSalvageMonth,$BS$10)&lt;&gt;0),M148-(L45+L114),0)</f>
        <v>0</v>
      </c>
      <c r="N183" s="59" cm="1">
        <f t="array" ref="N183">IF(AND( N$3=INDEX(InputsCapExSalvageMonth,$BS$10),INDEX(InputsCapExSalvageMonth,$BS$10)&lt;&gt;0),N148-(M45+M114),0)</f>
        <v>0</v>
      </c>
      <c r="O183" s="59" cm="1">
        <f t="array" ref="O183">IF(AND( O$3=INDEX(InputsCapExSalvageMonth,$BS$10),INDEX(InputsCapExSalvageMonth,$BS$10)&lt;&gt;0),O148-(N45+N114),0)</f>
        <v>0</v>
      </c>
      <c r="P183" s="59" cm="1">
        <f t="array" ref="P183">IF(AND( P$3=INDEX(InputsCapExSalvageMonth,$BS$10),INDEX(InputsCapExSalvageMonth,$BS$10)&lt;&gt;0),P148-(O45+O114),0)</f>
        <v>0</v>
      </c>
      <c r="Q183" s="59" cm="1">
        <f t="array" ref="Q183">IF(AND( Q$3=INDEX(InputsCapExSalvageMonth,$BS$10),INDEX(InputsCapExSalvageMonth,$BS$10)&lt;&gt;0),Q148-(P45+P114),0)</f>
        <v>0</v>
      </c>
      <c r="R183" s="59" cm="1">
        <f t="array" ref="R183">IF(AND( R$3=INDEX(InputsCapExSalvageMonth,$BS$10),INDEX(InputsCapExSalvageMonth,$BS$10)&lt;&gt;0),R148-(Q45+Q114),0)</f>
        <v>0</v>
      </c>
      <c r="S183" s="59" cm="1">
        <f t="array" ref="S183">IF(AND( S$3=INDEX(InputsCapExSalvageMonth,$BS$10),INDEX(InputsCapExSalvageMonth,$BS$10)&lt;&gt;0),S148-(R45+R114),0)</f>
        <v>0</v>
      </c>
      <c r="T183" s="59" cm="1">
        <f t="array" ref="T183">IF(AND( T$3=INDEX(InputsCapExSalvageMonth,$BS$10),INDEX(InputsCapExSalvageMonth,$BS$10)&lt;&gt;0),T148-(S45+S114),0)</f>
        <v>0</v>
      </c>
      <c r="U183" s="59" cm="1">
        <f t="array" ref="U183">IF(AND( U$3=INDEX(InputsCapExSalvageMonth,$BS$10),INDEX(InputsCapExSalvageMonth,$BS$10)&lt;&gt;0),U148-(T45+T114),0)</f>
        <v>0</v>
      </c>
      <c r="V183" s="60" cm="1">
        <f t="array" ref="V183">IF(AND( V$3=INDEX(InputsCapExSalvageMonth,$BS$10),INDEX(InputsCapExSalvageMonth,$BS$10)&lt;&gt;0),V148-(U45+U114),0)</f>
        <v>0</v>
      </c>
      <c r="W183" s="53" cm="1">
        <f t="array" ref="W183">IF(AND( W$3=INDEX(InputsCapExSalvageMonth,$BS$10),INDEX(InputsCapExSalvageMonth,$BS$10)&lt;&gt;0),W148-(V45+V114),0)</f>
        <v>0</v>
      </c>
      <c r="X183" s="59" cm="1">
        <f t="array" ref="X183">IF(AND( X$3=INDEX(InputsCapExSalvageMonth,$BS$10),INDEX(InputsCapExSalvageMonth,$BS$10)&lt;&gt;0),X148-(W45+W114),0)</f>
        <v>0</v>
      </c>
      <c r="Y183" s="59" cm="1">
        <f t="array" ref="Y183">IF(AND( Y$3=INDEX(InputsCapExSalvageMonth,$BS$10),INDEX(InputsCapExSalvageMonth,$BS$10)&lt;&gt;0),Y148-(X45+X114),0)</f>
        <v>0</v>
      </c>
      <c r="Z183" s="59" cm="1">
        <f t="array" ref="Z183">IF(AND( Z$3=INDEX(InputsCapExSalvageMonth,$BS$10),INDEX(InputsCapExSalvageMonth,$BS$10)&lt;&gt;0),Z148-(Y45+Y114),0)</f>
        <v>0</v>
      </c>
      <c r="AA183" s="59" cm="1">
        <f t="array" ref="AA183">IF(AND( AA$3=INDEX(InputsCapExSalvageMonth,$BS$10),INDEX(InputsCapExSalvageMonth,$BS$10)&lt;&gt;0),AA148-(Z45+Z114),0)</f>
        <v>0</v>
      </c>
      <c r="AB183" s="59" cm="1">
        <f t="array" ref="AB183">IF(AND( AB$3=INDEX(InputsCapExSalvageMonth,$BS$10),INDEX(InputsCapExSalvageMonth,$BS$10)&lt;&gt;0),AB148-(AA45+AA114),0)</f>
        <v>0</v>
      </c>
      <c r="AC183" s="59" cm="1">
        <f t="array" ref="AC183">IF(AND( AC$3=INDEX(InputsCapExSalvageMonth,$BS$10),INDEX(InputsCapExSalvageMonth,$BS$10)&lt;&gt;0),AC148-(AB45+AB114),0)</f>
        <v>0</v>
      </c>
      <c r="AD183" s="59" cm="1">
        <f t="array" ref="AD183">IF(AND( AD$3=INDEX(InputsCapExSalvageMonth,$BS$10),INDEX(InputsCapExSalvageMonth,$BS$10)&lt;&gt;0),AD148-(AC45+AC114),0)</f>
        <v>0</v>
      </c>
      <c r="AE183" s="59" cm="1">
        <f t="array" ref="AE183">IF(AND( AE$3=INDEX(InputsCapExSalvageMonth,$BS$10),INDEX(InputsCapExSalvageMonth,$BS$10)&lt;&gt;0),AE148-(AD45+AD114),0)</f>
        <v>0</v>
      </c>
      <c r="AF183" s="59" cm="1">
        <f t="array" ref="AF183">IF(AND( AF$3=INDEX(InputsCapExSalvageMonth,$BS$10),INDEX(InputsCapExSalvageMonth,$BS$10)&lt;&gt;0),AF148-(AE45+AE114),0)</f>
        <v>0</v>
      </c>
      <c r="AG183" s="59" cm="1">
        <f t="array" ref="AG183">IF(AND( AG$3=INDEX(InputsCapExSalvageMonth,$BS$10),INDEX(InputsCapExSalvageMonth,$BS$10)&lt;&gt;0),AG148-(AF45+AF114),0)</f>
        <v>0</v>
      </c>
      <c r="AH183" s="60" cm="1">
        <f t="array" ref="AH183">IF(AND( AH$3=INDEX(InputsCapExSalvageMonth,$BS$10),INDEX(InputsCapExSalvageMonth,$BS$10)&lt;&gt;0),AH148-(AG45+AG114),0)</f>
        <v>0</v>
      </c>
      <c r="AI183" s="53" cm="1">
        <f t="array" ref="AI183">IF(AND( AI$3=INDEX(InputsCapExSalvageMonth,$BS$10),INDEX(InputsCapExSalvageMonth,$BS$10)&lt;&gt;0),AI148-(AH45+AH114),0)</f>
        <v>0</v>
      </c>
      <c r="AJ183" s="59" cm="1">
        <f t="array" ref="AJ183">IF(AND( AJ$3=INDEX(InputsCapExSalvageMonth,$BS$10),INDEX(InputsCapExSalvageMonth,$BS$10)&lt;&gt;0),AJ148-(AI45+AI114),0)</f>
        <v>0</v>
      </c>
      <c r="AK183" s="59" cm="1">
        <f t="array" ref="AK183">IF(AND( AK$3=INDEX(InputsCapExSalvageMonth,$BS$10),INDEX(InputsCapExSalvageMonth,$BS$10)&lt;&gt;0),AK148-(AJ45+AJ114),0)</f>
        <v>0</v>
      </c>
      <c r="AL183" s="59" cm="1">
        <f t="array" ref="AL183">IF(AND( AL$3=INDEX(InputsCapExSalvageMonth,$BS$10),INDEX(InputsCapExSalvageMonth,$BS$10)&lt;&gt;0),AL148-(AK45+AK114),0)</f>
        <v>0</v>
      </c>
      <c r="AM183" s="59" cm="1">
        <f t="array" ref="AM183">IF(AND( AM$3=INDEX(InputsCapExSalvageMonth,$BS$10),INDEX(InputsCapExSalvageMonth,$BS$10)&lt;&gt;0),AM148-(AL45+AL114),0)</f>
        <v>0</v>
      </c>
      <c r="AN183" s="59" cm="1">
        <f t="array" ref="AN183">IF(AND( AN$3=INDEX(InputsCapExSalvageMonth,$BS$10),INDEX(InputsCapExSalvageMonth,$BS$10)&lt;&gt;0),AN148-(AM45+AM114),0)</f>
        <v>0</v>
      </c>
      <c r="AO183" s="59" cm="1">
        <f t="array" ref="AO183">IF(AND( AO$3=INDEX(InputsCapExSalvageMonth,$BS$10),INDEX(InputsCapExSalvageMonth,$BS$10)&lt;&gt;0),AO148-(AN45+AN114),0)</f>
        <v>0</v>
      </c>
      <c r="AP183" s="59" cm="1">
        <f t="array" ref="AP183">IF(AND( AP$3=INDEX(InputsCapExSalvageMonth,$BS$10),INDEX(InputsCapExSalvageMonth,$BS$10)&lt;&gt;0),AP148-(AO45+AO114),0)</f>
        <v>0</v>
      </c>
      <c r="AQ183" s="59" cm="1">
        <f t="array" ref="AQ183">IF(AND( AQ$3=INDEX(InputsCapExSalvageMonth,$BS$10),INDEX(InputsCapExSalvageMonth,$BS$10)&lt;&gt;0),AQ148-(AP45+AP114),0)</f>
        <v>0</v>
      </c>
      <c r="AR183" s="59" cm="1">
        <f t="array" ref="AR183">IF(AND( AR$3=INDEX(InputsCapExSalvageMonth,$BS$10),INDEX(InputsCapExSalvageMonth,$BS$10)&lt;&gt;0),AR148-(AQ45+AQ114),0)</f>
        <v>0</v>
      </c>
      <c r="AS183" s="59" cm="1">
        <f t="array" ref="AS183">IF(AND( AS$3=INDEX(InputsCapExSalvageMonth,$BS$10),INDEX(InputsCapExSalvageMonth,$BS$10)&lt;&gt;0),AS148-(AR45+AR114),0)</f>
        <v>0</v>
      </c>
      <c r="AT183" s="60" cm="1">
        <f t="array" ref="AT183">IF(AND( AT$3=INDEX(InputsCapExSalvageMonth,$BS$10),INDEX(InputsCapExSalvageMonth,$BS$10)&lt;&gt;0),AT148-(AS45+AS114),0)</f>
        <v>0</v>
      </c>
      <c r="AU183" s="53" cm="1">
        <f t="array" ref="AU183">IF(AND( AU$3=INDEX(InputsCapExSalvageMonth,$BS$10),INDEX(InputsCapExSalvageMonth,$BS$10)&lt;&gt;0),AU148-(AT45+AT114),0)</f>
        <v>0</v>
      </c>
      <c r="AV183" s="59" cm="1">
        <f t="array" ref="AV183">IF(AND( AV$3=INDEX(InputsCapExSalvageMonth,$BS$10),INDEX(InputsCapExSalvageMonth,$BS$10)&lt;&gt;0),AV148-(AU45+AU114),0)</f>
        <v>0</v>
      </c>
      <c r="AW183" s="59" cm="1">
        <f t="array" ref="AW183">IF(AND( AW$3=INDEX(InputsCapExSalvageMonth,$BS$10),INDEX(InputsCapExSalvageMonth,$BS$10)&lt;&gt;0),AW148-(AV45+AV114),0)</f>
        <v>0</v>
      </c>
      <c r="AX183" s="59" cm="1">
        <f t="array" ref="AX183">IF(AND( AX$3=INDEX(InputsCapExSalvageMonth,$BS$10),INDEX(InputsCapExSalvageMonth,$BS$10)&lt;&gt;0),AX148-(AW45+AW114),0)</f>
        <v>0</v>
      </c>
      <c r="AY183" s="59" cm="1">
        <f t="array" ref="AY183">IF(AND( AY$3=INDEX(InputsCapExSalvageMonth,$BS$10),INDEX(InputsCapExSalvageMonth,$BS$10)&lt;&gt;0),AY148-(AX45+AX114),0)</f>
        <v>0</v>
      </c>
      <c r="AZ183" s="59" cm="1">
        <f t="array" ref="AZ183">IF(AND( AZ$3=INDEX(InputsCapExSalvageMonth,$BS$10),INDEX(InputsCapExSalvageMonth,$BS$10)&lt;&gt;0),AZ148-(AY45+AY114),0)</f>
        <v>0</v>
      </c>
      <c r="BA183" s="59" cm="1">
        <f t="array" ref="BA183">IF(AND( BA$3=INDEX(InputsCapExSalvageMonth,$BS$10),INDEX(InputsCapExSalvageMonth,$BS$10)&lt;&gt;0),BA148-(AZ45+AZ114),0)</f>
        <v>0</v>
      </c>
      <c r="BB183" s="59" cm="1">
        <f t="array" ref="BB183">IF(AND( BB$3=INDEX(InputsCapExSalvageMonth,$BS$10),INDEX(InputsCapExSalvageMonth,$BS$10)&lt;&gt;0),BB148-(BA45+BA114),0)</f>
        <v>0</v>
      </c>
      <c r="BC183" s="59" cm="1">
        <f t="array" ref="BC183">IF(AND( BC$3=INDEX(InputsCapExSalvageMonth,$BS$10),INDEX(InputsCapExSalvageMonth,$BS$10)&lt;&gt;0),BC148-(BB45+BB114),0)</f>
        <v>0</v>
      </c>
      <c r="BD183" s="59" cm="1">
        <f t="array" ref="BD183">IF(AND( BD$3=INDEX(InputsCapExSalvageMonth,$BS$10),INDEX(InputsCapExSalvageMonth,$BS$10)&lt;&gt;0),BD148-(BC45+BC114),0)</f>
        <v>0</v>
      </c>
      <c r="BE183" s="59" cm="1">
        <f t="array" ref="BE183">IF(AND( BE$3=INDEX(InputsCapExSalvageMonth,$BS$10),INDEX(InputsCapExSalvageMonth,$BS$10)&lt;&gt;0),BE148-(BD45+BD114),0)</f>
        <v>0</v>
      </c>
      <c r="BF183" s="60" cm="1">
        <f t="array" ref="BF183">IF(AND( BF$3=INDEX(InputsCapExSalvageMonth,$BS$10),INDEX(InputsCapExSalvageMonth,$BS$10)&lt;&gt;0),BF148-(BE45+BE114),0)</f>
        <v>0</v>
      </c>
      <c r="BG183" s="53" cm="1">
        <f t="array" ref="BG183">IF(AND( BG$3=INDEX(InputsCapExSalvageMonth,$BS$10),INDEX(InputsCapExSalvageMonth,$BS$10)&lt;&gt;0),BG148-(BF45+BF114),0)</f>
        <v>0</v>
      </c>
      <c r="BH183" s="59" cm="1">
        <f t="array" ref="BH183">IF(AND( BH$3=INDEX(InputsCapExSalvageMonth,$BS$10),INDEX(InputsCapExSalvageMonth,$BS$10)&lt;&gt;0),BH148-(BG45+BG114),0)</f>
        <v>0</v>
      </c>
      <c r="BI183" s="59" cm="1">
        <f t="array" ref="BI183">IF(AND( BI$3=INDEX(InputsCapExSalvageMonth,$BS$10),INDEX(InputsCapExSalvageMonth,$BS$10)&lt;&gt;0),BI148-(BH45+BH114),0)</f>
        <v>0</v>
      </c>
      <c r="BJ183" s="59" cm="1">
        <f t="array" ref="BJ183">IF(AND( BJ$3=INDEX(InputsCapExSalvageMonth,$BS$10),INDEX(InputsCapExSalvageMonth,$BS$10)&lt;&gt;0),BJ148-(BI45+BI114),0)</f>
        <v>0</v>
      </c>
      <c r="BK183" s="59" cm="1">
        <f t="array" ref="BK183">IF(AND( BK$3=INDEX(InputsCapExSalvageMonth,$BS$10),INDEX(InputsCapExSalvageMonth,$BS$10)&lt;&gt;0),BK148-(BJ45+BJ114),0)</f>
        <v>0</v>
      </c>
      <c r="BL183" s="59" cm="1">
        <f t="array" ref="BL183">IF(AND( BL$3=INDEX(InputsCapExSalvageMonth,$BS$10),INDEX(InputsCapExSalvageMonth,$BS$10)&lt;&gt;0),BL148-(BK45+BK114),0)</f>
        <v>0</v>
      </c>
      <c r="BM183" s="59" cm="1">
        <f t="array" ref="BM183">IF(AND( BM$3=INDEX(InputsCapExSalvageMonth,$BS$10),INDEX(InputsCapExSalvageMonth,$BS$10)&lt;&gt;0),BM148-(BL45+BL114),0)</f>
        <v>0</v>
      </c>
      <c r="BN183" s="59" cm="1">
        <f t="array" ref="BN183">IF(AND( BN$3=INDEX(InputsCapExSalvageMonth,$BS$10),INDEX(InputsCapExSalvageMonth,$BS$10)&lt;&gt;0),BN148-(BM45+BM114),0)</f>
        <v>0</v>
      </c>
      <c r="BO183" s="59" cm="1">
        <f t="array" ref="BO183">IF(AND( BO$3=INDEX(InputsCapExSalvageMonth,$BS$10),INDEX(InputsCapExSalvageMonth,$BS$10)&lt;&gt;0),BO148-(BN45+BN114),0)</f>
        <v>0</v>
      </c>
      <c r="BP183" s="59" cm="1">
        <f t="array" ref="BP183">IF(AND( BP$3=INDEX(InputsCapExSalvageMonth,$BS$10),INDEX(InputsCapExSalvageMonth,$BS$10)&lt;&gt;0),BP148-(BO45+BO114),0)</f>
        <v>0</v>
      </c>
      <c r="BQ183" s="59" cm="1">
        <f t="array" ref="BQ183">IF(AND( BQ$3=INDEX(InputsCapExSalvageMonth,$BS$10),INDEX(InputsCapExSalvageMonth,$BS$10)&lt;&gt;0),BQ148-(BP45+BP114),0)</f>
        <v>0</v>
      </c>
      <c r="BR183" s="60" cm="1">
        <f t="array" ref="BR183">IF(AND( BR$3=INDEX(InputsCapExSalvageMonth,$BS$10),INDEX(InputsCapExSalvageMonth,$BS$10)&lt;&gt;0),BR148-(BQ45+BQ114),0)</f>
        <v>0</v>
      </c>
    </row>
    <row r="184" spans="1:70" hidden="1" x14ac:dyDescent="0.25">
      <c r="A184" s="47"/>
      <c r="B184" s="141"/>
      <c r="C184" s="128" cm="1">
        <f t="array" ref="C184">INDEX(InputsCapexItem,$BS$11)</f>
        <v>0</v>
      </c>
      <c r="E184" s="60">
        <f t="shared" si="122"/>
        <v>0</v>
      </c>
      <c r="F184" s="60">
        <f t="shared" si="123"/>
        <v>0</v>
      </c>
      <c r="G184" s="60">
        <f t="shared" si="124"/>
        <v>0</v>
      </c>
      <c r="H184" s="60">
        <f t="shared" si="125"/>
        <v>0</v>
      </c>
      <c r="I184" s="60">
        <f t="shared" si="126"/>
        <v>0</v>
      </c>
      <c r="K184" s="53" cm="1">
        <f t="array" ref="K184">IF(AND( K$3=INDEX(InputsCapExSalvageMonth,$BS$11),INDEX(InputsCapExSalvageMonth,$BS$11)&lt;&gt;0),K149-(J46+J115),0)</f>
        <v>0</v>
      </c>
      <c r="L184" s="59" cm="1">
        <f t="array" ref="L184">IF(AND( L$3=INDEX(InputsCapExSalvageMonth,$BS$11),INDEX(InputsCapExSalvageMonth,$BS$11)&lt;&gt;0),L149-(K46+K115),0)</f>
        <v>0</v>
      </c>
      <c r="M184" s="59" cm="1">
        <f t="array" ref="M184">IF(AND( M$3=INDEX(InputsCapExSalvageMonth,$BS$11),INDEX(InputsCapExSalvageMonth,$BS$11)&lt;&gt;0),M149-(L46+L115),0)</f>
        <v>0</v>
      </c>
      <c r="N184" s="59" cm="1">
        <f t="array" ref="N184">IF(AND( N$3=INDEX(InputsCapExSalvageMonth,$BS$11),INDEX(InputsCapExSalvageMonth,$BS$11)&lt;&gt;0),N149-(M46+M115),0)</f>
        <v>0</v>
      </c>
      <c r="O184" s="59" cm="1">
        <f t="array" ref="O184">IF(AND( O$3=INDEX(InputsCapExSalvageMonth,$BS$11),INDEX(InputsCapExSalvageMonth,$BS$11)&lt;&gt;0),O149-(N46+N115),0)</f>
        <v>0</v>
      </c>
      <c r="P184" s="59" cm="1">
        <f t="array" ref="P184">IF(AND( P$3=INDEX(InputsCapExSalvageMonth,$BS$11),INDEX(InputsCapExSalvageMonth,$BS$11)&lt;&gt;0),P149-(O46+O115),0)</f>
        <v>0</v>
      </c>
      <c r="Q184" s="59" cm="1">
        <f t="array" ref="Q184">IF(AND( Q$3=INDEX(InputsCapExSalvageMonth,$BS$11),INDEX(InputsCapExSalvageMonth,$BS$11)&lt;&gt;0),Q149-(P46+P115),0)</f>
        <v>0</v>
      </c>
      <c r="R184" s="59" cm="1">
        <f t="array" ref="R184">IF(AND( R$3=INDEX(InputsCapExSalvageMonth,$BS$11),INDEX(InputsCapExSalvageMonth,$BS$11)&lt;&gt;0),R149-(Q46+Q115),0)</f>
        <v>0</v>
      </c>
      <c r="S184" s="59" cm="1">
        <f t="array" ref="S184">IF(AND( S$3=INDEX(InputsCapExSalvageMonth,$BS$11),INDEX(InputsCapExSalvageMonth,$BS$11)&lt;&gt;0),S149-(R46+R115),0)</f>
        <v>0</v>
      </c>
      <c r="T184" s="59" cm="1">
        <f t="array" ref="T184">IF(AND( T$3=INDEX(InputsCapExSalvageMonth,$BS$11),INDEX(InputsCapExSalvageMonth,$BS$11)&lt;&gt;0),T149-(S46+S115),0)</f>
        <v>0</v>
      </c>
      <c r="U184" s="59" cm="1">
        <f t="array" ref="U184">IF(AND( U$3=INDEX(InputsCapExSalvageMonth,$BS$11),INDEX(InputsCapExSalvageMonth,$BS$11)&lt;&gt;0),U149-(T46+T115),0)</f>
        <v>0</v>
      </c>
      <c r="V184" s="60" cm="1">
        <f t="array" ref="V184">IF(AND( V$3=INDEX(InputsCapExSalvageMonth,$BS$11),INDEX(InputsCapExSalvageMonth,$BS$11)&lt;&gt;0),V149-(U46+U115),0)</f>
        <v>0</v>
      </c>
      <c r="W184" s="53" cm="1">
        <f t="array" ref="W184">IF(AND( W$3=INDEX(InputsCapExSalvageMonth,$BS$11),INDEX(InputsCapExSalvageMonth,$BS$11)&lt;&gt;0),W149-(V46+V115),0)</f>
        <v>0</v>
      </c>
      <c r="X184" s="59" cm="1">
        <f t="array" ref="X184">IF(AND( X$3=INDEX(InputsCapExSalvageMonth,$BS$11),INDEX(InputsCapExSalvageMonth,$BS$11)&lt;&gt;0),X149-(W46+W115),0)</f>
        <v>0</v>
      </c>
      <c r="Y184" s="59" cm="1">
        <f t="array" ref="Y184">IF(AND( Y$3=INDEX(InputsCapExSalvageMonth,$BS$11),INDEX(InputsCapExSalvageMonth,$BS$11)&lt;&gt;0),Y149-(X46+X115),0)</f>
        <v>0</v>
      </c>
      <c r="Z184" s="59" cm="1">
        <f t="array" ref="Z184">IF(AND( Z$3=INDEX(InputsCapExSalvageMonth,$BS$11),INDEX(InputsCapExSalvageMonth,$BS$11)&lt;&gt;0),Z149-(Y46+Y115),0)</f>
        <v>0</v>
      </c>
      <c r="AA184" s="59" cm="1">
        <f t="array" ref="AA184">IF(AND( AA$3=INDEX(InputsCapExSalvageMonth,$BS$11),INDEX(InputsCapExSalvageMonth,$BS$11)&lt;&gt;0),AA149-(Z46+Z115),0)</f>
        <v>0</v>
      </c>
      <c r="AB184" s="59" cm="1">
        <f t="array" ref="AB184">IF(AND( AB$3=INDEX(InputsCapExSalvageMonth,$BS$11),INDEX(InputsCapExSalvageMonth,$BS$11)&lt;&gt;0),AB149-(AA46+AA115),0)</f>
        <v>0</v>
      </c>
      <c r="AC184" s="59" cm="1">
        <f t="array" ref="AC184">IF(AND( AC$3=INDEX(InputsCapExSalvageMonth,$BS$11),INDEX(InputsCapExSalvageMonth,$BS$11)&lt;&gt;0),AC149-(AB46+AB115),0)</f>
        <v>0</v>
      </c>
      <c r="AD184" s="59" cm="1">
        <f t="array" ref="AD184">IF(AND( AD$3=INDEX(InputsCapExSalvageMonth,$BS$11),INDEX(InputsCapExSalvageMonth,$BS$11)&lt;&gt;0),AD149-(AC46+AC115),0)</f>
        <v>0</v>
      </c>
      <c r="AE184" s="59" cm="1">
        <f t="array" ref="AE184">IF(AND( AE$3=INDEX(InputsCapExSalvageMonth,$BS$11),INDEX(InputsCapExSalvageMonth,$BS$11)&lt;&gt;0),AE149-(AD46+AD115),0)</f>
        <v>0</v>
      </c>
      <c r="AF184" s="59" cm="1">
        <f t="array" ref="AF184">IF(AND( AF$3=INDEX(InputsCapExSalvageMonth,$BS$11),INDEX(InputsCapExSalvageMonth,$BS$11)&lt;&gt;0),AF149-(AE46+AE115),0)</f>
        <v>0</v>
      </c>
      <c r="AG184" s="59" cm="1">
        <f t="array" ref="AG184">IF(AND( AG$3=INDEX(InputsCapExSalvageMonth,$BS$11),INDEX(InputsCapExSalvageMonth,$BS$11)&lt;&gt;0),AG149-(AF46+AF115),0)</f>
        <v>0</v>
      </c>
      <c r="AH184" s="60" cm="1">
        <f t="array" ref="AH184">IF(AND( AH$3=INDEX(InputsCapExSalvageMonth,$BS$11),INDEX(InputsCapExSalvageMonth,$BS$11)&lt;&gt;0),AH149-(AG46+AG115),0)</f>
        <v>0</v>
      </c>
      <c r="AI184" s="53" cm="1">
        <f t="array" ref="AI184">IF(AND( AI$3=INDEX(InputsCapExSalvageMonth,$BS$11),INDEX(InputsCapExSalvageMonth,$BS$11)&lt;&gt;0),AI149-(AH46+AH115),0)</f>
        <v>0</v>
      </c>
      <c r="AJ184" s="59" cm="1">
        <f t="array" ref="AJ184">IF(AND( AJ$3=INDEX(InputsCapExSalvageMonth,$BS$11),INDEX(InputsCapExSalvageMonth,$BS$11)&lt;&gt;0),AJ149-(AI46+AI115),0)</f>
        <v>0</v>
      </c>
      <c r="AK184" s="59" cm="1">
        <f t="array" ref="AK184">IF(AND( AK$3=INDEX(InputsCapExSalvageMonth,$BS$11),INDEX(InputsCapExSalvageMonth,$BS$11)&lt;&gt;0),AK149-(AJ46+AJ115),0)</f>
        <v>0</v>
      </c>
      <c r="AL184" s="59" cm="1">
        <f t="array" ref="AL184">IF(AND( AL$3=INDEX(InputsCapExSalvageMonth,$BS$11),INDEX(InputsCapExSalvageMonth,$BS$11)&lt;&gt;0),AL149-(AK46+AK115),0)</f>
        <v>0</v>
      </c>
      <c r="AM184" s="59" cm="1">
        <f t="array" ref="AM184">IF(AND( AM$3=INDEX(InputsCapExSalvageMonth,$BS$11),INDEX(InputsCapExSalvageMonth,$BS$11)&lt;&gt;0),AM149-(AL46+AL115),0)</f>
        <v>0</v>
      </c>
      <c r="AN184" s="59" cm="1">
        <f t="array" ref="AN184">IF(AND( AN$3=INDEX(InputsCapExSalvageMonth,$BS$11),INDEX(InputsCapExSalvageMonth,$BS$11)&lt;&gt;0),AN149-(AM46+AM115),0)</f>
        <v>0</v>
      </c>
      <c r="AO184" s="59" cm="1">
        <f t="array" ref="AO184">IF(AND( AO$3=INDEX(InputsCapExSalvageMonth,$BS$11),INDEX(InputsCapExSalvageMonth,$BS$11)&lt;&gt;0),AO149-(AN46+AN115),0)</f>
        <v>0</v>
      </c>
      <c r="AP184" s="59" cm="1">
        <f t="array" ref="AP184">IF(AND( AP$3=INDEX(InputsCapExSalvageMonth,$BS$11),INDEX(InputsCapExSalvageMonth,$BS$11)&lt;&gt;0),AP149-(AO46+AO115),0)</f>
        <v>0</v>
      </c>
      <c r="AQ184" s="59" cm="1">
        <f t="array" ref="AQ184">IF(AND( AQ$3=INDEX(InputsCapExSalvageMonth,$BS$11),INDEX(InputsCapExSalvageMonth,$BS$11)&lt;&gt;0),AQ149-(AP46+AP115),0)</f>
        <v>0</v>
      </c>
      <c r="AR184" s="59" cm="1">
        <f t="array" ref="AR184">IF(AND( AR$3=INDEX(InputsCapExSalvageMonth,$BS$11),INDEX(InputsCapExSalvageMonth,$BS$11)&lt;&gt;0),AR149-(AQ46+AQ115),0)</f>
        <v>0</v>
      </c>
      <c r="AS184" s="59" cm="1">
        <f t="array" ref="AS184">IF(AND( AS$3=INDEX(InputsCapExSalvageMonth,$BS$11),INDEX(InputsCapExSalvageMonth,$BS$11)&lt;&gt;0),AS149-(AR46+AR115),0)</f>
        <v>0</v>
      </c>
      <c r="AT184" s="60" cm="1">
        <f t="array" ref="AT184">IF(AND( AT$3=INDEX(InputsCapExSalvageMonth,$BS$11),INDEX(InputsCapExSalvageMonth,$BS$11)&lt;&gt;0),AT149-(AS46+AS115),0)</f>
        <v>0</v>
      </c>
      <c r="AU184" s="53" cm="1">
        <f t="array" ref="AU184">IF(AND( AU$3=INDEX(InputsCapExSalvageMonth,$BS$11),INDEX(InputsCapExSalvageMonth,$BS$11)&lt;&gt;0),AU149-(AT46+AT115),0)</f>
        <v>0</v>
      </c>
      <c r="AV184" s="59" cm="1">
        <f t="array" ref="AV184">IF(AND( AV$3=INDEX(InputsCapExSalvageMonth,$BS$11),INDEX(InputsCapExSalvageMonth,$BS$11)&lt;&gt;0),AV149-(AU46+AU115),0)</f>
        <v>0</v>
      </c>
      <c r="AW184" s="59" cm="1">
        <f t="array" ref="AW184">IF(AND( AW$3=INDEX(InputsCapExSalvageMonth,$BS$11),INDEX(InputsCapExSalvageMonth,$BS$11)&lt;&gt;0),AW149-(AV46+AV115),0)</f>
        <v>0</v>
      </c>
      <c r="AX184" s="59" cm="1">
        <f t="array" ref="AX184">IF(AND( AX$3=INDEX(InputsCapExSalvageMonth,$BS$11),INDEX(InputsCapExSalvageMonth,$BS$11)&lt;&gt;0),AX149-(AW46+AW115),0)</f>
        <v>0</v>
      </c>
      <c r="AY184" s="59" cm="1">
        <f t="array" ref="AY184">IF(AND( AY$3=INDEX(InputsCapExSalvageMonth,$BS$11),INDEX(InputsCapExSalvageMonth,$BS$11)&lt;&gt;0),AY149-(AX46+AX115),0)</f>
        <v>0</v>
      </c>
      <c r="AZ184" s="59" cm="1">
        <f t="array" ref="AZ184">IF(AND( AZ$3=INDEX(InputsCapExSalvageMonth,$BS$11),INDEX(InputsCapExSalvageMonth,$BS$11)&lt;&gt;0),AZ149-(AY46+AY115),0)</f>
        <v>0</v>
      </c>
      <c r="BA184" s="59" cm="1">
        <f t="array" ref="BA184">IF(AND( BA$3=INDEX(InputsCapExSalvageMonth,$BS$11),INDEX(InputsCapExSalvageMonth,$BS$11)&lt;&gt;0),BA149-(AZ46+AZ115),0)</f>
        <v>0</v>
      </c>
      <c r="BB184" s="59" cm="1">
        <f t="array" ref="BB184">IF(AND( BB$3=INDEX(InputsCapExSalvageMonth,$BS$11),INDEX(InputsCapExSalvageMonth,$BS$11)&lt;&gt;0),BB149-(BA46+BA115),0)</f>
        <v>0</v>
      </c>
      <c r="BC184" s="59" cm="1">
        <f t="array" ref="BC184">IF(AND( BC$3=INDEX(InputsCapExSalvageMonth,$BS$11),INDEX(InputsCapExSalvageMonth,$BS$11)&lt;&gt;0),BC149-(BB46+BB115),0)</f>
        <v>0</v>
      </c>
      <c r="BD184" s="59" cm="1">
        <f t="array" ref="BD184">IF(AND( BD$3=INDEX(InputsCapExSalvageMonth,$BS$11),INDEX(InputsCapExSalvageMonth,$BS$11)&lt;&gt;0),BD149-(BC46+BC115),0)</f>
        <v>0</v>
      </c>
      <c r="BE184" s="59" cm="1">
        <f t="array" ref="BE184">IF(AND( BE$3=INDEX(InputsCapExSalvageMonth,$BS$11),INDEX(InputsCapExSalvageMonth,$BS$11)&lt;&gt;0),BE149-(BD46+BD115),0)</f>
        <v>0</v>
      </c>
      <c r="BF184" s="60" cm="1">
        <f t="array" ref="BF184">IF(AND( BF$3=INDEX(InputsCapExSalvageMonth,$BS$11),INDEX(InputsCapExSalvageMonth,$BS$11)&lt;&gt;0),BF149-(BE46+BE115),0)</f>
        <v>0</v>
      </c>
      <c r="BG184" s="53" cm="1">
        <f t="array" ref="BG184">IF(AND( BG$3=INDEX(InputsCapExSalvageMonth,$BS$11),INDEX(InputsCapExSalvageMonth,$BS$11)&lt;&gt;0),BG149-(BF46+BF115),0)</f>
        <v>0</v>
      </c>
      <c r="BH184" s="59" cm="1">
        <f t="array" ref="BH184">IF(AND( BH$3=INDEX(InputsCapExSalvageMonth,$BS$11),INDEX(InputsCapExSalvageMonth,$BS$11)&lt;&gt;0),BH149-(BG46+BG115),0)</f>
        <v>0</v>
      </c>
      <c r="BI184" s="59" cm="1">
        <f t="array" ref="BI184">IF(AND( BI$3=INDEX(InputsCapExSalvageMonth,$BS$11),INDEX(InputsCapExSalvageMonth,$BS$11)&lt;&gt;0),BI149-(BH46+BH115),0)</f>
        <v>0</v>
      </c>
      <c r="BJ184" s="59" cm="1">
        <f t="array" ref="BJ184">IF(AND( BJ$3=INDEX(InputsCapExSalvageMonth,$BS$11),INDEX(InputsCapExSalvageMonth,$BS$11)&lt;&gt;0),BJ149-(BI46+BI115),0)</f>
        <v>0</v>
      </c>
      <c r="BK184" s="59" cm="1">
        <f t="array" ref="BK184">IF(AND( BK$3=INDEX(InputsCapExSalvageMonth,$BS$11),INDEX(InputsCapExSalvageMonth,$BS$11)&lt;&gt;0),BK149-(BJ46+BJ115),0)</f>
        <v>0</v>
      </c>
      <c r="BL184" s="59" cm="1">
        <f t="array" ref="BL184">IF(AND( BL$3=INDEX(InputsCapExSalvageMonth,$BS$11),INDEX(InputsCapExSalvageMonth,$BS$11)&lt;&gt;0),BL149-(BK46+BK115),0)</f>
        <v>0</v>
      </c>
      <c r="BM184" s="59" cm="1">
        <f t="array" ref="BM184">IF(AND( BM$3=INDEX(InputsCapExSalvageMonth,$BS$11),INDEX(InputsCapExSalvageMonth,$BS$11)&lt;&gt;0),BM149-(BL46+BL115),0)</f>
        <v>0</v>
      </c>
      <c r="BN184" s="59" cm="1">
        <f t="array" ref="BN184">IF(AND( BN$3=INDEX(InputsCapExSalvageMonth,$BS$11),INDEX(InputsCapExSalvageMonth,$BS$11)&lt;&gt;0),BN149-(BM46+BM115),0)</f>
        <v>0</v>
      </c>
      <c r="BO184" s="59" cm="1">
        <f t="array" ref="BO184">IF(AND( BO$3=INDEX(InputsCapExSalvageMonth,$BS$11),INDEX(InputsCapExSalvageMonth,$BS$11)&lt;&gt;0),BO149-(BN46+BN115),0)</f>
        <v>0</v>
      </c>
      <c r="BP184" s="59" cm="1">
        <f t="array" ref="BP184">IF(AND( BP$3=INDEX(InputsCapExSalvageMonth,$BS$11),INDEX(InputsCapExSalvageMonth,$BS$11)&lt;&gt;0),BP149-(BO46+BO115),0)</f>
        <v>0</v>
      </c>
      <c r="BQ184" s="59" cm="1">
        <f t="array" ref="BQ184">IF(AND( BQ$3=INDEX(InputsCapExSalvageMonth,$BS$11),INDEX(InputsCapExSalvageMonth,$BS$11)&lt;&gt;0),BQ149-(BP46+BP115),0)</f>
        <v>0</v>
      </c>
      <c r="BR184" s="60" cm="1">
        <f t="array" ref="BR184">IF(AND( BR$3=INDEX(InputsCapExSalvageMonth,$BS$11),INDEX(InputsCapExSalvageMonth,$BS$11)&lt;&gt;0),BR149-(BQ46+BQ115),0)</f>
        <v>0</v>
      </c>
    </row>
    <row r="185" spans="1:70" hidden="1" x14ac:dyDescent="0.25">
      <c r="A185" s="47"/>
      <c r="B185" s="141"/>
      <c r="C185" s="128" cm="1">
        <f t="array" ref="C185">INDEX(InputsCapexItem,$BS$12)</f>
        <v>0</v>
      </c>
      <c r="E185" s="60">
        <f t="shared" si="122"/>
        <v>0</v>
      </c>
      <c r="F185" s="60">
        <f t="shared" si="123"/>
        <v>0</v>
      </c>
      <c r="G185" s="60">
        <f t="shared" si="124"/>
        <v>0</v>
      </c>
      <c r="H185" s="60">
        <f t="shared" si="125"/>
        <v>0</v>
      </c>
      <c r="I185" s="60">
        <f t="shared" si="126"/>
        <v>0</v>
      </c>
      <c r="K185" s="53" cm="1">
        <f t="array" ref="K185">IF(AND( K$3=INDEX(InputsCapExSalvageMonth,$BS$12),INDEX(InputsCapExSalvageMonth,$BS$12)&lt;&gt;0),K150-(J47+J116),0)</f>
        <v>0</v>
      </c>
      <c r="L185" s="59" cm="1">
        <f t="array" ref="L185">IF(AND( L$3=INDEX(InputsCapExSalvageMonth,$BS$12),INDEX(InputsCapExSalvageMonth,$BS$12)&lt;&gt;0),L150-(K47+K116),0)</f>
        <v>0</v>
      </c>
      <c r="M185" s="59" cm="1">
        <f t="array" ref="M185">IF(AND( M$3=INDEX(InputsCapExSalvageMonth,$BS$12),INDEX(InputsCapExSalvageMonth,$BS$12)&lt;&gt;0),M150-(L47+L116),0)</f>
        <v>0</v>
      </c>
      <c r="N185" s="59" cm="1">
        <f t="array" ref="N185">IF(AND( N$3=INDEX(InputsCapExSalvageMonth,$BS$12),INDEX(InputsCapExSalvageMonth,$BS$12)&lt;&gt;0),N150-(M47+M116),0)</f>
        <v>0</v>
      </c>
      <c r="O185" s="59" cm="1">
        <f t="array" ref="O185">IF(AND( O$3=INDEX(InputsCapExSalvageMonth,$BS$12),INDEX(InputsCapExSalvageMonth,$BS$12)&lt;&gt;0),O150-(N47+N116),0)</f>
        <v>0</v>
      </c>
      <c r="P185" s="59" cm="1">
        <f t="array" ref="P185">IF(AND( P$3=INDEX(InputsCapExSalvageMonth,$BS$12),INDEX(InputsCapExSalvageMonth,$BS$12)&lt;&gt;0),P150-(O47+O116),0)</f>
        <v>0</v>
      </c>
      <c r="Q185" s="59" cm="1">
        <f t="array" ref="Q185">IF(AND( Q$3=INDEX(InputsCapExSalvageMonth,$BS$12),INDEX(InputsCapExSalvageMonth,$BS$12)&lt;&gt;0),Q150-(P47+P116),0)</f>
        <v>0</v>
      </c>
      <c r="R185" s="59" cm="1">
        <f t="array" ref="R185">IF(AND( R$3=INDEX(InputsCapExSalvageMonth,$BS$12),INDEX(InputsCapExSalvageMonth,$BS$12)&lt;&gt;0),R150-(Q47+Q116),0)</f>
        <v>0</v>
      </c>
      <c r="S185" s="59" cm="1">
        <f t="array" ref="S185">IF(AND( S$3=INDEX(InputsCapExSalvageMonth,$BS$12),INDEX(InputsCapExSalvageMonth,$BS$12)&lt;&gt;0),S150-(R47+R116),0)</f>
        <v>0</v>
      </c>
      <c r="T185" s="59" cm="1">
        <f t="array" ref="T185">IF(AND( T$3=INDEX(InputsCapExSalvageMonth,$BS$12),INDEX(InputsCapExSalvageMonth,$BS$12)&lt;&gt;0),T150-(S47+S116),0)</f>
        <v>0</v>
      </c>
      <c r="U185" s="59" cm="1">
        <f t="array" ref="U185">IF(AND( U$3=INDEX(InputsCapExSalvageMonth,$BS$12),INDEX(InputsCapExSalvageMonth,$BS$12)&lt;&gt;0),U150-(T47+T116),0)</f>
        <v>0</v>
      </c>
      <c r="V185" s="60" cm="1">
        <f t="array" ref="V185">IF(AND( V$3=INDEX(InputsCapExSalvageMonth,$BS$12),INDEX(InputsCapExSalvageMonth,$BS$12)&lt;&gt;0),V150-(U47+U116),0)</f>
        <v>0</v>
      </c>
      <c r="W185" s="53" cm="1">
        <f t="array" ref="W185">IF(AND( W$3=INDEX(InputsCapExSalvageMonth,$BS$12),INDEX(InputsCapExSalvageMonth,$BS$12)&lt;&gt;0),W150-(V47+V116),0)</f>
        <v>0</v>
      </c>
      <c r="X185" s="59" cm="1">
        <f t="array" ref="X185">IF(AND( X$3=INDEX(InputsCapExSalvageMonth,$BS$12),INDEX(InputsCapExSalvageMonth,$BS$12)&lt;&gt;0),X150-(W47+W116),0)</f>
        <v>0</v>
      </c>
      <c r="Y185" s="59" cm="1">
        <f t="array" ref="Y185">IF(AND( Y$3=INDEX(InputsCapExSalvageMonth,$BS$12),INDEX(InputsCapExSalvageMonth,$BS$12)&lt;&gt;0),Y150-(X47+X116),0)</f>
        <v>0</v>
      </c>
      <c r="Z185" s="59" cm="1">
        <f t="array" ref="Z185">IF(AND( Z$3=INDEX(InputsCapExSalvageMonth,$BS$12),INDEX(InputsCapExSalvageMonth,$BS$12)&lt;&gt;0),Z150-(Y47+Y116),0)</f>
        <v>0</v>
      </c>
      <c r="AA185" s="59" cm="1">
        <f t="array" ref="AA185">IF(AND( AA$3=INDEX(InputsCapExSalvageMonth,$BS$12),INDEX(InputsCapExSalvageMonth,$BS$12)&lt;&gt;0),AA150-(Z47+Z116),0)</f>
        <v>0</v>
      </c>
      <c r="AB185" s="59" cm="1">
        <f t="array" ref="AB185">IF(AND( AB$3=INDEX(InputsCapExSalvageMonth,$BS$12),INDEX(InputsCapExSalvageMonth,$BS$12)&lt;&gt;0),AB150-(AA47+AA116),0)</f>
        <v>0</v>
      </c>
      <c r="AC185" s="59" cm="1">
        <f t="array" ref="AC185">IF(AND( AC$3=INDEX(InputsCapExSalvageMonth,$BS$12),INDEX(InputsCapExSalvageMonth,$BS$12)&lt;&gt;0),AC150-(AB47+AB116),0)</f>
        <v>0</v>
      </c>
      <c r="AD185" s="59" cm="1">
        <f t="array" ref="AD185">IF(AND( AD$3=INDEX(InputsCapExSalvageMonth,$BS$12),INDEX(InputsCapExSalvageMonth,$BS$12)&lt;&gt;0),AD150-(AC47+AC116),0)</f>
        <v>0</v>
      </c>
      <c r="AE185" s="59" cm="1">
        <f t="array" ref="AE185">IF(AND( AE$3=INDEX(InputsCapExSalvageMonth,$BS$12),INDEX(InputsCapExSalvageMonth,$BS$12)&lt;&gt;0),AE150-(AD47+AD116),0)</f>
        <v>0</v>
      </c>
      <c r="AF185" s="59" cm="1">
        <f t="array" ref="AF185">IF(AND( AF$3=INDEX(InputsCapExSalvageMonth,$BS$12),INDEX(InputsCapExSalvageMonth,$BS$12)&lt;&gt;0),AF150-(AE47+AE116),0)</f>
        <v>0</v>
      </c>
      <c r="AG185" s="59" cm="1">
        <f t="array" ref="AG185">IF(AND( AG$3=INDEX(InputsCapExSalvageMonth,$BS$12),INDEX(InputsCapExSalvageMonth,$BS$12)&lt;&gt;0),AG150-(AF47+AF116),0)</f>
        <v>0</v>
      </c>
      <c r="AH185" s="60" cm="1">
        <f t="array" ref="AH185">IF(AND( AH$3=INDEX(InputsCapExSalvageMonth,$BS$12),INDEX(InputsCapExSalvageMonth,$BS$12)&lt;&gt;0),AH150-(AG47+AG116),0)</f>
        <v>0</v>
      </c>
      <c r="AI185" s="53" cm="1">
        <f t="array" ref="AI185">IF(AND( AI$3=INDEX(InputsCapExSalvageMonth,$BS$12),INDEX(InputsCapExSalvageMonth,$BS$12)&lt;&gt;0),AI150-(AH47+AH116),0)</f>
        <v>0</v>
      </c>
      <c r="AJ185" s="59" cm="1">
        <f t="array" ref="AJ185">IF(AND( AJ$3=INDEX(InputsCapExSalvageMonth,$BS$12),INDEX(InputsCapExSalvageMonth,$BS$12)&lt;&gt;0),AJ150-(AI47+AI116),0)</f>
        <v>0</v>
      </c>
      <c r="AK185" s="59" cm="1">
        <f t="array" ref="AK185">IF(AND( AK$3=INDEX(InputsCapExSalvageMonth,$BS$12),INDEX(InputsCapExSalvageMonth,$BS$12)&lt;&gt;0),AK150-(AJ47+AJ116),0)</f>
        <v>0</v>
      </c>
      <c r="AL185" s="59" cm="1">
        <f t="array" ref="AL185">IF(AND( AL$3=INDEX(InputsCapExSalvageMonth,$BS$12),INDEX(InputsCapExSalvageMonth,$BS$12)&lt;&gt;0),AL150-(AK47+AK116),0)</f>
        <v>0</v>
      </c>
      <c r="AM185" s="59" cm="1">
        <f t="array" ref="AM185">IF(AND( AM$3=INDEX(InputsCapExSalvageMonth,$BS$12),INDEX(InputsCapExSalvageMonth,$BS$12)&lt;&gt;0),AM150-(AL47+AL116),0)</f>
        <v>0</v>
      </c>
      <c r="AN185" s="59" cm="1">
        <f t="array" ref="AN185">IF(AND( AN$3=INDEX(InputsCapExSalvageMonth,$BS$12),INDEX(InputsCapExSalvageMonth,$BS$12)&lt;&gt;0),AN150-(AM47+AM116),0)</f>
        <v>0</v>
      </c>
      <c r="AO185" s="59" cm="1">
        <f t="array" ref="AO185">IF(AND( AO$3=INDEX(InputsCapExSalvageMonth,$BS$12),INDEX(InputsCapExSalvageMonth,$BS$12)&lt;&gt;0),AO150-(AN47+AN116),0)</f>
        <v>0</v>
      </c>
      <c r="AP185" s="59" cm="1">
        <f t="array" ref="AP185">IF(AND( AP$3=INDEX(InputsCapExSalvageMonth,$BS$12),INDEX(InputsCapExSalvageMonth,$BS$12)&lt;&gt;0),AP150-(AO47+AO116),0)</f>
        <v>0</v>
      </c>
      <c r="AQ185" s="59" cm="1">
        <f t="array" ref="AQ185">IF(AND( AQ$3=INDEX(InputsCapExSalvageMonth,$BS$12),INDEX(InputsCapExSalvageMonth,$BS$12)&lt;&gt;0),AQ150-(AP47+AP116),0)</f>
        <v>0</v>
      </c>
      <c r="AR185" s="59" cm="1">
        <f t="array" ref="AR185">IF(AND( AR$3=INDEX(InputsCapExSalvageMonth,$BS$12),INDEX(InputsCapExSalvageMonth,$BS$12)&lt;&gt;0),AR150-(AQ47+AQ116),0)</f>
        <v>0</v>
      </c>
      <c r="AS185" s="59" cm="1">
        <f t="array" ref="AS185">IF(AND( AS$3=INDEX(InputsCapExSalvageMonth,$BS$12),INDEX(InputsCapExSalvageMonth,$BS$12)&lt;&gt;0),AS150-(AR47+AR116),0)</f>
        <v>0</v>
      </c>
      <c r="AT185" s="60" cm="1">
        <f t="array" ref="AT185">IF(AND( AT$3=INDEX(InputsCapExSalvageMonth,$BS$12),INDEX(InputsCapExSalvageMonth,$BS$12)&lt;&gt;0),AT150-(AS47+AS116),0)</f>
        <v>0</v>
      </c>
      <c r="AU185" s="53" cm="1">
        <f t="array" ref="AU185">IF(AND( AU$3=INDEX(InputsCapExSalvageMonth,$BS$12),INDEX(InputsCapExSalvageMonth,$BS$12)&lt;&gt;0),AU150-(AT47+AT116),0)</f>
        <v>0</v>
      </c>
      <c r="AV185" s="59" cm="1">
        <f t="array" ref="AV185">IF(AND( AV$3=INDEX(InputsCapExSalvageMonth,$BS$12),INDEX(InputsCapExSalvageMonth,$BS$12)&lt;&gt;0),AV150-(AU47+AU116),0)</f>
        <v>0</v>
      </c>
      <c r="AW185" s="59" cm="1">
        <f t="array" ref="AW185">IF(AND( AW$3=INDEX(InputsCapExSalvageMonth,$BS$12),INDEX(InputsCapExSalvageMonth,$BS$12)&lt;&gt;0),AW150-(AV47+AV116),0)</f>
        <v>0</v>
      </c>
      <c r="AX185" s="59" cm="1">
        <f t="array" ref="AX185">IF(AND( AX$3=INDEX(InputsCapExSalvageMonth,$BS$12),INDEX(InputsCapExSalvageMonth,$BS$12)&lt;&gt;0),AX150-(AW47+AW116),0)</f>
        <v>0</v>
      </c>
      <c r="AY185" s="59" cm="1">
        <f t="array" ref="AY185">IF(AND( AY$3=INDEX(InputsCapExSalvageMonth,$BS$12),INDEX(InputsCapExSalvageMonth,$BS$12)&lt;&gt;0),AY150-(AX47+AX116),0)</f>
        <v>0</v>
      </c>
      <c r="AZ185" s="59" cm="1">
        <f t="array" ref="AZ185">IF(AND( AZ$3=INDEX(InputsCapExSalvageMonth,$BS$12),INDEX(InputsCapExSalvageMonth,$BS$12)&lt;&gt;0),AZ150-(AY47+AY116),0)</f>
        <v>0</v>
      </c>
      <c r="BA185" s="59" cm="1">
        <f t="array" ref="BA185">IF(AND( BA$3=INDEX(InputsCapExSalvageMonth,$BS$12),INDEX(InputsCapExSalvageMonth,$BS$12)&lt;&gt;0),BA150-(AZ47+AZ116),0)</f>
        <v>0</v>
      </c>
      <c r="BB185" s="59" cm="1">
        <f t="array" ref="BB185">IF(AND( BB$3=INDEX(InputsCapExSalvageMonth,$BS$12),INDEX(InputsCapExSalvageMonth,$BS$12)&lt;&gt;0),BB150-(BA47+BA116),0)</f>
        <v>0</v>
      </c>
      <c r="BC185" s="59" cm="1">
        <f t="array" ref="BC185">IF(AND( BC$3=INDEX(InputsCapExSalvageMonth,$BS$12),INDEX(InputsCapExSalvageMonth,$BS$12)&lt;&gt;0),BC150-(BB47+BB116),0)</f>
        <v>0</v>
      </c>
      <c r="BD185" s="59" cm="1">
        <f t="array" ref="BD185">IF(AND( BD$3=INDEX(InputsCapExSalvageMonth,$BS$12),INDEX(InputsCapExSalvageMonth,$BS$12)&lt;&gt;0),BD150-(BC47+BC116),0)</f>
        <v>0</v>
      </c>
      <c r="BE185" s="59" cm="1">
        <f t="array" ref="BE185">IF(AND( BE$3=INDEX(InputsCapExSalvageMonth,$BS$12),INDEX(InputsCapExSalvageMonth,$BS$12)&lt;&gt;0),BE150-(BD47+BD116),0)</f>
        <v>0</v>
      </c>
      <c r="BF185" s="60" cm="1">
        <f t="array" ref="BF185">IF(AND( BF$3=INDEX(InputsCapExSalvageMonth,$BS$12),INDEX(InputsCapExSalvageMonth,$BS$12)&lt;&gt;0),BF150-(BE47+BE116),0)</f>
        <v>0</v>
      </c>
      <c r="BG185" s="53" cm="1">
        <f t="array" ref="BG185">IF(AND( BG$3=INDEX(InputsCapExSalvageMonth,$BS$12),INDEX(InputsCapExSalvageMonth,$BS$12)&lt;&gt;0),BG150-(BF47+BF116),0)</f>
        <v>0</v>
      </c>
      <c r="BH185" s="59" cm="1">
        <f t="array" ref="BH185">IF(AND( BH$3=INDEX(InputsCapExSalvageMonth,$BS$12),INDEX(InputsCapExSalvageMonth,$BS$12)&lt;&gt;0),BH150-(BG47+BG116),0)</f>
        <v>0</v>
      </c>
      <c r="BI185" s="59" cm="1">
        <f t="array" ref="BI185">IF(AND( BI$3=INDEX(InputsCapExSalvageMonth,$BS$12),INDEX(InputsCapExSalvageMonth,$BS$12)&lt;&gt;0),BI150-(BH47+BH116),0)</f>
        <v>0</v>
      </c>
      <c r="BJ185" s="59" cm="1">
        <f t="array" ref="BJ185">IF(AND( BJ$3=INDEX(InputsCapExSalvageMonth,$BS$12),INDEX(InputsCapExSalvageMonth,$BS$12)&lt;&gt;0),BJ150-(BI47+BI116),0)</f>
        <v>0</v>
      </c>
      <c r="BK185" s="59" cm="1">
        <f t="array" ref="BK185">IF(AND( BK$3=INDEX(InputsCapExSalvageMonth,$BS$12),INDEX(InputsCapExSalvageMonth,$BS$12)&lt;&gt;0),BK150-(BJ47+BJ116),0)</f>
        <v>0</v>
      </c>
      <c r="BL185" s="59" cm="1">
        <f t="array" ref="BL185">IF(AND( BL$3=INDEX(InputsCapExSalvageMonth,$BS$12),INDEX(InputsCapExSalvageMonth,$BS$12)&lt;&gt;0),BL150-(BK47+BK116),0)</f>
        <v>0</v>
      </c>
      <c r="BM185" s="59" cm="1">
        <f t="array" ref="BM185">IF(AND( BM$3=INDEX(InputsCapExSalvageMonth,$BS$12),INDEX(InputsCapExSalvageMonth,$BS$12)&lt;&gt;0),BM150-(BL47+BL116),0)</f>
        <v>0</v>
      </c>
      <c r="BN185" s="59" cm="1">
        <f t="array" ref="BN185">IF(AND( BN$3=INDEX(InputsCapExSalvageMonth,$BS$12),INDEX(InputsCapExSalvageMonth,$BS$12)&lt;&gt;0),BN150-(BM47+BM116),0)</f>
        <v>0</v>
      </c>
      <c r="BO185" s="59" cm="1">
        <f t="array" ref="BO185">IF(AND( BO$3=INDEX(InputsCapExSalvageMonth,$BS$12),INDEX(InputsCapExSalvageMonth,$BS$12)&lt;&gt;0),BO150-(BN47+BN116),0)</f>
        <v>0</v>
      </c>
      <c r="BP185" s="59" cm="1">
        <f t="array" ref="BP185">IF(AND( BP$3=INDEX(InputsCapExSalvageMonth,$BS$12),INDEX(InputsCapExSalvageMonth,$BS$12)&lt;&gt;0),BP150-(BO47+BO116),0)</f>
        <v>0</v>
      </c>
      <c r="BQ185" s="59" cm="1">
        <f t="array" ref="BQ185">IF(AND( BQ$3=INDEX(InputsCapExSalvageMonth,$BS$12),INDEX(InputsCapExSalvageMonth,$BS$12)&lt;&gt;0),BQ150-(BP47+BP116),0)</f>
        <v>0</v>
      </c>
      <c r="BR185" s="60" cm="1">
        <f t="array" ref="BR185">IF(AND( BR$3=INDEX(InputsCapExSalvageMonth,$BS$12),INDEX(InputsCapExSalvageMonth,$BS$12)&lt;&gt;0),BR150-(BQ47+BQ116),0)</f>
        <v>0</v>
      </c>
    </row>
    <row r="186" spans="1:70" hidden="1" x14ac:dyDescent="0.25">
      <c r="A186" s="47"/>
      <c r="B186" s="141"/>
      <c r="C186" s="128" cm="1">
        <f t="array" ref="C186">INDEX(InputsCapexItem,$BS$13)</f>
        <v>0</v>
      </c>
      <c r="E186" s="60">
        <f t="shared" si="122"/>
        <v>0</v>
      </c>
      <c r="F186" s="60">
        <f t="shared" si="123"/>
        <v>0</v>
      </c>
      <c r="G186" s="60">
        <f t="shared" si="124"/>
        <v>0</v>
      </c>
      <c r="H186" s="60">
        <f t="shared" si="125"/>
        <v>0</v>
      </c>
      <c r="I186" s="60">
        <f t="shared" si="126"/>
        <v>0</v>
      </c>
      <c r="K186" s="53" cm="1">
        <f t="array" ref="K186">IF(AND( K$3=INDEX(InputsCapExSalvageMonth,$BS$13),INDEX(InputsCapExSalvageMonth,$BS$13)&lt;&gt;0),K151-(J48+J117),0)</f>
        <v>0</v>
      </c>
      <c r="L186" s="59" cm="1">
        <f t="array" ref="L186">IF(AND( L$3=INDEX(InputsCapExSalvageMonth,$BS$13),INDEX(InputsCapExSalvageMonth,$BS$13)&lt;&gt;0),L151-(K48+K117),0)</f>
        <v>0</v>
      </c>
      <c r="M186" s="59" cm="1">
        <f t="array" ref="M186">IF(AND( M$3=INDEX(InputsCapExSalvageMonth,$BS$13),INDEX(InputsCapExSalvageMonth,$BS$13)&lt;&gt;0),M151-(L48+L117),0)</f>
        <v>0</v>
      </c>
      <c r="N186" s="59" cm="1">
        <f t="array" ref="N186">IF(AND( N$3=INDEX(InputsCapExSalvageMonth,$BS$13),INDEX(InputsCapExSalvageMonth,$BS$13)&lt;&gt;0),N151-(M48+M117),0)</f>
        <v>0</v>
      </c>
      <c r="O186" s="59" cm="1">
        <f t="array" ref="O186">IF(AND( O$3=INDEX(InputsCapExSalvageMonth,$BS$13),INDEX(InputsCapExSalvageMonth,$BS$13)&lt;&gt;0),O151-(N48+N117),0)</f>
        <v>0</v>
      </c>
      <c r="P186" s="59" cm="1">
        <f t="array" ref="P186">IF(AND( P$3=INDEX(InputsCapExSalvageMonth,$BS$13),INDEX(InputsCapExSalvageMonth,$BS$13)&lt;&gt;0),P151-(O48+O117),0)</f>
        <v>0</v>
      </c>
      <c r="Q186" s="59" cm="1">
        <f t="array" ref="Q186">IF(AND( Q$3=INDEX(InputsCapExSalvageMonth,$BS$13),INDEX(InputsCapExSalvageMonth,$BS$13)&lt;&gt;0),Q151-(P48+P117),0)</f>
        <v>0</v>
      </c>
      <c r="R186" s="59" cm="1">
        <f t="array" ref="R186">IF(AND( R$3=INDEX(InputsCapExSalvageMonth,$BS$13),INDEX(InputsCapExSalvageMonth,$BS$13)&lt;&gt;0),R151-(Q48+Q117),0)</f>
        <v>0</v>
      </c>
      <c r="S186" s="59" cm="1">
        <f t="array" ref="S186">IF(AND( S$3=INDEX(InputsCapExSalvageMonth,$BS$13),INDEX(InputsCapExSalvageMonth,$BS$13)&lt;&gt;0),S151-(R48+R117),0)</f>
        <v>0</v>
      </c>
      <c r="T186" s="59" cm="1">
        <f t="array" ref="T186">IF(AND( T$3=INDEX(InputsCapExSalvageMonth,$BS$13),INDEX(InputsCapExSalvageMonth,$BS$13)&lt;&gt;0),T151-(S48+S117),0)</f>
        <v>0</v>
      </c>
      <c r="U186" s="59" cm="1">
        <f t="array" ref="U186">IF(AND( U$3=INDEX(InputsCapExSalvageMonth,$BS$13),INDEX(InputsCapExSalvageMonth,$BS$13)&lt;&gt;0),U151-(T48+T117),0)</f>
        <v>0</v>
      </c>
      <c r="V186" s="60" cm="1">
        <f t="array" ref="V186">IF(AND( V$3=INDEX(InputsCapExSalvageMonth,$BS$13),INDEX(InputsCapExSalvageMonth,$BS$13)&lt;&gt;0),V151-(U48+U117),0)</f>
        <v>0</v>
      </c>
      <c r="W186" s="53" cm="1">
        <f t="array" ref="W186">IF(AND( W$3=INDEX(InputsCapExSalvageMonth,$BS$13),INDEX(InputsCapExSalvageMonth,$BS$13)&lt;&gt;0),W151-(V48+V117),0)</f>
        <v>0</v>
      </c>
      <c r="X186" s="59" cm="1">
        <f t="array" ref="X186">IF(AND( X$3=INDEX(InputsCapExSalvageMonth,$BS$13),INDEX(InputsCapExSalvageMonth,$BS$13)&lt;&gt;0),X151-(W48+W117),0)</f>
        <v>0</v>
      </c>
      <c r="Y186" s="59" cm="1">
        <f t="array" ref="Y186">IF(AND( Y$3=INDEX(InputsCapExSalvageMonth,$BS$13),INDEX(InputsCapExSalvageMonth,$BS$13)&lt;&gt;0),Y151-(X48+X117),0)</f>
        <v>0</v>
      </c>
      <c r="Z186" s="59" cm="1">
        <f t="array" ref="Z186">IF(AND( Z$3=INDEX(InputsCapExSalvageMonth,$BS$13),INDEX(InputsCapExSalvageMonth,$BS$13)&lt;&gt;0),Z151-(Y48+Y117),0)</f>
        <v>0</v>
      </c>
      <c r="AA186" s="59" cm="1">
        <f t="array" ref="AA186">IF(AND( AA$3=INDEX(InputsCapExSalvageMonth,$BS$13),INDEX(InputsCapExSalvageMonth,$BS$13)&lt;&gt;0),AA151-(Z48+Z117),0)</f>
        <v>0</v>
      </c>
      <c r="AB186" s="59" cm="1">
        <f t="array" ref="AB186">IF(AND( AB$3=INDEX(InputsCapExSalvageMonth,$BS$13),INDEX(InputsCapExSalvageMonth,$BS$13)&lt;&gt;0),AB151-(AA48+AA117),0)</f>
        <v>0</v>
      </c>
      <c r="AC186" s="59" cm="1">
        <f t="array" ref="AC186">IF(AND( AC$3=INDEX(InputsCapExSalvageMonth,$BS$13),INDEX(InputsCapExSalvageMonth,$BS$13)&lt;&gt;0),AC151-(AB48+AB117),0)</f>
        <v>0</v>
      </c>
      <c r="AD186" s="59" cm="1">
        <f t="array" ref="AD186">IF(AND( AD$3=INDEX(InputsCapExSalvageMonth,$BS$13),INDEX(InputsCapExSalvageMonth,$BS$13)&lt;&gt;0),AD151-(AC48+AC117),0)</f>
        <v>0</v>
      </c>
      <c r="AE186" s="59" cm="1">
        <f t="array" ref="AE186">IF(AND( AE$3=INDEX(InputsCapExSalvageMonth,$BS$13),INDEX(InputsCapExSalvageMonth,$BS$13)&lt;&gt;0),AE151-(AD48+AD117),0)</f>
        <v>0</v>
      </c>
      <c r="AF186" s="59" cm="1">
        <f t="array" ref="AF186">IF(AND( AF$3=INDEX(InputsCapExSalvageMonth,$BS$13),INDEX(InputsCapExSalvageMonth,$BS$13)&lt;&gt;0),AF151-(AE48+AE117),0)</f>
        <v>0</v>
      </c>
      <c r="AG186" s="59" cm="1">
        <f t="array" ref="AG186">IF(AND( AG$3=INDEX(InputsCapExSalvageMonth,$BS$13),INDEX(InputsCapExSalvageMonth,$BS$13)&lt;&gt;0),AG151-(AF48+AF117),0)</f>
        <v>0</v>
      </c>
      <c r="AH186" s="60" cm="1">
        <f t="array" ref="AH186">IF(AND( AH$3=INDEX(InputsCapExSalvageMonth,$BS$13),INDEX(InputsCapExSalvageMonth,$BS$13)&lt;&gt;0),AH151-(AG48+AG117),0)</f>
        <v>0</v>
      </c>
      <c r="AI186" s="53" cm="1">
        <f t="array" ref="AI186">IF(AND( AI$3=INDEX(InputsCapExSalvageMonth,$BS$13),INDEX(InputsCapExSalvageMonth,$BS$13)&lt;&gt;0),AI151-(AH48+AH117),0)</f>
        <v>0</v>
      </c>
      <c r="AJ186" s="59" cm="1">
        <f t="array" ref="AJ186">IF(AND( AJ$3=INDEX(InputsCapExSalvageMonth,$BS$13),INDEX(InputsCapExSalvageMonth,$BS$13)&lt;&gt;0),AJ151-(AI48+AI117),0)</f>
        <v>0</v>
      </c>
      <c r="AK186" s="59" cm="1">
        <f t="array" ref="AK186">IF(AND( AK$3=INDEX(InputsCapExSalvageMonth,$BS$13),INDEX(InputsCapExSalvageMonth,$BS$13)&lt;&gt;0),AK151-(AJ48+AJ117),0)</f>
        <v>0</v>
      </c>
      <c r="AL186" s="59" cm="1">
        <f t="array" ref="AL186">IF(AND( AL$3=INDEX(InputsCapExSalvageMonth,$BS$13),INDEX(InputsCapExSalvageMonth,$BS$13)&lt;&gt;0),AL151-(AK48+AK117),0)</f>
        <v>0</v>
      </c>
      <c r="AM186" s="59" cm="1">
        <f t="array" ref="AM186">IF(AND( AM$3=INDEX(InputsCapExSalvageMonth,$BS$13),INDEX(InputsCapExSalvageMonth,$BS$13)&lt;&gt;0),AM151-(AL48+AL117),0)</f>
        <v>0</v>
      </c>
      <c r="AN186" s="59" cm="1">
        <f t="array" ref="AN186">IF(AND( AN$3=INDEX(InputsCapExSalvageMonth,$BS$13),INDEX(InputsCapExSalvageMonth,$BS$13)&lt;&gt;0),AN151-(AM48+AM117),0)</f>
        <v>0</v>
      </c>
      <c r="AO186" s="59" cm="1">
        <f t="array" ref="AO186">IF(AND( AO$3=INDEX(InputsCapExSalvageMonth,$BS$13),INDEX(InputsCapExSalvageMonth,$BS$13)&lt;&gt;0),AO151-(AN48+AN117),0)</f>
        <v>0</v>
      </c>
      <c r="AP186" s="59" cm="1">
        <f t="array" ref="AP186">IF(AND( AP$3=INDEX(InputsCapExSalvageMonth,$BS$13),INDEX(InputsCapExSalvageMonth,$BS$13)&lt;&gt;0),AP151-(AO48+AO117),0)</f>
        <v>0</v>
      </c>
      <c r="AQ186" s="59" cm="1">
        <f t="array" ref="AQ186">IF(AND( AQ$3=INDEX(InputsCapExSalvageMonth,$BS$13),INDEX(InputsCapExSalvageMonth,$BS$13)&lt;&gt;0),AQ151-(AP48+AP117),0)</f>
        <v>0</v>
      </c>
      <c r="AR186" s="59" cm="1">
        <f t="array" ref="AR186">IF(AND( AR$3=INDEX(InputsCapExSalvageMonth,$BS$13),INDEX(InputsCapExSalvageMonth,$BS$13)&lt;&gt;0),AR151-(AQ48+AQ117),0)</f>
        <v>0</v>
      </c>
      <c r="AS186" s="59" cm="1">
        <f t="array" ref="AS186">IF(AND( AS$3=INDEX(InputsCapExSalvageMonth,$BS$13),INDEX(InputsCapExSalvageMonth,$BS$13)&lt;&gt;0),AS151-(AR48+AR117),0)</f>
        <v>0</v>
      </c>
      <c r="AT186" s="60" cm="1">
        <f t="array" ref="AT186">IF(AND( AT$3=INDEX(InputsCapExSalvageMonth,$BS$13),INDEX(InputsCapExSalvageMonth,$BS$13)&lt;&gt;0),AT151-(AS48+AS117),0)</f>
        <v>0</v>
      </c>
      <c r="AU186" s="53" cm="1">
        <f t="array" ref="AU186">IF(AND( AU$3=INDEX(InputsCapExSalvageMonth,$BS$13),INDEX(InputsCapExSalvageMonth,$BS$13)&lt;&gt;0),AU151-(AT48+AT117),0)</f>
        <v>0</v>
      </c>
      <c r="AV186" s="59" cm="1">
        <f t="array" ref="AV186">IF(AND( AV$3=INDEX(InputsCapExSalvageMonth,$BS$13),INDEX(InputsCapExSalvageMonth,$BS$13)&lt;&gt;0),AV151-(AU48+AU117),0)</f>
        <v>0</v>
      </c>
      <c r="AW186" s="59" cm="1">
        <f t="array" ref="AW186">IF(AND( AW$3=INDEX(InputsCapExSalvageMonth,$BS$13),INDEX(InputsCapExSalvageMonth,$BS$13)&lt;&gt;0),AW151-(AV48+AV117),0)</f>
        <v>0</v>
      </c>
      <c r="AX186" s="59" cm="1">
        <f t="array" ref="AX186">IF(AND( AX$3=INDEX(InputsCapExSalvageMonth,$BS$13),INDEX(InputsCapExSalvageMonth,$BS$13)&lt;&gt;0),AX151-(AW48+AW117),0)</f>
        <v>0</v>
      </c>
      <c r="AY186" s="59" cm="1">
        <f t="array" ref="AY186">IF(AND( AY$3=INDEX(InputsCapExSalvageMonth,$BS$13),INDEX(InputsCapExSalvageMonth,$BS$13)&lt;&gt;0),AY151-(AX48+AX117),0)</f>
        <v>0</v>
      </c>
      <c r="AZ186" s="59" cm="1">
        <f t="array" ref="AZ186">IF(AND( AZ$3=INDEX(InputsCapExSalvageMonth,$BS$13),INDEX(InputsCapExSalvageMonth,$BS$13)&lt;&gt;0),AZ151-(AY48+AY117),0)</f>
        <v>0</v>
      </c>
      <c r="BA186" s="59" cm="1">
        <f t="array" ref="BA186">IF(AND( BA$3=INDEX(InputsCapExSalvageMonth,$BS$13),INDEX(InputsCapExSalvageMonth,$BS$13)&lt;&gt;0),BA151-(AZ48+AZ117),0)</f>
        <v>0</v>
      </c>
      <c r="BB186" s="59" cm="1">
        <f t="array" ref="BB186">IF(AND( BB$3=INDEX(InputsCapExSalvageMonth,$BS$13),INDEX(InputsCapExSalvageMonth,$BS$13)&lt;&gt;0),BB151-(BA48+BA117),0)</f>
        <v>0</v>
      </c>
      <c r="BC186" s="59" cm="1">
        <f t="array" ref="BC186">IF(AND( BC$3=INDEX(InputsCapExSalvageMonth,$BS$13),INDEX(InputsCapExSalvageMonth,$BS$13)&lt;&gt;0),BC151-(BB48+BB117),0)</f>
        <v>0</v>
      </c>
      <c r="BD186" s="59" cm="1">
        <f t="array" ref="BD186">IF(AND( BD$3=INDEX(InputsCapExSalvageMonth,$BS$13),INDEX(InputsCapExSalvageMonth,$BS$13)&lt;&gt;0),BD151-(BC48+BC117),0)</f>
        <v>0</v>
      </c>
      <c r="BE186" s="59" cm="1">
        <f t="array" ref="BE186">IF(AND( BE$3=INDEX(InputsCapExSalvageMonth,$BS$13),INDEX(InputsCapExSalvageMonth,$BS$13)&lt;&gt;0),BE151-(BD48+BD117),0)</f>
        <v>0</v>
      </c>
      <c r="BF186" s="60" cm="1">
        <f t="array" ref="BF186">IF(AND( BF$3=INDEX(InputsCapExSalvageMonth,$BS$13),INDEX(InputsCapExSalvageMonth,$BS$13)&lt;&gt;0),BF151-(BE48+BE117),0)</f>
        <v>0</v>
      </c>
      <c r="BG186" s="53" cm="1">
        <f t="array" ref="BG186">IF(AND( BG$3=INDEX(InputsCapExSalvageMonth,$BS$13),INDEX(InputsCapExSalvageMonth,$BS$13)&lt;&gt;0),BG151-(BF48+BF117),0)</f>
        <v>0</v>
      </c>
      <c r="BH186" s="59" cm="1">
        <f t="array" ref="BH186">IF(AND( BH$3=INDEX(InputsCapExSalvageMonth,$BS$13),INDEX(InputsCapExSalvageMonth,$BS$13)&lt;&gt;0),BH151-(BG48+BG117),0)</f>
        <v>0</v>
      </c>
      <c r="BI186" s="59" cm="1">
        <f t="array" ref="BI186">IF(AND( BI$3=INDEX(InputsCapExSalvageMonth,$BS$13),INDEX(InputsCapExSalvageMonth,$BS$13)&lt;&gt;0),BI151-(BH48+BH117),0)</f>
        <v>0</v>
      </c>
      <c r="BJ186" s="59" cm="1">
        <f t="array" ref="BJ186">IF(AND( BJ$3=INDEX(InputsCapExSalvageMonth,$BS$13),INDEX(InputsCapExSalvageMonth,$BS$13)&lt;&gt;0),BJ151-(BI48+BI117),0)</f>
        <v>0</v>
      </c>
      <c r="BK186" s="59" cm="1">
        <f t="array" ref="BK186">IF(AND( BK$3=INDEX(InputsCapExSalvageMonth,$BS$13),INDEX(InputsCapExSalvageMonth,$BS$13)&lt;&gt;0),BK151-(BJ48+BJ117),0)</f>
        <v>0</v>
      </c>
      <c r="BL186" s="59" cm="1">
        <f t="array" ref="BL186">IF(AND( BL$3=INDEX(InputsCapExSalvageMonth,$BS$13),INDEX(InputsCapExSalvageMonth,$BS$13)&lt;&gt;0),BL151-(BK48+BK117),0)</f>
        <v>0</v>
      </c>
      <c r="BM186" s="59" cm="1">
        <f t="array" ref="BM186">IF(AND( BM$3=INDEX(InputsCapExSalvageMonth,$BS$13),INDEX(InputsCapExSalvageMonth,$BS$13)&lt;&gt;0),BM151-(BL48+BL117),0)</f>
        <v>0</v>
      </c>
      <c r="BN186" s="59" cm="1">
        <f t="array" ref="BN186">IF(AND( BN$3=INDEX(InputsCapExSalvageMonth,$BS$13),INDEX(InputsCapExSalvageMonth,$BS$13)&lt;&gt;0),BN151-(BM48+BM117),0)</f>
        <v>0</v>
      </c>
      <c r="BO186" s="59" cm="1">
        <f t="array" ref="BO186">IF(AND( BO$3=INDEX(InputsCapExSalvageMonth,$BS$13),INDEX(InputsCapExSalvageMonth,$BS$13)&lt;&gt;0),BO151-(BN48+BN117),0)</f>
        <v>0</v>
      </c>
      <c r="BP186" s="59" cm="1">
        <f t="array" ref="BP186">IF(AND( BP$3=INDEX(InputsCapExSalvageMonth,$BS$13),INDEX(InputsCapExSalvageMonth,$BS$13)&lt;&gt;0),BP151-(BO48+BO117),0)</f>
        <v>0</v>
      </c>
      <c r="BQ186" s="59" cm="1">
        <f t="array" ref="BQ186">IF(AND( BQ$3=INDEX(InputsCapExSalvageMonth,$BS$13),INDEX(InputsCapExSalvageMonth,$BS$13)&lt;&gt;0),BQ151-(BP48+BP117),0)</f>
        <v>0</v>
      </c>
      <c r="BR186" s="60" cm="1">
        <f t="array" ref="BR186">IF(AND( BR$3=INDEX(InputsCapExSalvageMonth,$BS$13),INDEX(InputsCapExSalvageMonth,$BS$13)&lt;&gt;0),BR151-(BQ48+BQ117),0)</f>
        <v>0</v>
      </c>
    </row>
    <row r="187" spans="1:70" hidden="1" x14ac:dyDescent="0.25">
      <c r="A187" s="47"/>
      <c r="B187" s="141"/>
      <c r="C187" s="128" cm="1">
        <f t="array" ref="C187">INDEX(InputsCapexItem,$BS$14)</f>
        <v>0</v>
      </c>
      <c r="E187" s="60">
        <f t="shared" si="122"/>
        <v>0</v>
      </c>
      <c r="F187" s="60">
        <f t="shared" si="123"/>
        <v>0</v>
      </c>
      <c r="G187" s="60">
        <f t="shared" si="124"/>
        <v>0</v>
      </c>
      <c r="H187" s="60">
        <f t="shared" si="125"/>
        <v>0</v>
      </c>
      <c r="I187" s="60">
        <f t="shared" si="126"/>
        <v>0</v>
      </c>
      <c r="K187" s="53" cm="1">
        <f t="array" ref="K187">IF(AND( K$3=INDEX(InputsCapExSalvageMonth,$BS$14),INDEX(InputsCapExSalvageMonth,$BS$14)&lt;&gt;0),K152-(J49+J118),0)</f>
        <v>0</v>
      </c>
      <c r="L187" s="59" cm="1">
        <f t="array" ref="L187">IF(AND( L$3=INDEX(InputsCapExSalvageMonth,$BS$14),INDEX(InputsCapExSalvageMonth,$BS$14)&lt;&gt;0),L152-(K49+K118),0)</f>
        <v>0</v>
      </c>
      <c r="M187" s="59" cm="1">
        <f t="array" ref="M187">IF(AND( M$3=INDEX(InputsCapExSalvageMonth,$BS$14),INDEX(InputsCapExSalvageMonth,$BS$14)&lt;&gt;0),M152-(L49+L118),0)</f>
        <v>0</v>
      </c>
      <c r="N187" s="59" cm="1">
        <f t="array" ref="N187">IF(AND( N$3=INDEX(InputsCapExSalvageMonth,$BS$14),INDEX(InputsCapExSalvageMonth,$BS$14)&lt;&gt;0),N152-(M49+M118),0)</f>
        <v>0</v>
      </c>
      <c r="O187" s="59" cm="1">
        <f t="array" ref="O187">IF(AND( O$3=INDEX(InputsCapExSalvageMonth,$BS$14),INDEX(InputsCapExSalvageMonth,$BS$14)&lt;&gt;0),O152-(N49+N118),0)</f>
        <v>0</v>
      </c>
      <c r="P187" s="59" cm="1">
        <f t="array" ref="P187">IF(AND( P$3=INDEX(InputsCapExSalvageMonth,$BS$14),INDEX(InputsCapExSalvageMonth,$BS$14)&lt;&gt;0),P152-(O49+O118),0)</f>
        <v>0</v>
      </c>
      <c r="Q187" s="59" cm="1">
        <f t="array" ref="Q187">IF(AND( Q$3=INDEX(InputsCapExSalvageMonth,$BS$14),INDEX(InputsCapExSalvageMonth,$BS$14)&lt;&gt;0),Q152-(P49+P118),0)</f>
        <v>0</v>
      </c>
      <c r="R187" s="59" cm="1">
        <f t="array" ref="R187">IF(AND( R$3=INDEX(InputsCapExSalvageMonth,$BS$14),INDEX(InputsCapExSalvageMonth,$BS$14)&lt;&gt;0),R152-(Q49+Q118),0)</f>
        <v>0</v>
      </c>
      <c r="S187" s="59" cm="1">
        <f t="array" ref="S187">IF(AND( S$3=INDEX(InputsCapExSalvageMonth,$BS$14),INDEX(InputsCapExSalvageMonth,$BS$14)&lt;&gt;0),S152-(R49+R118),0)</f>
        <v>0</v>
      </c>
      <c r="T187" s="59" cm="1">
        <f t="array" ref="T187">IF(AND( T$3=INDEX(InputsCapExSalvageMonth,$BS$14),INDEX(InputsCapExSalvageMonth,$BS$14)&lt;&gt;0),T152-(S49+S118),0)</f>
        <v>0</v>
      </c>
      <c r="U187" s="59" cm="1">
        <f t="array" ref="U187">IF(AND( U$3=INDEX(InputsCapExSalvageMonth,$BS$14),INDEX(InputsCapExSalvageMonth,$BS$14)&lt;&gt;0),U152-(T49+T118),0)</f>
        <v>0</v>
      </c>
      <c r="V187" s="60" cm="1">
        <f t="array" ref="V187">IF(AND( V$3=INDEX(InputsCapExSalvageMonth,$BS$14),INDEX(InputsCapExSalvageMonth,$BS$14)&lt;&gt;0),V152-(U49+U118),0)</f>
        <v>0</v>
      </c>
      <c r="W187" s="53" cm="1">
        <f t="array" ref="W187">IF(AND( W$3=INDEX(InputsCapExSalvageMonth,$BS$14),INDEX(InputsCapExSalvageMonth,$BS$14)&lt;&gt;0),W152-(V49+V118),0)</f>
        <v>0</v>
      </c>
      <c r="X187" s="59" cm="1">
        <f t="array" ref="X187">IF(AND( X$3=INDEX(InputsCapExSalvageMonth,$BS$14),INDEX(InputsCapExSalvageMonth,$BS$14)&lt;&gt;0),X152-(W49+W118),0)</f>
        <v>0</v>
      </c>
      <c r="Y187" s="59" cm="1">
        <f t="array" ref="Y187">IF(AND( Y$3=INDEX(InputsCapExSalvageMonth,$BS$14),INDEX(InputsCapExSalvageMonth,$BS$14)&lt;&gt;0),Y152-(X49+X118),0)</f>
        <v>0</v>
      </c>
      <c r="Z187" s="59" cm="1">
        <f t="array" ref="Z187">IF(AND( Z$3=INDEX(InputsCapExSalvageMonth,$BS$14),INDEX(InputsCapExSalvageMonth,$BS$14)&lt;&gt;0),Z152-(Y49+Y118),0)</f>
        <v>0</v>
      </c>
      <c r="AA187" s="59" cm="1">
        <f t="array" ref="AA187">IF(AND( AA$3=INDEX(InputsCapExSalvageMonth,$BS$14),INDEX(InputsCapExSalvageMonth,$BS$14)&lt;&gt;0),AA152-(Z49+Z118),0)</f>
        <v>0</v>
      </c>
      <c r="AB187" s="59" cm="1">
        <f t="array" ref="AB187">IF(AND( AB$3=INDEX(InputsCapExSalvageMonth,$BS$14),INDEX(InputsCapExSalvageMonth,$BS$14)&lt;&gt;0),AB152-(AA49+AA118),0)</f>
        <v>0</v>
      </c>
      <c r="AC187" s="59" cm="1">
        <f t="array" ref="AC187">IF(AND( AC$3=INDEX(InputsCapExSalvageMonth,$BS$14),INDEX(InputsCapExSalvageMonth,$BS$14)&lt;&gt;0),AC152-(AB49+AB118),0)</f>
        <v>0</v>
      </c>
      <c r="AD187" s="59" cm="1">
        <f t="array" ref="AD187">IF(AND( AD$3=INDEX(InputsCapExSalvageMonth,$BS$14),INDEX(InputsCapExSalvageMonth,$BS$14)&lt;&gt;0),AD152-(AC49+AC118),0)</f>
        <v>0</v>
      </c>
      <c r="AE187" s="59" cm="1">
        <f t="array" ref="AE187">IF(AND( AE$3=INDEX(InputsCapExSalvageMonth,$BS$14),INDEX(InputsCapExSalvageMonth,$BS$14)&lt;&gt;0),AE152-(AD49+AD118),0)</f>
        <v>0</v>
      </c>
      <c r="AF187" s="59" cm="1">
        <f t="array" ref="AF187">IF(AND( AF$3=INDEX(InputsCapExSalvageMonth,$BS$14),INDEX(InputsCapExSalvageMonth,$BS$14)&lt;&gt;0),AF152-(AE49+AE118),0)</f>
        <v>0</v>
      </c>
      <c r="AG187" s="59" cm="1">
        <f t="array" ref="AG187">IF(AND( AG$3=INDEX(InputsCapExSalvageMonth,$BS$14),INDEX(InputsCapExSalvageMonth,$BS$14)&lt;&gt;0),AG152-(AF49+AF118),0)</f>
        <v>0</v>
      </c>
      <c r="AH187" s="60" cm="1">
        <f t="array" ref="AH187">IF(AND( AH$3=INDEX(InputsCapExSalvageMonth,$BS$14),INDEX(InputsCapExSalvageMonth,$BS$14)&lt;&gt;0),AH152-(AG49+AG118),0)</f>
        <v>0</v>
      </c>
      <c r="AI187" s="53" cm="1">
        <f t="array" ref="AI187">IF(AND( AI$3=INDEX(InputsCapExSalvageMonth,$BS$14),INDEX(InputsCapExSalvageMonth,$BS$14)&lt;&gt;0),AI152-(AH49+AH118),0)</f>
        <v>0</v>
      </c>
      <c r="AJ187" s="59" cm="1">
        <f t="array" ref="AJ187">IF(AND( AJ$3=INDEX(InputsCapExSalvageMonth,$BS$14),INDEX(InputsCapExSalvageMonth,$BS$14)&lt;&gt;0),AJ152-(AI49+AI118),0)</f>
        <v>0</v>
      </c>
      <c r="AK187" s="59" cm="1">
        <f t="array" ref="AK187">IF(AND( AK$3=INDEX(InputsCapExSalvageMonth,$BS$14),INDEX(InputsCapExSalvageMonth,$BS$14)&lt;&gt;0),AK152-(AJ49+AJ118),0)</f>
        <v>0</v>
      </c>
      <c r="AL187" s="59" cm="1">
        <f t="array" ref="AL187">IF(AND( AL$3=INDEX(InputsCapExSalvageMonth,$BS$14),INDEX(InputsCapExSalvageMonth,$BS$14)&lt;&gt;0),AL152-(AK49+AK118),0)</f>
        <v>0</v>
      </c>
      <c r="AM187" s="59" cm="1">
        <f t="array" ref="AM187">IF(AND( AM$3=INDEX(InputsCapExSalvageMonth,$BS$14),INDEX(InputsCapExSalvageMonth,$BS$14)&lt;&gt;0),AM152-(AL49+AL118),0)</f>
        <v>0</v>
      </c>
      <c r="AN187" s="59" cm="1">
        <f t="array" ref="AN187">IF(AND( AN$3=INDEX(InputsCapExSalvageMonth,$BS$14),INDEX(InputsCapExSalvageMonth,$BS$14)&lt;&gt;0),AN152-(AM49+AM118),0)</f>
        <v>0</v>
      </c>
      <c r="AO187" s="59" cm="1">
        <f t="array" ref="AO187">IF(AND( AO$3=INDEX(InputsCapExSalvageMonth,$BS$14),INDEX(InputsCapExSalvageMonth,$BS$14)&lt;&gt;0),AO152-(AN49+AN118),0)</f>
        <v>0</v>
      </c>
      <c r="AP187" s="59" cm="1">
        <f t="array" ref="AP187">IF(AND( AP$3=INDEX(InputsCapExSalvageMonth,$BS$14),INDEX(InputsCapExSalvageMonth,$BS$14)&lt;&gt;0),AP152-(AO49+AO118),0)</f>
        <v>0</v>
      </c>
      <c r="AQ187" s="59" cm="1">
        <f t="array" ref="AQ187">IF(AND( AQ$3=INDEX(InputsCapExSalvageMonth,$BS$14),INDEX(InputsCapExSalvageMonth,$BS$14)&lt;&gt;0),AQ152-(AP49+AP118),0)</f>
        <v>0</v>
      </c>
      <c r="AR187" s="59" cm="1">
        <f t="array" ref="AR187">IF(AND( AR$3=INDEX(InputsCapExSalvageMonth,$BS$14),INDEX(InputsCapExSalvageMonth,$BS$14)&lt;&gt;0),AR152-(AQ49+AQ118),0)</f>
        <v>0</v>
      </c>
      <c r="AS187" s="59" cm="1">
        <f t="array" ref="AS187">IF(AND( AS$3=INDEX(InputsCapExSalvageMonth,$BS$14),INDEX(InputsCapExSalvageMonth,$BS$14)&lt;&gt;0),AS152-(AR49+AR118),0)</f>
        <v>0</v>
      </c>
      <c r="AT187" s="60" cm="1">
        <f t="array" ref="AT187">IF(AND( AT$3=INDEX(InputsCapExSalvageMonth,$BS$14),INDEX(InputsCapExSalvageMonth,$BS$14)&lt;&gt;0),AT152-(AS49+AS118),0)</f>
        <v>0</v>
      </c>
      <c r="AU187" s="53" cm="1">
        <f t="array" ref="AU187">IF(AND( AU$3=INDEX(InputsCapExSalvageMonth,$BS$14),INDEX(InputsCapExSalvageMonth,$BS$14)&lt;&gt;0),AU152-(AT49+AT118),0)</f>
        <v>0</v>
      </c>
      <c r="AV187" s="59" cm="1">
        <f t="array" ref="AV187">IF(AND( AV$3=INDEX(InputsCapExSalvageMonth,$BS$14),INDEX(InputsCapExSalvageMonth,$BS$14)&lt;&gt;0),AV152-(AU49+AU118),0)</f>
        <v>0</v>
      </c>
      <c r="AW187" s="59" cm="1">
        <f t="array" ref="AW187">IF(AND( AW$3=INDEX(InputsCapExSalvageMonth,$BS$14),INDEX(InputsCapExSalvageMonth,$BS$14)&lt;&gt;0),AW152-(AV49+AV118),0)</f>
        <v>0</v>
      </c>
      <c r="AX187" s="59" cm="1">
        <f t="array" ref="AX187">IF(AND( AX$3=INDEX(InputsCapExSalvageMonth,$BS$14),INDEX(InputsCapExSalvageMonth,$BS$14)&lt;&gt;0),AX152-(AW49+AW118),0)</f>
        <v>0</v>
      </c>
      <c r="AY187" s="59" cm="1">
        <f t="array" ref="AY187">IF(AND( AY$3=INDEX(InputsCapExSalvageMonth,$BS$14),INDEX(InputsCapExSalvageMonth,$BS$14)&lt;&gt;0),AY152-(AX49+AX118),0)</f>
        <v>0</v>
      </c>
      <c r="AZ187" s="59" cm="1">
        <f t="array" ref="AZ187">IF(AND( AZ$3=INDEX(InputsCapExSalvageMonth,$BS$14),INDEX(InputsCapExSalvageMonth,$BS$14)&lt;&gt;0),AZ152-(AY49+AY118),0)</f>
        <v>0</v>
      </c>
      <c r="BA187" s="59" cm="1">
        <f t="array" ref="BA187">IF(AND( BA$3=INDEX(InputsCapExSalvageMonth,$BS$14),INDEX(InputsCapExSalvageMonth,$BS$14)&lt;&gt;0),BA152-(AZ49+AZ118),0)</f>
        <v>0</v>
      </c>
      <c r="BB187" s="59" cm="1">
        <f t="array" ref="BB187">IF(AND( BB$3=INDEX(InputsCapExSalvageMonth,$BS$14),INDEX(InputsCapExSalvageMonth,$BS$14)&lt;&gt;0),BB152-(BA49+BA118),0)</f>
        <v>0</v>
      </c>
      <c r="BC187" s="59" cm="1">
        <f t="array" ref="BC187">IF(AND( BC$3=INDEX(InputsCapExSalvageMonth,$BS$14),INDEX(InputsCapExSalvageMonth,$BS$14)&lt;&gt;0),BC152-(BB49+BB118),0)</f>
        <v>0</v>
      </c>
      <c r="BD187" s="59" cm="1">
        <f t="array" ref="BD187">IF(AND( BD$3=INDEX(InputsCapExSalvageMonth,$BS$14),INDEX(InputsCapExSalvageMonth,$BS$14)&lt;&gt;0),BD152-(BC49+BC118),0)</f>
        <v>0</v>
      </c>
      <c r="BE187" s="59" cm="1">
        <f t="array" ref="BE187">IF(AND( BE$3=INDEX(InputsCapExSalvageMonth,$BS$14),INDEX(InputsCapExSalvageMonth,$BS$14)&lt;&gt;0),BE152-(BD49+BD118),0)</f>
        <v>0</v>
      </c>
      <c r="BF187" s="60" cm="1">
        <f t="array" ref="BF187">IF(AND( BF$3=INDEX(InputsCapExSalvageMonth,$BS$14),INDEX(InputsCapExSalvageMonth,$BS$14)&lt;&gt;0),BF152-(BE49+BE118),0)</f>
        <v>0</v>
      </c>
      <c r="BG187" s="53" cm="1">
        <f t="array" ref="BG187">IF(AND( BG$3=INDEX(InputsCapExSalvageMonth,$BS$14),INDEX(InputsCapExSalvageMonth,$BS$14)&lt;&gt;0),BG152-(BF49+BF118),0)</f>
        <v>0</v>
      </c>
      <c r="BH187" s="59" cm="1">
        <f t="array" ref="BH187">IF(AND( BH$3=INDEX(InputsCapExSalvageMonth,$BS$14),INDEX(InputsCapExSalvageMonth,$BS$14)&lt;&gt;0),BH152-(BG49+BG118),0)</f>
        <v>0</v>
      </c>
      <c r="BI187" s="59" cm="1">
        <f t="array" ref="BI187">IF(AND( BI$3=INDEX(InputsCapExSalvageMonth,$BS$14),INDEX(InputsCapExSalvageMonth,$BS$14)&lt;&gt;0),BI152-(BH49+BH118),0)</f>
        <v>0</v>
      </c>
      <c r="BJ187" s="59" cm="1">
        <f t="array" ref="BJ187">IF(AND( BJ$3=INDEX(InputsCapExSalvageMonth,$BS$14),INDEX(InputsCapExSalvageMonth,$BS$14)&lt;&gt;0),BJ152-(BI49+BI118),0)</f>
        <v>0</v>
      </c>
      <c r="BK187" s="59" cm="1">
        <f t="array" ref="BK187">IF(AND( BK$3=INDEX(InputsCapExSalvageMonth,$BS$14),INDEX(InputsCapExSalvageMonth,$BS$14)&lt;&gt;0),BK152-(BJ49+BJ118),0)</f>
        <v>0</v>
      </c>
      <c r="BL187" s="59" cm="1">
        <f t="array" ref="BL187">IF(AND( BL$3=INDEX(InputsCapExSalvageMonth,$BS$14),INDEX(InputsCapExSalvageMonth,$BS$14)&lt;&gt;0),BL152-(BK49+BK118),0)</f>
        <v>0</v>
      </c>
      <c r="BM187" s="59" cm="1">
        <f t="array" ref="BM187">IF(AND( BM$3=INDEX(InputsCapExSalvageMonth,$BS$14),INDEX(InputsCapExSalvageMonth,$BS$14)&lt;&gt;0),BM152-(BL49+BL118),0)</f>
        <v>0</v>
      </c>
      <c r="BN187" s="59" cm="1">
        <f t="array" ref="BN187">IF(AND( BN$3=INDEX(InputsCapExSalvageMonth,$BS$14),INDEX(InputsCapExSalvageMonth,$BS$14)&lt;&gt;0),BN152-(BM49+BM118),0)</f>
        <v>0</v>
      </c>
      <c r="BO187" s="59" cm="1">
        <f t="array" ref="BO187">IF(AND( BO$3=INDEX(InputsCapExSalvageMonth,$BS$14),INDEX(InputsCapExSalvageMonth,$BS$14)&lt;&gt;0),BO152-(BN49+BN118),0)</f>
        <v>0</v>
      </c>
      <c r="BP187" s="59" cm="1">
        <f t="array" ref="BP187">IF(AND( BP$3=INDEX(InputsCapExSalvageMonth,$BS$14),INDEX(InputsCapExSalvageMonth,$BS$14)&lt;&gt;0),BP152-(BO49+BO118),0)</f>
        <v>0</v>
      </c>
      <c r="BQ187" s="59" cm="1">
        <f t="array" ref="BQ187">IF(AND( BQ$3=INDEX(InputsCapExSalvageMonth,$BS$14),INDEX(InputsCapExSalvageMonth,$BS$14)&lt;&gt;0),BQ152-(BP49+BP118),0)</f>
        <v>0</v>
      </c>
      <c r="BR187" s="60" cm="1">
        <f t="array" ref="BR187">IF(AND( BR$3=INDEX(InputsCapExSalvageMonth,$BS$14),INDEX(InputsCapExSalvageMonth,$BS$14)&lt;&gt;0),BR152-(BQ49+BQ118),0)</f>
        <v>0</v>
      </c>
    </row>
    <row r="188" spans="1:70" hidden="1" x14ac:dyDescent="0.25">
      <c r="A188" s="47"/>
      <c r="B188" s="141"/>
      <c r="C188" s="128" cm="1">
        <f t="array" ref="C188">INDEX(InputsCapexItem,$BS$15)</f>
        <v>0</v>
      </c>
      <c r="E188" s="60">
        <f t="shared" si="122"/>
        <v>0</v>
      </c>
      <c r="F188" s="60">
        <f t="shared" si="123"/>
        <v>0</v>
      </c>
      <c r="G188" s="60">
        <f t="shared" si="124"/>
        <v>0</v>
      </c>
      <c r="H188" s="60">
        <f t="shared" si="125"/>
        <v>0</v>
      </c>
      <c r="I188" s="60">
        <f t="shared" si="126"/>
        <v>0</v>
      </c>
      <c r="K188" s="53" cm="1">
        <f t="array" ref="K188">IF(AND( K$3=INDEX(InputsCapExSalvageMonth,$BS$15),INDEX(InputsCapExSalvageMonth,$BS$15)&lt;&gt;0),K153-(J50+J119),0)</f>
        <v>0</v>
      </c>
      <c r="L188" s="59" cm="1">
        <f t="array" ref="L188">IF(AND( L$3=INDEX(InputsCapExSalvageMonth,$BS$15),INDEX(InputsCapExSalvageMonth,$BS$15)&lt;&gt;0),L153-(K50+K119),0)</f>
        <v>0</v>
      </c>
      <c r="M188" s="59" cm="1">
        <f t="array" ref="M188">IF(AND( M$3=INDEX(InputsCapExSalvageMonth,$BS$15),INDEX(InputsCapExSalvageMonth,$BS$15)&lt;&gt;0),M153-(L50+L119),0)</f>
        <v>0</v>
      </c>
      <c r="N188" s="59" cm="1">
        <f t="array" ref="N188">IF(AND( N$3=INDEX(InputsCapExSalvageMonth,$BS$15),INDEX(InputsCapExSalvageMonth,$BS$15)&lt;&gt;0),N153-(M50+M119),0)</f>
        <v>0</v>
      </c>
      <c r="O188" s="59" cm="1">
        <f t="array" ref="O188">IF(AND( O$3=INDEX(InputsCapExSalvageMonth,$BS$15),INDEX(InputsCapExSalvageMonth,$BS$15)&lt;&gt;0),O153-(N50+N119),0)</f>
        <v>0</v>
      </c>
      <c r="P188" s="59" cm="1">
        <f t="array" ref="P188">IF(AND( P$3=INDEX(InputsCapExSalvageMonth,$BS$15),INDEX(InputsCapExSalvageMonth,$BS$15)&lt;&gt;0),P153-(O50+O119),0)</f>
        <v>0</v>
      </c>
      <c r="Q188" s="59" cm="1">
        <f t="array" ref="Q188">IF(AND( Q$3=INDEX(InputsCapExSalvageMonth,$BS$15),INDEX(InputsCapExSalvageMonth,$BS$15)&lt;&gt;0),Q153-(P50+P119),0)</f>
        <v>0</v>
      </c>
      <c r="R188" s="59" cm="1">
        <f t="array" ref="R188">IF(AND( R$3=INDEX(InputsCapExSalvageMonth,$BS$15),INDEX(InputsCapExSalvageMonth,$BS$15)&lt;&gt;0),R153-(Q50+Q119),0)</f>
        <v>0</v>
      </c>
      <c r="S188" s="59" cm="1">
        <f t="array" ref="S188">IF(AND( S$3=INDEX(InputsCapExSalvageMonth,$BS$15),INDEX(InputsCapExSalvageMonth,$BS$15)&lt;&gt;0),S153-(R50+R119),0)</f>
        <v>0</v>
      </c>
      <c r="T188" s="59" cm="1">
        <f t="array" ref="T188">IF(AND( T$3=INDEX(InputsCapExSalvageMonth,$BS$15),INDEX(InputsCapExSalvageMonth,$BS$15)&lt;&gt;0),T153-(S50+S119),0)</f>
        <v>0</v>
      </c>
      <c r="U188" s="59" cm="1">
        <f t="array" ref="U188">IF(AND( U$3=INDEX(InputsCapExSalvageMonth,$BS$15),INDEX(InputsCapExSalvageMonth,$BS$15)&lt;&gt;0),U153-(T50+T119),0)</f>
        <v>0</v>
      </c>
      <c r="V188" s="60" cm="1">
        <f t="array" ref="V188">IF(AND( V$3=INDEX(InputsCapExSalvageMonth,$BS$15),INDEX(InputsCapExSalvageMonth,$BS$15)&lt;&gt;0),V153-(U50+U119),0)</f>
        <v>0</v>
      </c>
      <c r="W188" s="53" cm="1">
        <f t="array" ref="W188">IF(AND( W$3=INDEX(InputsCapExSalvageMonth,$BS$15),INDEX(InputsCapExSalvageMonth,$BS$15)&lt;&gt;0),W153-(V50+V119),0)</f>
        <v>0</v>
      </c>
      <c r="X188" s="59" cm="1">
        <f t="array" ref="X188">IF(AND( X$3=INDEX(InputsCapExSalvageMonth,$BS$15),INDEX(InputsCapExSalvageMonth,$BS$15)&lt;&gt;0),X153-(W50+W119),0)</f>
        <v>0</v>
      </c>
      <c r="Y188" s="59" cm="1">
        <f t="array" ref="Y188">IF(AND( Y$3=INDEX(InputsCapExSalvageMonth,$BS$15),INDEX(InputsCapExSalvageMonth,$BS$15)&lt;&gt;0),Y153-(X50+X119),0)</f>
        <v>0</v>
      </c>
      <c r="Z188" s="59" cm="1">
        <f t="array" ref="Z188">IF(AND( Z$3=INDEX(InputsCapExSalvageMonth,$BS$15),INDEX(InputsCapExSalvageMonth,$BS$15)&lt;&gt;0),Z153-(Y50+Y119),0)</f>
        <v>0</v>
      </c>
      <c r="AA188" s="59" cm="1">
        <f t="array" ref="AA188">IF(AND( AA$3=INDEX(InputsCapExSalvageMonth,$BS$15),INDEX(InputsCapExSalvageMonth,$BS$15)&lt;&gt;0),AA153-(Z50+Z119),0)</f>
        <v>0</v>
      </c>
      <c r="AB188" s="59" cm="1">
        <f t="array" ref="AB188">IF(AND( AB$3=INDEX(InputsCapExSalvageMonth,$BS$15),INDEX(InputsCapExSalvageMonth,$BS$15)&lt;&gt;0),AB153-(AA50+AA119),0)</f>
        <v>0</v>
      </c>
      <c r="AC188" s="59" cm="1">
        <f t="array" ref="AC188">IF(AND( AC$3=INDEX(InputsCapExSalvageMonth,$BS$15),INDEX(InputsCapExSalvageMonth,$BS$15)&lt;&gt;0),AC153-(AB50+AB119),0)</f>
        <v>0</v>
      </c>
      <c r="AD188" s="59" cm="1">
        <f t="array" ref="AD188">IF(AND( AD$3=INDEX(InputsCapExSalvageMonth,$BS$15),INDEX(InputsCapExSalvageMonth,$BS$15)&lt;&gt;0),AD153-(AC50+AC119),0)</f>
        <v>0</v>
      </c>
      <c r="AE188" s="59" cm="1">
        <f t="array" ref="AE188">IF(AND( AE$3=INDEX(InputsCapExSalvageMonth,$BS$15),INDEX(InputsCapExSalvageMonth,$BS$15)&lt;&gt;0),AE153-(AD50+AD119),0)</f>
        <v>0</v>
      </c>
      <c r="AF188" s="59" cm="1">
        <f t="array" ref="AF188">IF(AND( AF$3=INDEX(InputsCapExSalvageMonth,$BS$15),INDEX(InputsCapExSalvageMonth,$BS$15)&lt;&gt;0),AF153-(AE50+AE119),0)</f>
        <v>0</v>
      </c>
      <c r="AG188" s="59" cm="1">
        <f t="array" ref="AG188">IF(AND( AG$3=INDEX(InputsCapExSalvageMonth,$BS$15),INDEX(InputsCapExSalvageMonth,$BS$15)&lt;&gt;0),AG153-(AF50+AF119),0)</f>
        <v>0</v>
      </c>
      <c r="AH188" s="60" cm="1">
        <f t="array" ref="AH188">IF(AND( AH$3=INDEX(InputsCapExSalvageMonth,$BS$15),INDEX(InputsCapExSalvageMonth,$BS$15)&lt;&gt;0),AH153-(AG50+AG119),0)</f>
        <v>0</v>
      </c>
      <c r="AI188" s="53" cm="1">
        <f t="array" ref="AI188">IF(AND( AI$3=INDEX(InputsCapExSalvageMonth,$BS$15),INDEX(InputsCapExSalvageMonth,$BS$15)&lt;&gt;0),AI153-(AH50+AH119),0)</f>
        <v>0</v>
      </c>
      <c r="AJ188" s="59" cm="1">
        <f t="array" ref="AJ188">IF(AND( AJ$3=INDEX(InputsCapExSalvageMonth,$BS$15),INDEX(InputsCapExSalvageMonth,$BS$15)&lt;&gt;0),AJ153-(AI50+AI119),0)</f>
        <v>0</v>
      </c>
      <c r="AK188" s="59" cm="1">
        <f t="array" ref="AK188">IF(AND( AK$3=INDEX(InputsCapExSalvageMonth,$BS$15),INDEX(InputsCapExSalvageMonth,$BS$15)&lt;&gt;0),AK153-(AJ50+AJ119),0)</f>
        <v>0</v>
      </c>
      <c r="AL188" s="59" cm="1">
        <f t="array" ref="AL188">IF(AND( AL$3=INDEX(InputsCapExSalvageMonth,$BS$15),INDEX(InputsCapExSalvageMonth,$BS$15)&lt;&gt;0),AL153-(AK50+AK119),0)</f>
        <v>0</v>
      </c>
      <c r="AM188" s="59" cm="1">
        <f t="array" ref="AM188">IF(AND( AM$3=INDEX(InputsCapExSalvageMonth,$BS$15),INDEX(InputsCapExSalvageMonth,$BS$15)&lt;&gt;0),AM153-(AL50+AL119),0)</f>
        <v>0</v>
      </c>
      <c r="AN188" s="59" cm="1">
        <f t="array" ref="AN188">IF(AND( AN$3=INDEX(InputsCapExSalvageMonth,$BS$15),INDEX(InputsCapExSalvageMonth,$BS$15)&lt;&gt;0),AN153-(AM50+AM119),0)</f>
        <v>0</v>
      </c>
      <c r="AO188" s="59" cm="1">
        <f t="array" ref="AO188">IF(AND( AO$3=INDEX(InputsCapExSalvageMonth,$BS$15),INDEX(InputsCapExSalvageMonth,$BS$15)&lt;&gt;0),AO153-(AN50+AN119),0)</f>
        <v>0</v>
      </c>
      <c r="AP188" s="59" cm="1">
        <f t="array" ref="AP188">IF(AND( AP$3=INDEX(InputsCapExSalvageMonth,$BS$15),INDEX(InputsCapExSalvageMonth,$BS$15)&lt;&gt;0),AP153-(AO50+AO119),0)</f>
        <v>0</v>
      </c>
      <c r="AQ188" s="59" cm="1">
        <f t="array" ref="AQ188">IF(AND( AQ$3=INDEX(InputsCapExSalvageMonth,$BS$15),INDEX(InputsCapExSalvageMonth,$BS$15)&lt;&gt;0),AQ153-(AP50+AP119),0)</f>
        <v>0</v>
      </c>
      <c r="AR188" s="59" cm="1">
        <f t="array" ref="AR188">IF(AND( AR$3=INDEX(InputsCapExSalvageMonth,$BS$15),INDEX(InputsCapExSalvageMonth,$BS$15)&lt;&gt;0),AR153-(AQ50+AQ119),0)</f>
        <v>0</v>
      </c>
      <c r="AS188" s="59" cm="1">
        <f t="array" ref="AS188">IF(AND( AS$3=INDEX(InputsCapExSalvageMonth,$BS$15),INDEX(InputsCapExSalvageMonth,$BS$15)&lt;&gt;0),AS153-(AR50+AR119),0)</f>
        <v>0</v>
      </c>
      <c r="AT188" s="60" cm="1">
        <f t="array" ref="AT188">IF(AND( AT$3=INDEX(InputsCapExSalvageMonth,$BS$15),INDEX(InputsCapExSalvageMonth,$BS$15)&lt;&gt;0),AT153-(AS50+AS119),0)</f>
        <v>0</v>
      </c>
      <c r="AU188" s="53" cm="1">
        <f t="array" ref="AU188">IF(AND( AU$3=INDEX(InputsCapExSalvageMonth,$BS$15),INDEX(InputsCapExSalvageMonth,$BS$15)&lt;&gt;0),AU153-(AT50+AT119),0)</f>
        <v>0</v>
      </c>
      <c r="AV188" s="59" cm="1">
        <f t="array" ref="AV188">IF(AND( AV$3=INDEX(InputsCapExSalvageMonth,$BS$15),INDEX(InputsCapExSalvageMonth,$BS$15)&lt;&gt;0),AV153-(AU50+AU119),0)</f>
        <v>0</v>
      </c>
      <c r="AW188" s="59" cm="1">
        <f t="array" ref="AW188">IF(AND( AW$3=INDEX(InputsCapExSalvageMonth,$BS$15),INDEX(InputsCapExSalvageMonth,$BS$15)&lt;&gt;0),AW153-(AV50+AV119),0)</f>
        <v>0</v>
      </c>
      <c r="AX188" s="59" cm="1">
        <f t="array" ref="AX188">IF(AND( AX$3=INDEX(InputsCapExSalvageMonth,$BS$15),INDEX(InputsCapExSalvageMonth,$BS$15)&lt;&gt;0),AX153-(AW50+AW119),0)</f>
        <v>0</v>
      </c>
      <c r="AY188" s="59" cm="1">
        <f t="array" ref="AY188">IF(AND( AY$3=INDEX(InputsCapExSalvageMonth,$BS$15),INDEX(InputsCapExSalvageMonth,$BS$15)&lt;&gt;0),AY153-(AX50+AX119),0)</f>
        <v>0</v>
      </c>
      <c r="AZ188" s="59" cm="1">
        <f t="array" ref="AZ188">IF(AND( AZ$3=INDEX(InputsCapExSalvageMonth,$BS$15),INDEX(InputsCapExSalvageMonth,$BS$15)&lt;&gt;0),AZ153-(AY50+AY119),0)</f>
        <v>0</v>
      </c>
      <c r="BA188" s="59" cm="1">
        <f t="array" ref="BA188">IF(AND( BA$3=INDEX(InputsCapExSalvageMonth,$BS$15),INDEX(InputsCapExSalvageMonth,$BS$15)&lt;&gt;0),BA153-(AZ50+AZ119),0)</f>
        <v>0</v>
      </c>
      <c r="BB188" s="59" cm="1">
        <f t="array" ref="BB188">IF(AND( BB$3=INDEX(InputsCapExSalvageMonth,$BS$15),INDEX(InputsCapExSalvageMonth,$BS$15)&lt;&gt;0),BB153-(BA50+BA119),0)</f>
        <v>0</v>
      </c>
      <c r="BC188" s="59" cm="1">
        <f t="array" ref="BC188">IF(AND( BC$3=INDEX(InputsCapExSalvageMonth,$BS$15),INDEX(InputsCapExSalvageMonth,$BS$15)&lt;&gt;0),BC153-(BB50+BB119),0)</f>
        <v>0</v>
      </c>
      <c r="BD188" s="59" cm="1">
        <f t="array" ref="BD188">IF(AND( BD$3=INDEX(InputsCapExSalvageMonth,$BS$15),INDEX(InputsCapExSalvageMonth,$BS$15)&lt;&gt;0),BD153-(BC50+BC119),0)</f>
        <v>0</v>
      </c>
      <c r="BE188" s="59" cm="1">
        <f t="array" ref="BE188">IF(AND( BE$3=INDEX(InputsCapExSalvageMonth,$BS$15),INDEX(InputsCapExSalvageMonth,$BS$15)&lt;&gt;0),BE153-(BD50+BD119),0)</f>
        <v>0</v>
      </c>
      <c r="BF188" s="60" cm="1">
        <f t="array" ref="BF188">IF(AND( BF$3=INDEX(InputsCapExSalvageMonth,$BS$15),INDEX(InputsCapExSalvageMonth,$BS$15)&lt;&gt;0),BF153-(BE50+BE119),0)</f>
        <v>0</v>
      </c>
      <c r="BG188" s="53" cm="1">
        <f t="array" ref="BG188">IF(AND( BG$3=INDEX(InputsCapExSalvageMonth,$BS$15),INDEX(InputsCapExSalvageMonth,$BS$15)&lt;&gt;0),BG153-(BF50+BF119),0)</f>
        <v>0</v>
      </c>
      <c r="BH188" s="59" cm="1">
        <f t="array" ref="BH188">IF(AND( BH$3=INDEX(InputsCapExSalvageMonth,$BS$15),INDEX(InputsCapExSalvageMonth,$BS$15)&lt;&gt;0),BH153-(BG50+BG119),0)</f>
        <v>0</v>
      </c>
      <c r="BI188" s="59" cm="1">
        <f t="array" ref="BI188">IF(AND( BI$3=INDEX(InputsCapExSalvageMonth,$BS$15),INDEX(InputsCapExSalvageMonth,$BS$15)&lt;&gt;0),BI153-(BH50+BH119),0)</f>
        <v>0</v>
      </c>
      <c r="BJ188" s="59" cm="1">
        <f t="array" ref="BJ188">IF(AND( BJ$3=INDEX(InputsCapExSalvageMonth,$BS$15),INDEX(InputsCapExSalvageMonth,$BS$15)&lt;&gt;0),BJ153-(BI50+BI119),0)</f>
        <v>0</v>
      </c>
      <c r="BK188" s="59" cm="1">
        <f t="array" ref="BK188">IF(AND( BK$3=INDEX(InputsCapExSalvageMonth,$BS$15),INDEX(InputsCapExSalvageMonth,$BS$15)&lt;&gt;0),BK153-(BJ50+BJ119),0)</f>
        <v>0</v>
      </c>
      <c r="BL188" s="59" cm="1">
        <f t="array" ref="BL188">IF(AND( BL$3=INDEX(InputsCapExSalvageMonth,$BS$15),INDEX(InputsCapExSalvageMonth,$BS$15)&lt;&gt;0),BL153-(BK50+BK119),0)</f>
        <v>0</v>
      </c>
      <c r="BM188" s="59" cm="1">
        <f t="array" ref="BM188">IF(AND( BM$3=INDEX(InputsCapExSalvageMonth,$BS$15),INDEX(InputsCapExSalvageMonth,$BS$15)&lt;&gt;0),BM153-(BL50+BL119),0)</f>
        <v>0</v>
      </c>
      <c r="BN188" s="59" cm="1">
        <f t="array" ref="BN188">IF(AND( BN$3=INDEX(InputsCapExSalvageMonth,$BS$15),INDEX(InputsCapExSalvageMonth,$BS$15)&lt;&gt;0),BN153-(BM50+BM119),0)</f>
        <v>0</v>
      </c>
      <c r="BO188" s="59" cm="1">
        <f t="array" ref="BO188">IF(AND( BO$3=INDEX(InputsCapExSalvageMonth,$BS$15),INDEX(InputsCapExSalvageMonth,$BS$15)&lt;&gt;0),BO153-(BN50+BN119),0)</f>
        <v>0</v>
      </c>
      <c r="BP188" s="59" cm="1">
        <f t="array" ref="BP188">IF(AND( BP$3=INDEX(InputsCapExSalvageMonth,$BS$15),INDEX(InputsCapExSalvageMonth,$BS$15)&lt;&gt;0),BP153-(BO50+BO119),0)</f>
        <v>0</v>
      </c>
      <c r="BQ188" s="59" cm="1">
        <f t="array" ref="BQ188">IF(AND( BQ$3=INDEX(InputsCapExSalvageMonth,$BS$15),INDEX(InputsCapExSalvageMonth,$BS$15)&lt;&gt;0),BQ153-(BP50+BP119),0)</f>
        <v>0</v>
      </c>
      <c r="BR188" s="60" cm="1">
        <f t="array" ref="BR188">IF(AND( BR$3=INDEX(InputsCapExSalvageMonth,$BS$15),INDEX(InputsCapExSalvageMonth,$BS$15)&lt;&gt;0),BR153-(BQ50+BQ119),0)</f>
        <v>0</v>
      </c>
    </row>
    <row r="189" spans="1:70" hidden="1" x14ac:dyDescent="0.25">
      <c r="A189" s="47"/>
      <c r="B189" s="141"/>
      <c r="C189" s="128" cm="1">
        <f t="array" ref="C189">INDEX(InputsCapexItem,$BS$16)</f>
        <v>0</v>
      </c>
      <c r="E189" s="60">
        <f t="shared" si="122"/>
        <v>0</v>
      </c>
      <c r="F189" s="60">
        <f t="shared" si="123"/>
        <v>0</v>
      </c>
      <c r="G189" s="60">
        <f t="shared" si="124"/>
        <v>0</v>
      </c>
      <c r="H189" s="60">
        <f t="shared" si="125"/>
        <v>0</v>
      </c>
      <c r="I189" s="60">
        <f t="shared" si="126"/>
        <v>0</v>
      </c>
      <c r="K189" s="53" cm="1">
        <f t="array" ref="K189">IF(AND( K$3=INDEX(InputsCapExSalvageMonth,$BS$16),INDEX(InputsCapExSalvageMonth,$BS$16)&lt;&gt;0),K154-(J51+J120),0)</f>
        <v>0</v>
      </c>
      <c r="L189" s="59" cm="1">
        <f t="array" ref="L189">IF(AND( L$3=INDEX(InputsCapExSalvageMonth,$BS$16),INDEX(InputsCapExSalvageMonth,$BS$16)&lt;&gt;0),L154-(K51+K120),0)</f>
        <v>0</v>
      </c>
      <c r="M189" s="59" cm="1">
        <f t="array" ref="M189">IF(AND( M$3=INDEX(InputsCapExSalvageMonth,$BS$16),INDEX(InputsCapExSalvageMonth,$BS$16)&lt;&gt;0),M154-(L51+L120),0)</f>
        <v>0</v>
      </c>
      <c r="N189" s="59" cm="1">
        <f t="array" ref="N189">IF(AND( N$3=INDEX(InputsCapExSalvageMonth,$BS$16),INDEX(InputsCapExSalvageMonth,$BS$16)&lt;&gt;0),N154-(M51+M120),0)</f>
        <v>0</v>
      </c>
      <c r="O189" s="59" cm="1">
        <f t="array" ref="O189">IF(AND( O$3=INDEX(InputsCapExSalvageMonth,$BS$16),INDEX(InputsCapExSalvageMonth,$BS$16)&lt;&gt;0),O154-(N51+N120),0)</f>
        <v>0</v>
      </c>
      <c r="P189" s="59" cm="1">
        <f t="array" ref="P189">IF(AND( P$3=INDEX(InputsCapExSalvageMonth,$BS$16),INDEX(InputsCapExSalvageMonth,$BS$16)&lt;&gt;0),P154-(O51+O120),0)</f>
        <v>0</v>
      </c>
      <c r="Q189" s="59" cm="1">
        <f t="array" ref="Q189">IF(AND( Q$3=INDEX(InputsCapExSalvageMonth,$BS$16),INDEX(InputsCapExSalvageMonth,$BS$16)&lt;&gt;0),Q154-(P51+P120),0)</f>
        <v>0</v>
      </c>
      <c r="R189" s="59" cm="1">
        <f t="array" ref="R189">IF(AND( R$3=INDEX(InputsCapExSalvageMonth,$BS$16),INDEX(InputsCapExSalvageMonth,$BS$16)&lt;&gt;0),R154-(Q51+Q120),0)</f>
        <v>0</v>
      </c>
      <c r="S189" s="59" cm="1">
        <f t="array" ref="S189">IF(AND( S$3=INDEX(InputsCapExSalvageMonth,$BS$16),INDEX(InputsCapExSalvageMonth,$BS$16)&lt;&gt;0),S154-(R51+R120),0)</f>
        <v>0</v>
      </c>
      <c r="T189" s="59" cm="1">
        <f t="array" ref="T189">IF(AND( T$3=INDEX(InputsCapExSalvageMonth,$BS$16),INDEX(InputsCapExSalvageMonth,$BS$16)&lt;&gt;0),T154-(S51+S120),0)</f>
        <v>0</v>
      </c>
      <c r="U189" s="59" cm="1">
        <f t="array" ref="U189">IF(AND( U$3=INDEX(InputsCapExSalvageMonth,$BS$16),INDEX(InputsCapExSalvageMonth,$BS$16)&lt;&gt;0),U154-(T51+T120),0)</f>
        <v>0</v>
      </c>
      <c r="V189" s="60" cm="1">
        <f t="array" ref="V189">IF(AND( V$3=INDEX(InputsCapExSalvageMonth,$BS$16),INDEX(InputsCapExSalvageMonth,$BS$16)&lt;&gt;0),V154-(U51+U120),0)</f>
        <v>0</v>
      </c>
      <c r="W189" s="53" cm="1">
        <f t="array" ref="W189">IF(AND( W$3=INDEX(InputsCapExSalvageMonth,$BS$16),INDEX(InputsCapExSalvageMonth,$BS$16)&lt;&gt;0),W154-(V51+V120),0)</f>
        <v>0</v>
      </c>
      <c r="X189" s="59" cm="1">
        <f t="array" ref="X189">IF(AND( X$3=INDEX(InputsCapExSalvageMonth,$BS$16),INDEX(InputsCapExSalvageMonth,$BS$16)&lt;&gt;0),X154-(W51+W120),0)</f>
        <v>0</v>
      </c>
      <c r="Y189" s="59" cm="1">
        <f t="array" ref="Y189">IF(AND( Y$3=INDEX(InputsCapExSalvageMonth,$BS$16),INDEX(InputsCapExSalvageMonth,$BS$16)&lt;&gt;0),Y154-(X51+X120),0)</f>
        <v>0</v>
      </c>
      <c r="Z189" s="59" cm="1">
        <f t="array" ref="Z189">IF(AND( Z$3=INDEX(InputsCapExSalvageMonth,$BS$16),INDEX(InputsCapExSalvageMonth,$BS$16)&lt;&gt;0),Z154-(Y51+Y120),0)</f>
        <v>0</v>
      </c>
      <c r="AA189" s="59" cm="1">
        <f t="array" ref="AA189">IF(AND( AA$3=INDEX(InputsCapExSalvageMonth,$BS$16),INDEX(InputsCapExSalvageMonth,$BS$16)&lt;&gt;0),AA154-(Z51+Z120),0)</f>
        <v>0</v>
      </c>
      <c r="AB189" s="59" cm="1">
        <f t="array" ref="AB189">IF(AND( AB$3=INDEX(InputsCapExSalvageMonth,$BS$16),INDEX(InputsCapExSalvageMonth,$BS$16)&lt;&gt;0),AB154-(AA51+AA120),0)</f>
        <v>0</v>
      </c>
      <c r="AC189" s="59" cm="1">
        <f t="array" ref="AC189">IF(AND( AC$3=INDEX(InputsCapExSalvageMonth,$BS$16),INDEX(InputsCapExSalvageMonth,$BS$16)&lt;&gt;0),AC154-(AB51+AB120),0)</f>
        <v>0</v>
      </c>
      <c r="AD189" s="59" cm="1">
        <f t="array" ref="AD189">IF(AND( AD$3=INDEX(InputsCapExSalvageMonth,$BS$16),INDEX(InputsCapExSalvageMonth,$BS$16)&lt;&gt;0),AD154-(AC51+AC120),0)</f>
        <v>0</v>
      </c>
      <c r="AE189" s="59" cm="1">
        <f t="array" ref="AE189">IF(AND( AE$3=INDEX(InputsCapExSalvageMonth,$BS$16),INDEX(InputsCapExSalvageMonth,$BS$16)&lt;&gt;0),AE154-(AD51+AD120),0)</f>
        <v>0</v>
      </c>
      <c r="AF189" s="59" cm="1">
        <f t="array" ref="AF189">IF(AND( AF$3=INDEX(InputsCapExSalvageMonth,$BS$16),INDEX(InputsCapExSalvageMonth,$BS$16)&lt;&gt;0),AF154-(AE51+AE120),0)</f>
        <v>0</v>
      </c>
      <c r="AG189" s="59" cm="1">
        <f t="array" ref="AG189">IF(AND( AG$3=INDEX(InputsCapExSalvageMonth,$BS$16),INDEX(InputsCapExSalvageMonth,$BS$16)&lt;&gt;0),AG154-(AF51+AF120),0)</f>
        <v>0</v>
      </c>
      <c r="AH189" s="60" cm="1">
        <f t="array" ref="AH189">IF(AND( AH$3=INDEX(InputsCapExSalvageMonth,$BS$16),INDEX(InputsCapExSalvageMonth,$BS$16)&lt;&gt;0),AH154-(AG51+AG120),0)</f>
        <v>0</v>
      </c>
      <c r="AI189" s="53" cm="1">
        <f t="array" ref="AI189">IF(AND( AI$3=INDEX(InputsCapExSalvageMonth,$BS$16),INDEX(InputsCapExSalvageMonth,$BS$16)&lt;&gt;0),AI154-(AH51+AH120),0)</f>
        <v>0</v>
      </c>
      <c r="AJ189" s="59" cm="1">
        <f t="array" ref="AJ189">IF(AND( AJ$3=INDEX(InputsCapExSalvageMonth,$BS$16),INDEX(InputsCapExSalvageMonth,$BS$16)&lt;&gt;0),AJ154-(AI51+AI120),0)</f>
        <v>0</v>
      </c>
      <c r="AK189" s="59" cm="1">
        <f t="array" ref="AK189">IF(AND( AK$3=INDEX(InputsCapExSalvageMonth,$BS$16),INDEX(InputsCapExSalvageMonth,$BS$16)&lt;&gt;0),AK154-(AJ51+AJ120),0)</f>
        <v>0</v>
      </c>
      <c r="AL189" s="59" cm="1">
        <f t="array" ref="AL189">IF(AND( AL$3=INDEX(InputsCapExSalvageMonth,$BS$16),INDEX(InputsCapExSalvageMonth,$BS$16)&lt;&gt;0),AL154-(AK51+AK120),0)</f>
        <v>0</v>
      </c>
      <c r="AM189" s="59" cm="1">
        <f t="array" ref="AM189">IF(AND( AM$3=INDEX(InputsCapExSalvageMonth,$BS$16),INDEX(InputsCapExSalvageMonth,$BS$16)&lt;&gt;0),AM154-(AL51+AL120),0)</f>
        <v>0</v>
      </c>
      <c r="AN189" s="59" cm="1">
        <f t="array" ref="AN189">IF(AND( AN$3=INDEX(InputsCapExSalvageMonth,$BS$16),INDEX(InputsCapExSalvageMonth,$BS$16)&lt;&gt;0),AN154-(AM51+AM120),0)</f>
        <v>0</v>
      </c>
      <c r="AO189" s="59" cm="1">
        <f t="array" ref="AO189">IF(AND( AO$3=INDEX(InputsCapExSalvageMonth,$BS$16),INDEX(InputsCapExSalvageMonth,$BS$16)&lt;&gt;0),AO154-(AN51+AN120),0)</f>
        <v>0</v>
      </c>
      <c r="AP189" s="59" cm="1">
        <f t="array" ref="AP189">IF(AND( AP$3=INDEX(InputsCapExSalvageMonth,$BS$16),INDEX(InputsCapExSalvageMonth,$BS$16)&lt;&gt;0),AP154-(AO51+AO120),0)</f>
        <v>0</v>
      </c>
      <c r="AQ189" s="59" cm="1">
        <f t="array" ref="AQ189">IF(AND( AQ$3=INDEX(InputsCapExSalvageMonth,$BS$16),INDEX(InputsCapExSalvageMonth,$BS$16)&lt;&gt;0),AQ154-(AP51+AP120),0)</f>
        <v>0</v>
      </c>
      <c r="AR189" s="59" cm="1">
        <f t="array" ref="AR189">IF(AND( AR$3=INDEX(InputsCapExSalvageMonth,$BS$16),INDEX(InputsCapExSalvageMonth,$BS$16)&lt;&gt;0),AR154-(AQ51+AQ120),0)</f>
        <v>0</v>
      </c>
      <c r="AS189" s="59" cm="1">
        <f t="array" ref="AS189">IF(AND( AS$3=INDEX(InputsCapExSalvageMonth,$BS$16),INDEX(InputsCapExSalvageMonth,$BS$16)&lt;&gt;0),AS154-(AR51+AR120),0)</f>
        <v>0</v>
      </c>
      <c r="AT189" s="60" cm="1">
        <f t="array" ref="AT189">IF(AND( AT$3=INDEX(InputsCapExSalvageMonth,$BS$16),INDEX(InputsCapExSalvageMonth,$BS$16)&lt;&gt;0),AT154-(AS51+AS120),0)</f>
        <v>0</v>
      </c>
      <c r="AU189" s="53" cm="1">
        <f t="array" ref="AU189">IF(AND( AU$3=INDEX(InputsCapExSalvageMonth,$BS$16),INDEX(InputsCapExSalvageMonth,$BS$16)&lt;&gt;0),AU154-(AT51+AT120),0)</f>
        <v>0</v>
      </c>
      <c r="AV189" s="59" cm="1">
        <f t="array" ref="AV189">IF(AND( AV$3=INDEX(InputsCapExSalvageMonth,$BS$16),INDEX(InputsCapExSalvageMonth,$BS$16)&lt;&gt;0),AV154-(AU51+AU120),0)</f>
        <v>0</v>
      </c>
      <c r="AW189" s="59" cm="1">
        <f t="array" ref="AW189">IF(AND( AW$3=INDEX(InputsCapExSalvageMonth,$BS$16),INDEX(InputsCapExSalvageMonth,$BS$16)&lt;&gt;0),AW154-(AV51+AV120),0)</f>
        <v>0</v>
      </c>
      <c r="AX189" s="59" cm="1">
        <f t="array" ref="AX189">IF(AND( AX$3=INDEX(InputsCapExSalvageMonth,$BS$16),INDEX(InputsCapExSalvageMonth,$BS$16)&lt;&gt;0),AX154-(AW51+AW120),0)</f>
        <v>0</v>
      </c>
      <c r="AY189" s="59" cm="1">
        <f t="array" ref="AY189">IF(AND( AY$3=INDEX(InputsCapExSalvageMonth,$BS$16),INDEX(InputsCapExSalvageMonth,$BS$16)&lt;&gt;0),AY154-(AX51+AX120),0)</f>
        <v>0</v>
      </c>
      <c r="AZ189" s="59" cm="1">
        <f t="array" ref="AZ189">IF(AND( AZ$3=INDEX(InputsCapExSalvageMonth,$BS$16),INDEX(InputsCapExSalvageMonth,$BS$16)&lt;&gt;0),AZ154-(AY51+AY120),0)</f>
        <v>0</v>
      </c>
      <c r="BA189" s="59" cm="1">
        <f t="array" ref="BA189">IF(AND( BA$3=INDEX(InputsCapExSalvageMonth,$BS$16),INDEX(InputsCapExSalvageMonth,$BS$16)&lt;&gt;0),BA154-(AZ51+AZ120),0)</f>
        <v>0</v>
      </c>
      <c r="BB189" s="59" cm="1">
        <f t="array" ref="BB189">IF(AND( BB$3=INDEX(InputsCapExSalvageMonth,$BS$16),INDEX(InputsCapExSalvageMonth,$BS$16)&lt;&gt;0),BB154-(BA51+BA120),0)</f>
        <v>0</v>
      </c>
      <c r="BC189" s="59" cm="1">
        <f t="array" ref="BC189">IF(AND( BC$3=INDEX(InputsCapExSalvageMonth,$BS$16),INDEX(InputsCapExSalvageMonth,$BS$16)&lt;&gt;0),BC154-(BB51+BB120),0)</f>
        <v>0</v>
      </c>
      <c r="BD189" s="59" cm="1">
        <f t="array" ref="BD189">IF(AND( BD$3=INDEX(InputsCapExSalvageMonth,$BS$16),INDEX(InputsCapExSalvageMonth,$BS$16)&lt;&gt;0),BD154-(BC51+BC120),0)</f>
        <v>0</v>
      </c>
      <c r="BE189" s="59" cm="1">
        <f t="array" ref="BE189">IF(AND( BE$3=INDEX(InputsCapExSalvageMonth,$BS$16),INDEX(InputsCapExSalvageMonth,$BS$16)&lt;&gt;0),BE154-(BD51+BD120),0)</f>
        <v>0</v>
      </c>
      <c r="BF189" s="60" cm="1">
        <f t="array" ref="BF189">IF(AND( BF$3=INDEX(InputsCapExSalvageMonth,$BS$16),INDEX(InputsCapExSalvageMonth,$BS$16)&lt;&gt;0),BF154-(BE51+BE120),0)</f>
        <v>0</v>
      </c>
      <c r="BG189" s="53" cm="1">
        <f t="array" ref="BG189">IF(AND( BG$3=INDEX(InputsCapExSalvageMonth,$BS$16),INDEX(InputsCapExSalvageMonth,$BS$16)&lt;&gt;0),BG154-(BF51+BF120),0)</f>
        <v>0</v>
      </c>
      <c r="BH189" s="59" cm="1">
        <f t="array" ref="BH189">IF(AND( BH$3=INDEX(InputsCapExSalvageMonth,$BS$16),INDEX(InputsCapExSalvageMonth,$BS$16)&lt;&gt;0),BH154-(BG51+BG120),0)</f>
        <v>0</v>
      </c>
      <c r="BI189" s="59" cm="1">
        <f t="array" ref="BI189">IF(AND( BI$3=INDEX(InputsCapExSalvageMonth,$BS$16),INDEX(InputsCapExSalvageMonth,$BS$16)&lt;&gt;0),BI154-(BH51+BH120),0)</f>
        <v>0</v>
      </c>
      <c r="BJ189" s="59" cm="1">
        <f t="array" ref="BJ189">IF(AND( BJ$3=INDEX(InputsCapExSalvageMonth,$BS$16),INDEX(InputsCapExSalvageMonth,$BS$16)&lt;&gt;0),BJ154-(BI51+BI120),0)</f>
        <v>0</v>
      </c>
      <c r="BK189" s="59" cm="1">
        <f t="array" ref="BK189">IF(AND( BK$3=INDEX(InputsCapExSalvageMonth,$BS$16),INDEX(InputsCapExSalvageMonth,$BS$16)&lt;&gt;0),BK154-(BJ51+BJ120),0)</f>
        <v>0</v>
      </c>
      <c r="BL189" s="59" cm="1">
        <f t="array" ref="BL189">IF(AND( BL$3=INDEX(InputsCapExSalvageMonth,$BS$16),INDEX(InputsCapExSalvageMonth,$BS$16)&lt;&gt;0),BL154-(BK51+BK120),0)</f>
        <v>0</v>
      </c>
      <c r="BM189" s="59" cm="1">
        <f t="array" ref="BM189">IF(AND( BM$3=INDEX(InputsCapExSalvageMonth,$BS$16),INDEX(InputsCapExSalvageMonth,$BS$16)&lt;&gt;0),BM154-(BL51+BL120),0)</f>
        <v>0</v>
      </c>
      <c r="BN189" s="59" cm="1">
        <f t="array" ref="BN189">IF(AND( BN$3=INDEX(InputsCapExSalvageMonth,$BS$16),INDEX(InputsCapExSalvageMonth,$BS$16)&lt;&gt;0),BN154-(BM51+BM120),0)</f>
        <v>0</v>
      </c>
      <c r="BO189" s="59" cm="1">
        <f t="array" ref="BO189">IF(AND( BO$3=INDEX(InputsCapExSalvageMonth,$BS$16),INDEX(InputsCapExSalvageMonth,$BS$16)&lt;&gt;0),BO154-(BN51+BN120),0)</f>
        <v>0</v>
      </c>
      <c r="BP189" s="59" cm="1">
        <f t="array" ref="BP189">IF(AND( BP$3=INDEX(InputsCapExSalvageMonth,$BS$16),INDEX(InputsCapExSalvageMonth,$BS$16)&lt;&gt;0),BP154-(BO51+BO120),0)</f>
        <v>0</v>
      </c>
      <c r="BQ189" s="59" cm="1">
        <f t="array" ref="BQ189">IF(AND( BQ$3=INDEX(InputsCapExSalvageMonth,$BS$16),INDEX(InputsCapExSalvageMonth,$BS$16)&lt;&gt;0),BQ154-(BP51+BP120),0)</f>
        <v>0</v>
      </c>
      <c r="BR189" s="60" cm="1">
        <f t="array" ref="BR189">IF(AND( BR$3=INDEX(InputsCapExSalvageMonth,$BS$16),INDEX(InputsCapExSalvageMonth,$BS$16)&lt;&gt;0),BR154-(BQ51+BQ120),0)</f>
        <v>0</v>
      </c>
    </row>
    <row r="190" spans="1:70" hidden="1" x14ac:dyDescent="0.25">
      <c r="A190" s="47"/>
      <c r="B190" s="141"/>
      <c r="C190" s="128" cm="1">
        <f t="array" ref="C190">INDEX(InputsCapexItem,$BS$17)</f>
        <v>0</v>
      </c>
      <c r="E190" s="60">
        <f t="shared" si="122"/>
        <v>0</v>
      </c>
      <c r="F190" s="60">
        <f t="shared" si="123"/>
        <v>0</v>
      </c>
      <c r="G190" s="60">
        <f t="shared" si="124"/>
        <v>0</v>
      </c>
      <c r="H190" s="60">
        <f t="shared" si="125"/>
        <v>0</v>
      </c>
      <c r="I190" s="60">
        <f t="shared" si="126"/>
        <v>0</v>
      </c>
      <c r="K190" s="53" cm="1">
        <f t="array" ref="K190">IF(AND( K$3=INDEX(InputsCapExSalvageMonth,$BS$17),INDEX(InputsCapExSalvageMonth,$BS$17)&lt;&gt;0),K155-(J52+J121),0)</f>
        <v>0</v>
      </c>
      <c r="L190" s="59" cm="1">
        <f t="array" ref="L190">IF(AND( L$3=INDEX(InputsCapExSalvageMonth,$BS$17),INDEX(InputsCapExSalvageMonth,$BS$17)&lt;&gt;0),L155-(K52+K121),0)</f>
        <v>0</v>
      </c>
      <c r="M190" s="59" cm="1">
        <f t="array" ref="M190">IF(AND( M$3=INDEX(InputsCapExSalvageMonth,$BS$17),INDEX(InputsCapExSalvageMonth,$BS$17)&lt;&gt;0),M155-(L52+L121),0)</f>
        <v>0</v>
      </c>
      <c r="N190" s="59" cm="1">
        <f t="array" ref="N190">IF(AND( N$3=INDEX(InputsCapExSalvageMonth,$BS$17),INDEX(InputsCapExSalvageMonth,$BS$17)&lt;&gt;0),N155-(M52+M121),0)</f>
        <v>0</v>
      </c>
      <c r="O190" s="59" cm="1">
        <f t="array" ref="O190">IF(AND( O$3=INDEX(InputsCapExSalvageMonth,$BS$17),INDEX(InputsCapExSalvageMonth,$BS$17)&lt;&gt;0),O155-(N52+N121),0)</f>
        <v>0</v>
      </c>
      <c r="P190" s="59" cm="1">
        <f t="array" ref="P190">IF(AND( P$3=INDEX(InputsCapExSalvageMonth,$BS$17),INDEX(InputsCapExSalvageMonth,$BS$17)&lt;&gt;0),P155-(O52+O121),0)</f>
        <v>0</v>
      </c>
      <c r="Q190" s="59" cm="1">
        <f t="array" ref="Q190">IF(AND( Q$3=INDEX(InputsCapExSalvageMonth,$BS$17),INDEX(InputsCapExSalvageMonth,$BS$17)&lt;&gt;0),Q155-(P52+P121),0)</f>
        <v>0</v>
      </c>
      <c r="R190" s="59" cm="1">
        <f t="array" ref="R190">IF(AND( R$3=INDEX(InputsCapExSalvageMonth,$BS$17),INDEX(InputsCapExSalvageMonth,$BS$17)&lt;&gt;0),R155-(Q52+Q121),0)</f>
        <v>0</v>
      </c>
      <c r="S190" s="59" cm="1">
        <f t="array" ref="S190">IF(AND( S$3=INDEX(InputsCapExSalvageMonth,$BS$17),INDEX(InputsCapExSalvageMonth,$BS$17)&lt;&gt;0),S155-(R52+R121),0)</f>
        <v>0</v>
      </c>
      <c r="T190" s="59" cm="1">
        <f t="array" ref="T190">IF(AND( T$3=INDEX(InputsCapExSalvageMonth,$BS$17),INDEX(InputsCapExSalvageMonth,$BS$17)&lt;&gt;0),T155-(S52+S121),0)</f>
        <v>0</v>
      </c>
      <c r="U190" s="59" cm="1">
        <f t="array" ref="U190">IF(AND( U$3=INDEX(InputsCapExSalvageMonth,$BS$17),INDEX(InputsCapExSalvageMonth,$BS$17)&lt;&gt;0),U155-(T52+T121),0)</f>
        <v>0</v>
      </c>
      <c r="V190" s="60" cm="1">
        <f t="array" ref="V190">IF(AND( V$3=INDEX(InputsCapExSalvageMonth,$BS$17),INDEX(InputsCapExSalvageMonth,$BS$17)&lt;&gt;0),V155-(U52+U121),0)</f>
        <v>0</v>
      </c>
      <c r="W190" s="53" cm="1">
        <f t="array" ref="W190">IF(AND( W$3=INDEX(InputsCapExSalvageMonth,$BS$17),INDEX(InputsCapExSalvageMonth,$BS$17)&lt;&gt;0),W155-(V52+V121),0)</f>
        <v>0</v>
      </c>
      <c r="X190" s="59" cm="1">
        <f t="array" ref="X190">IF(AND( X$3=INDEX(InputsCapExSalvageMonth,$BS$17),INDEX(InputsCapExSalvageMonth,$BS$17)&lt;&gt;0),X155-(W52+W121),0)</f>
        <v>0</v>
      </c>
      <c r="Y190" s="59" cm="1">
        <f t="array" ref="Y190">IF(AND( Y$3=INDEX(InputsCapExSalvageMonth,$BS$17),INDEX(InputsCapExSalvageMonth,$BS$17)&lt;&gt;0),Y155-(X52+X121),0)</f>
        <v>0</v>
      </c>
      <c r="Z190" s="59" cm="1">
        <f t="array" ref="Z190">IF(AND( Z$3=INDEX(InputsCapExSalvageMonth,$BS$17),INDEX(InputsCapExSalvageMonth,$BS$17)&lt;&gt;0),Z155-(Y52+Y121),0)</f>
        <v>0</v>
      </c>
      <c r="AA190" s="59" cm="1">
        <f t="array" ref="AA190">IF(AND( AA$3=INDEX(InputsCapExSalvageMonth,$BS$17),INDEX(InputsCapExSalvageMonth,$BS$17)&lt;&gt;0),AA155-(Z52+Z121),0)</f>
        <v>0</v>
      </c>
      <c r="AB190" s="59" cm="1">
        <f t="array" ref="AB190">IF(AND( AB$3=INDEX(InputsCapExSalvageMonth,$BS$17),INDEX(InputsCapExSalvageMonth,$BS$17)&lt;&gt;0),AB155-(AA52+AA121),0)</f>
        <v>0</v>
      </c>
      <c r="AC190" s="59" cm="1">
        <f t="array" ref="AC190">IF(AND( AC$3=INDEX(InputsCapExSalvageMonth,$BS$17),INDEX(InputsCapExSalvageMonth,$BS$17)&lt;&gt;0),AC155-(AB52+AB121),0)</f>
        <v>0</v>
      </c>
      <c r="AD190" s="59" cm="1">
        <f t="array" ref="AD190">IF(AND( AD$3=INDEX(InputsCapExSalvageMonth,$BS$17),INDEX(InputsCapExSalvageMonth,$BS$17)&lt;&gt;0),AD155-(AC52+AC121),0)</f>
        <v>0</v>
      </c>
      <c r="AE190" s="59" cm="1">
        <f t="array" ref="AE190">IF(AND( AE$3=INDEX(InputsCapExSalvageMonth,$BS$17),INDEX(InputsCapExSalvageMonth,$BS$17)&lt;&gt;0),AE155-(AD52+AD121),0)</f>
        <v>0</v>
      </c>
      <c r="AF190" s="59" cm="1">
        <f t="array" ref="AF190">IF(AND( AF$3=INDEX(InputsCapExSalvageMonth,$BS$17),INDEX(InputsCapExSalvageMonth,$BS$17)&lt;&gt;0),AF155-(AE52+AE121),0)</f>
        <v>0</v>
      </c>
      <c r="AG190" s="59" cm="1">
        <f t="array" ref="AG190">IF(AND( AG$3=INDEX(InputsCapExSalvageMonth,$BS$17),INDEX(InputsCapExSalvageMonth,$BS$17)&lt;&gt;0),AG155-(AF52+AF121),0)</f>
        <v>0</v>
      </c>
      <c r="AH190" s="60" cm="1">
        <f t="array" ref="AH190">IF(AND( AH$3=INDEX(InputsCapExSalvageMonth,$BS$17),INDEX(InputsCapExSalvageMonth,$BS$17)&lt;&gt;0),AH155-(AG52+AG121),0)</f>
        <v>0</v>
      </c>
      <c r="AI190" s="53" cm="1">
        <f t="array" ref="AI190">IF(AND( AI$3=INDEX(InputsCapExSalvageMonth,$BS$17),INDEX(InputsCapExSalvageMonth,$BS$17)&lt;&gt;0),AI155-(AH52+AH121),0)</f>
        <v>0</v>
      </c>
      <c r="AJ190" s="59" cm="1">
        <f t="array" ref="AJ190">IF(AND( AJ$3=INDEX(InputsCapExSalvageMonth,$BS$17),INDEX(InputsCapExSalvageMonth,$BS$17)&lt;&gt;0),AJ155-(AI52+AI121),0)</f>
        <v>0</v>
      </c>
      <c r="AK190" s="59" cm="1">
        <f t="array" ref="AK190">IF(AND( AK$3=INDEX(InputsCapExSalvageMonth,$BS$17),INDEX(InputsCapExSalvageMonth,$BS$17)&lt;&gt;0),AK155-(AJ52+AJ121),0)</f>
        <v>0</v>
      </c>
      <c r="AL190" s="59" cm="1">
        <f t="array" ref="AL190">IF(AND( AL$3=INDEX(InputsCapExSalvageMonth,$BS$17),INDEX(InputsCapExSalvageMonth,$BS$17)&lt;&gt;0),AL155-(AK52+AK121),0)</f>
        <v>0</v>
      </c>
      <c r="AM190" s="59" cm="1">
        <f t="array" ref="AM190">IF(AND( AM$3=INDEX(InputsCapExSalvageMonth,$BS$17),INDEX(InputsCapExSalvageMonth,$BS$17)&lt;&gt;0),AM155-(AL52+AL121),0)</f>
        <v>0</v>
      </c>
      <c r="AN190" s="59" cm="1">
        <f t="array" ref="AN190">IF(AND( AN$3=INDEX(InputsCapExSalvageMonth,$BS$17),INDEX(InputsCapExSalvageMonth,$BS$17)&lt;&gt;0),AN155-(AM52+AM121),0)</f>
        <v>0</v>
      </c>
      <c r="AO190" s="59" cm="1">
        <f t="array" ref="AO190">IF(AND( AO$3=INDEX(InputsCapExSalvageMonth,$BS$17),INDEX(InputsCapExSalvageMonth,$BS$17)&lt;&gt;0),AO155-(AN52+AN121),0)</f>
        <v>0</v>
      </c>
      <c r="AP190" s="59" cm="1">
        <f t="array" ref="AP190">IF(AND( AP$3=INDEX(InputsCapExSalvageMonth,$BS$17),INDEX(InputsCapExSalvageMonth,$BS$17)&lt;&gt;0),AP155-(AO52+AO121),0)</f>
        <v>0</v>
      </c>
      <c r="AQ190" s="59" cm="1">
        <f t="array" ref="AQ190">IF(AND( AQ$3=INDEX(InputsCapExSalvageMonth,$BS$17),INDEX(InputsCapExSalvageMonth,$BS$17)&lt;&gt;0),AQ155-(AP52+AP121),0)</f>
        <v>0</v>
      </c>
      <c r="AR190" s="59" cm="1">
        <f t="array" ref="AR190">IF(AND( AR$3=INDEX(InputsCapExSalvageMonth,$BS$17),INDEX(InputsCapExSalvageMonth,$BS$17)&lt;&gt;0),AR155-(AQ52+AQ121),0)</f>
        <v>0</v>
      </c>
      <c r="AS190" s="59" cm="1">
        <f t="array" ref="AS190">IF(AND( AS$3=INDEX(InputsCapExSalvageMonth,$BS$17),INDEX(InputsCapExSalvageMonth,$BS$17)&lt;&gt;0),AS155-(AR52+AR121),0)</f>
        <v>0</v>
      </c>
      <c r="AT190" s="60" cm="1">
        <f t="array" ref="AT190">IF(AND( AT$3=INDEX(InputsCapExSalvageMonth,$BS$17),INDEX(InputsCapExSalvageMonth,$BS$17)&lt;&gt;0),AT155-(AS52+AS121),0)</f>
        <v>0</v>
      </c>
      <c r="AU190" s="53" cm="1">
        <f t="array" ref="AU190">IF(AND( AU$3=INDEX(InputsCapExSalvageMonth,$BS$17),INDEX(InputsCapExSalvageMonth,$BS$17)&lt;&gt;0),AU155-(AT52+AT121),0)</f>
        <v>0</v>
      </c>
      <c r="AV190" s="59" cm="1">
        <f t="array" ref="AV190">IF(AND( AV$3=INDEX(InputsCapExSalvageMonth,$BS$17),INDEX(InputsCapExSalvageMonth,$BS$17)&lt;&gt;0),AV155-(AU52+AU121),0)</f>
        <v>0</v>
      </c>
      <c r="AW190" s="59" cm="1">
        <f t="array" ref="AW190">IF(AND( AW$3=INDEX(InputsCapExSalvageMonth,$BS$17),INDEX(InputsCapExSalvageMonth,$BS$17)&lt;&gt;0),AW155-(AV52+AV121),0)</f>
        <v>0</v>
      </c>
      <c r="AX190" s="59" cm="1">
        <f t="array" ref="AX190">IF(AND( AX$3=INDEX(InputsCapExSalvageMonth,$BS$17),INDEX(InputsCapExSalvageMonth,$BS$17)&lt;&gt;0),AX155-(AW52+AW121),0)</f>
        <v>0</v>
      </c>
      <c r="AY190" s="59" cm="1">
        <f t="array" ref="AY190">IF(AND( AY$3=INDEX(InputsCapExSalvageMonth,$BS$17),INDEX(InputsCapExSalvageMonth,$BS$17)&lt;&gt;0),AY155-(AX52+AX121),0)</f>
        <v>0</v>
      </c>
      <c r="AZ190" s="59" cm="1">
        <f t="array" ref="AZ190">IF(AND( AZ$3=INDEX(InputsCapExSalvageMonth,$BS$17),INDEX(InputsCapExSalvageMonth,$BS$17)&lt;&gt;0),AZ155-(AY52+AY121),0)</f>
        <v>0</v>
      </c>
      <c r="BA190" s="59" cm="1">
        <f t="array" ref="BA190">IF(AND( BA$3=INDEX(InputsCapExSalvageMonth,$BS$17),INDEX(InputsCapExSalvageMonth,$BS$17)&lt;&gt;0),BA155-(AZ52+AZ121),0)</f>
        <v>0</v>
      </c>
      <c r="BB190" s="59" cm="1">
        <f t="array" ref="BB190">IF(AND( BB$3=INDEX(InputsCapExSalvageMonth,$BS$17),INDEX(InputsCapExSalvageMonth,$BS$17)&lt;&gt;0),BB155-(BA52+BA121),0)</f>
        <v>0</v>
      </c>
      <c r="BC190" s="59" cm="1">
        <f t="array" ref="BC190">IF(AND( BC$3=INDEX(InputsCapExSalvageMonth,$BS$17),INDEX(InputsCapExSalvageMonth,$BS$17)&lt;&gt;0),BC155-(BB52+BB121),0)</f>
        <v>0</v>
      </c>
      <c r="BD190" s="59" cm="1">
        <f t="array" ref="BD190">IF(AND( BD$3=INDEX(InputsCapExSalvageMonth,$BS$17),INDEX(InputsCapExSalvageMonth,$BS$17)&lt;&gt;0),BD155-(BC52+BC121),0)</f>
        <v>0</v>
      </c>
      <c r="BE190" s="59" cm="1">
        <f t="array" ref="BE190">IF(AND( BE$3=INDEX(InputsCapExSalvageMonth,$BS$17),INDEX(InputsCapExSalvageMonth,$BS$17)&lt;&gt;0),BE155-(BD52+BD121),0)</f>
        <v>0</v>
      </c>
      <c r="BF190" s="60" cm="1">
        <f t="array" ref="BF190">IF(AND( BF$3=INDEX(InputsCapExSalvageMonth,$BS$17),INDEX(InputsCapExSalvageMonth,$BS$17)&lt;&gt;0),BF155-(BE52+BE121),0)</f>
        <v>0</v>
      </c>
      <c r="BG190" s="53" cm="1">
        <f t="array" ref="BG190">IF(AND( BG$3=INDEX(InputsCapExSalvageMonth,$BS$17),INDEX(InputsCapExSalvageMonth,$BS$17)&lt;&gt;0),BG155-(BF52+BF121),0)</f>
        <v>0</v>
      </c>
      <c r="BH190" s="59" cm="1">
        <f t="array" ref="BH190">IF(AND( BH$3=INDEX(InputsCapExSalvageMonth,$BS$17),INDEX(InputsCapExSalvageMonth,$BS$17)&lt;&gt;0),BH155-(BG52+BG121),0)</f>
        <v>0</v>
      </c>
      <c r="BI190" s="59" cm="1">
        <f t="array" ref="BI190">IF(AND( BI$3=INDEX(InputsCapExSalvageMonth,$BS$17),INDEX(InputsCapExSalvageMonth,$BS$17)&lt;&gt;0),BI155-(BH52+BH121),0)</f>
        <v>0</v>
      </c>
      <c r="BJ190" s="59" cm="1">
        <f t="array" ref="BJ190">IF(AND( BJ$3=INDEX(InputsCapExSalvageMonth,$BS$17),INDEX(InputsCapExSalvageMonth,$BS$17)&lt;&gt;0),BJ155-(BI52+BI121),0)</f>
        <v>0</v>
      </c>
      <c r="BK190" s="59" cm="1">
        <f t="array" ref="BK190">IF(AND( BK$3=INDEX(InputsCapExSalvageMonth,$BS$17),INDEX(InputsCapExSalvageMonth,$BS$17)&lt;&gt;0),BK155-(BJ52+BJ121),0)</f>
        <v>0</v>
      </c>
      <c r="BL190" s="59" cm="1">
        <f t="array" ref="BL190">IF(AND( BL$3=INDEX(InputsCapExSalvageMonth,$BS$17),INDEX(InputsCapExSalvageMonth,$BS$17)&lt;&gt;0),BL155-(BK52+BK121),0)</f>
        <v>0</v>
      </c>
      <c r="BM190" s="59" cm="1">
        <f t="array" ref="BM190">IF(AND( BM$3=INDEX(InputsCapExSalvageMonth,$BS$17),INDEX(InputsCapExSalvageMonth,$BS$17)&lt;&gt;0),BM155-(BL52+BL121),0)</f>
        <v>0</v>
      </c>
      <c r="BN190" s="59" cm="1">
        <f t="array" ref="BN190">IF(AND( BN$3=INDEX(InputsCapExSalvageMonth,$BS$17),INDEX(InputsCapExSalvageMonth,$BS$17)&lt;&gt;0),BN155-(BM52+BM121),0)</f>
        <v>0</v>
      </c>
      <c r="BO190" s="59" cm="1">
        <f t="array" ref="BO190">IF(AND( BO$3=INDEX(InputsCapExSalvageMonth,$BS$17),INDEX(InputsCapExSalvageMonth,$BS$17)&lt;&gt;0),BO155-(BN52+BN121),0)</f>
        <v>0</v>
      </c>
      <c r="BP190" s="59" cm="1">
        <f t="array" ref="BP190">IF(AND( BP$3=INDEX(InputsCapExSalvageMonth,$BS$17),INDEX(InputsCapExSalvageMonth,$BS$17)&lt;&gt;0),BP155-(BO52+BO121),0)</f>
        <v>0</v>
      </c>
      <c r="BQ190" s="59" cm="1">
        <f t="array" ref="BQ190">IF(AND( BQ$3=INDEX(InputsCapExSalvageMonth,$BS$17),INDEX(InputsCapExSalvageMonth,$BS$17)&lt;&gt;0),BQ155-(BP52+BP121),0)</f>
        <v>0</v>
      </c>
      <c r="BR190" s="60" cm="1">
        <f t="array" ref="BR190">IF(AND( BR$3=INDEX(InputsCapExSalvageMonth,$BS$17),INDEX(InputsCapExSalvageMonth,$BS$17)&lt;&gt;0),BR155-(BQ52+BQ121),0)</f>
        <v>0</v>
      </c>
    </row>
    <row r="191" spans="1:70" hidden="1" x14ac:dyDescent="0.25">
      <c r="A191" s="47"/>
      <c r="B191" s="141"/>
      <c r="C191" s="128" cm="1">
        <f t="array" ref="C191">INDEX(InputsCapexItem,$BS$18)</f>
        <v>0</v>
      </c>
      <c r="E191" s="60">
        <f t="shared" si="122"/>
        <v>0</v>
      </c>
      <c r="F191" s="60">
        <f t="shared" si="123"/>
        <v>0</v>
      </c>
      <c r="G191" s="60">
        <f t="shared" si="124"/>
        <v>0</v>
      </c>
      <c r="H191" s="60">
        <f t="shared" si="125"/>
        <v>0</v>
      </c>
      <c r="I191" s="60">
        <f t="shared" si="126"/>
        <v>0</v>
      </c>
      <c r="K191" s="53" cm="1">
        <f t="array" ref="K191">IF(AND( K$3=INDEX(InputsCapExSalvageMonth,$BS$18),INDEX(InputsCapExSalvageMonth,$BS$18)&lt;&gt;0),K156-(J53+J122),0)</f>
        <v>0</v>
      </c>
      <c r="L191" s="59" cm="1">
        <f t="array" ref="L191">IF(AND( L$3=INDEX(InputsCapExSalvageMonth,$BS$18),INDEX(InputsCapExSalvageMonth,$BS$18)&lt;&gt;0),L156-(K53+K122),0)</f>
        <v>0</v>
      </c>
      <c r="M191" s="59" cm="1">
        <f t="array" ref="M191">IF(AND( M$3=INDEX(InputsCapExSalvageMonth,$BS$18),INDEX(InputsCapExSalvageMonth,$BS$18)&lt;&gt;0),M156-(L53+L122),0)</f>
        <v>0</v>
      </c>
      <c r="N191" s="59" cm="1">
        <f t="array" ref="N191">IF(AND( N$3=INDEX(InputsCapExSalvageMonth,$BS$18),INDEX(InputsCapExSalvageMonth,$BS$18)&lt;&gt;0),N156-(M53+M122),0)</f>
        <v>0</v>
      </c>
      <c r="O191" s="59" cm="1">
        <f t="array" ref="O191">IF(AND( O$3=INDEX(InputsCapExSalvageMonth,$BS$18),INDEX(InputsCapExSalvageMonth,$BS$18)&lt;&gt;0),O156-(N53+N122),0)</f>
        <v>0</v>
      </c>
      <c r="P191" s="59" cm="1">
        <f t="array" ref="P191">IF(AND( P$3=INDEX(InputsCapExSalvageMonth,$BS$18),INDEX(InputsCapExSalvageMonth,$BS$18)&lt;&gt;0),P156-(O53+O122),0)</f>
        <v>0</v>
      </c>
      <c r="Q191" s="59" cm="1">
        <f t="array" ref="Q191">IF(AND( Q$3=INDEX(InputsCapExSalvageMonth,$BS$18),INDEX(InputsCapExSalvageMonth,$BS$18)&lt;&gt;0),Q156-(P53+P122),0)</f>
        <v>0</v>
      </c>
      <c r="R191" s="59" cm="1">
        <f t="array" ref="R191">IF(AND( R$3=INDEX(InputsCapExSalvageMonth,$BS$18),INDEX(InputsCapExSalvageMonth,$BS$18)&lt;&gt;0),R156-(Q53+Q122),0)</f>
        <v>0</v>
      </c>
      <c r="S191" s="59" cm="1">
        <f t="array" ref="S191">IF(AND( S$3=INDEX(InputsCapExSalvageMonth,$BS$18),INDEX(InputsCapExSalvageMonth,$BS$18)&lt;&gt;0),S156-(R53+R122),0)</f>
        <v>0</v>
      </c>
      <c r="T191" s="59" cm="1">
        <f t="array" ref="T191">IF(AND( T$3=INDEX(InputsCapExSalvageMonth,$BS$18),INDEX(InputsCapExSalvageMonth,$BS$18)&lt;&gt;0),T156-(S53+S122),0)</f>
        <v>0</v>
      </c>
      <c r="U191" s="59" cm="1">
        <f t="array" ref="U191">IF(AND( U$3=INDEX(InputsCapExSalvageMonth,$BS$18),INDEX(InputsCapExSalvageMonth,$BS$18)&lt;&gt;0),U156-(T53+T122),0)</f>
        <v>0</v>
      </c>
      <c r="V191" s="60" cm="1">
        <f t="array" ref="V191">IF(AND( V$3=INDEX(InputsCapExSalvageMonth,$BS$18),INDEX(InputsCapExSalvageMonth,$BS$18)&lt;&gt;0),V156-(U53+U122),0)</f>
        <v>0</v>
      </c>
      <c r="W191" s="53" cm="1">
        <f t="array" ref="W191">IF(AND( W$3=INDEX(InputsCapExSalvageMonth,$BS$18),INDEX(InputsCapExSalvageMonth,$BS$18)&lt;&gt;0),W156-(V53+V122),0)</f>
        <v>0</v>
      </c>
      <c r="X191" s="59" cm="1">
        <f t="array" ref="X191">IF(AND( X$3=INDEX(InputsCapExSalvageMonth,$BS$18),INDEX(InputsCapExSalvageMonth,$BS$18)&lt;&gt;0),X156-(W53+W122),0)</f>
        <v>0</v>
      </c>
      <c r="Y191" s="59" cm="1">
        <f t="array" ref="Y191">IF(AND( Y$3=INDEX(InputsCapExSalvageMonth,$BS$18),INDEX(InputsCapExSalvageMonth,$BS$18)&lt;&gt;0),Y156-(X53+X122),0)</f>
        <v>0</v>
      </c>
      <c r="Z191" s="59" cm="1">
        <f t="array" ref="Z191">IF(AND( Z$3=INDEX(InputsCapExSalvageMonth,$BS$18),INDEX(InputsCapExSalvageMonth,$BS$18)&lt;&gt;0),Z156-(Y53+Y122),0)</f>
        <v>0</v>
      </c>
      <c r="AA191" s="59" cm="1">
        <f t="array" ref="AA191">IF(AND( AA$3=INDEX(InputsCapExSalvageMonth,$BS$18),INDEX(InputsCapExSalvageMonth,$BS$18)&lt;&gt;0),AA156-(Z53+Z122),0)</f>
        <v>0</v>
      </c>
      <c r="AB191" s="59" cm="1">
        <f t="array" ref="AB191">IF(AND( AB$3=INDEX(InputsCapExSalvageMonth,$BS$18),INDEX(InputsCapExSalvageMonth,$BS$18)&lt;&gt;0),AB156-(AA53+AA122),0)</f>
        <v>0</v>
      </c>
      <c r="AC191" s="59" cm="1">
        <f t="array" ref="AC191">IF(AND( AC$3=INDEX(InputsCapExSalvageMonth,$BS$18),INDEX(InputsCapExSalvageMonth,$BS$18)&lt;&gt;0),AC156-(AB53+AB122),0)</f>
        <v>0</v>
      </c>
      <c r="AD191" s="59" cm="1">
        <f t="array" ref="AD191">IF(AND( AD$3=INDEX(InputsCapExSalvageMonth,$BS$18),INDEX(InputsCapExSalvageMonth,$BS$18)&lt;&gt;0),AD156-(AC53+AC122),0)</f>
        <v>0</v>
      </c>
      <c r="AE191" s="59" cm="1">
        <f t="array" ref="AE191">IF(AND( AE$3=INDEX(InputsCapExSalvageMonth,$BS$18),INDEX(InputsCapExSalvageMonth,$BS$18)&lt;&gt;0),AE156-(AD53+AD122),0)</f>
        <v>0</v>
      </c>
      <c r="AF191" s="59" cm="1">
        <f t="array" ref="AF191">IF(AND( AF$3=INDEX(InputsCapExSalvageMonth,$BS$18),INDEX(InputsCapExSalvageMonth,$BS$18)&lt;&gt;0),AF156-(AE53+AE122),0)</f>
        <v>0</v>
      </c>
      <c r="AG191" s="59" cm="1">
        <f t="array" ref="AG191">IF(AND( AG$3=INDEX(InputsCapExSalvageMonth,$BS$18),INDEX(InputsCapExSalvageMonth,$BS$18)&lt;&gt;0),AG156-(AF53+AF122),0)</f>
        <v>0</v>
      </c>
      <c r="AH191" s="60" cm="1">
        <f t="array" ref="AH191">IF(AND( AH$3=INDEX(InputsCapExSalvageMonth,$BS$18),INDEX(InputsCapExSalvageMonth,$BS$18)&lt;&gt;0),AH156-(AG53+AG122),0)</f>
        <v>0</v>
      </c>
      <c r="AI191" s="53" cm="1">
        <f t="array" ref="AI191">IF(AND( AI$3=INDEX(InputsCapExSalvageMonth,$BS$18),INDEX(InputsCapExSalvageMonth,$BS$18)&lt;&gt;0),AI156-(AH53+AH122),0)</f>
        <v>0</v>
      </c>
      <c r="AJ191" s="59" cm="1">
        <f t="array" ref="AJ191">IF(AND( AJ$3=INDEX(InputsCapExSalvageMonth,$BS$18),INDEX(InputsCapExSalvageMonth,$BS$18)&lt;&gt;0),AJ156-(AI53+AI122),0)</f>
        <v>0</v>
      </c>
      <c r="AK191" s="59" cm="1">
        <f t="array" ref="AK191">IF(AND( AK$3=INDEX(InputsCapExSalvageMonth,$BS$18),INDEX(InputsCapExSalvageMonth,$BS$18)&lt;&gt;0),AK156-(AJ53+AJ122),0)</f>
        <v>0</v>
      </c>
      <c r="AL191" s="59" cm="1">
        <f t="array" ref="AL191">IF(AND( AL$3=INDEX(InputsCapExSalvageMonth,$BS$18),INDEX(InputsCapExSalvageMonth,$BS$18)&lt;&gt;0),AL156-(AK53+AK122),0)</f>
        <v>0</v>
      </c>
      <c r="AM191" s="59" cm="1">
        <f t="array" ref="AM191">IF(AND( AM$3=INDEX(InputsCapExSalvageMonth,$BS$18),INDEX(InputsCapExSalvageMonth,$BS$18)&lt;&gt;0),AM156-(AL53+AL122),0)</f>
        <v>0</v>
      </c>
      <c r="AN191" s="59" cm="1">
        <f t="array" ref="AN191">IF(AND( AN$3=INDEX(InputsCapExSalvageMonth,$BS$18),INDEX(InputsCapExSalvageMonth,$BS$18)&lt;&gt;0),AN156-(AM53+AM122),0)</f>
        <v>0</v>
      </c>
      <c r="AO191" s="59" cm="1">
        <f t="array" ref="AO191">IF(AND( AO$3=INDEX(InputsCapExSalvageMonth,$BS$18),INDEX(InputsCapExSalvageMonth,$BS$18)&lt;&gt;0),AO156-(AN53+AN122),0)</f>
        <v>0</v>
      </c>
      <c r="AP191" s="59" cm="1">
        <f t="array" ref="AP191">IF(AND( AP$3=INDEX(InputsCapExSalvageMonth,$BS$18),INDEX(InputsCapExSalvageMonth,$BS$18)&lt;&gt;0),AP156-(AO53+AO122),0)</f>
        <v>0</v>
      </c>
      <c r="AQ191" s="59" cm="1">
        <f t="array" ref="AQ191">IF(AND( AQ$3=INDEX(InputsCapExSalvageMonth,$BS$18),INDEX(InputsCapExSalvageMonth,$BS$18)&lt;&gt;0),AQ156-(AP53+AP122),0)</f>
        <v>0</v>
      </c>
      <c r="AR191" s="59" cm="1">
        <f t="array" ref="AR191">IF(AND( AR$3=INDEX(InputsCapExSalvageMonth,$BS$18),INDEX(InputsCapExSalvageMonth,$BS$18)&lt;&gt;0),AR156-(AQ53+AQ122),0)</f>
        <v>0</v>
      </c>
      <c r="AS191" s="59" cm="1">
        <f t="array" ref="AS191">IF(AND( AS$3=INDEX(InputsCapExSalvageMonth,$BS$18),INDEX(InputsCapExSalvageMonth,$BS$18)&lt;&gt;0),AS156-(AR53+AR122),0)</f>
        <v>0</v>
      </c>
      <c r="AT191" s="60" cm="1">
        <f t="array" ref="AT191">IF(AND( AT$3=INDEX(InputsCapExSalvageMonth,$BS$18),INDEX(InputsCapExSalvageMonth,$BS$18)&lt;&gt;0),AT156-(AS53+AS122),0)</f>
        <v>0</v>
      </c>
      <c r="AU191" s="53" cm="1">
        <f t="array" ref="AU191">IF(AND( AU$3=INDEX(InputsCapExSalvageMonth,$BS$18),INDEX(InputsCapExSalvageMonth,$BS$18)&lt;&gt;0),AU156-(AT53+AT122),0)</f>
        <v>0</v>
      </c>
      <c r="AV191" s="59" cm="1">
        <f t="array" ref="AV191">IF(AND( AV$3=INDEX(InputsCapExSalvageMonth,$BS$18),INDEX(InputsCapExSalvageMonth,$BS$18)&lt;&gt;0),AV156-(AU53+AU122),0)</f>
        <v>0</v>
      </c>
      <c r="AW191" s="59" cm="1">
        <f t="array" ref="AW191">IF(AND( AW$3=INDEX(InputsCapExSalvageMonth,$BS$18),INDEX(InputsCapExSalvageMonth,$BS$18)&lt;&gt;0),AW156-(AV53+AV122),0)</f>
        <v>0</v>
      </c>
      <c r="AX191" s="59" cm="1">
        <f t="array" ref="AX191">IF(AND( AX$3=INDEX(InputsCapExSalvageMonth,$BS$18),INDEX(InputsCapExSalvageMonth,$BS$18)&lt;&gt;0),AX156-(AW53+AW122),0)</f>
        <v>0</v>
      </c>
      <c r="AY191" s="59" cm="1">
        <f t="array" ref="AY191">IF(AND( AY$3=INDEX(InputsCapExSalvageMonth,$BS$18),INDEX(InputsCapExSalvageMonth,$BS$18)&lt;&gt;0),AY156-(AX53+AX122),0)</f>
        <v>0</v>
      </c>
      <c r="AZ191" s="59" cm="1">
        <f t="array" ref="AZ191">IF(AND( AZ$3=INDEX(InputsCapExSalvageMonth,$BS$18),INDEX(InputsCapExSalvageMonth,$BS$18)&lt;&gt;0),AZ156-(AY53+AY122),0)</f>
        <v>0</v>
      </c>
      <c r="BA191" s="59" cm="1">
        <f t="array" ref="BA191">IF(AND( BA$3=INDEX(InputsCapExSalvageMonth,$BS$18),INDEX(InputsCapExSalvageMonth,$BS$18)&lt;&gt;0),BA156-(AZ53+AZ122),0)</f>
        <v>0</v>
      </c>
      <c r="BB191" s="59" cm="1">
        <f t="array" ref="BB191">IF(AND( BB$3=INDEX(InputsCapExSalvageMonth,$BS$18),INDEX(InputsCapExSalvageMonth,$BS$18)&lt;&gt;0),BB156-(BA53+BA122),0)</f>
        <v>0</v>
      </c>
      <c r="BC191" s="59" cm="1">
        <f t="array" ref="BC191">IF(AND( BC$3=INDEX(InputsCapExSalvageMonth,$BS$18),INDEX(InputsCapExSalvageMonth,$BS$18)&lt;&gt;0),BC156-(BB53+BB122),0)</f>
        <v>0</v>
      </c>
      <c r="BD191" s="59" cm="1">
        <f t="array" ref="BD191">IF(AND( BD$3=INDEX(InputsCapExSalvageMonth,$BS$18),INDEX(InputsCapExSalvageMonth,$BS$18)&lt;&gt;0),BD156-(BC53+BC122),0)</f>
        <v>0</v>
      </c>
      <c r="BE191" s="59" cm="1">
        <f t="array" ref="BE191">IF(AND( BE$3=INDEX(InputsCapExSalvageMonth,$BS$18),INDEX(InputsCapExSalvageMonth,$BS$18)&lt;&gt;0),BE156-(BD53+BD122),0)</f>
        <v>0</v>
      </c>
      <c r="BF191" s="60" cm="1">
        <f t="array" ref="BF191">IF(AND( BF$3=INDEX(InputsCapExSalvageMonth,$BS$18),INDEX(InputsCapExSalvageMonth,$BS$18)&lt;&gt;0),BF156-(BE53+BE122),0)</f>
        <v>0</v>
      </c>
      <c r="BG191" s="53" cm="1">
        <f t="array" ref="BG191">IF(AND( BG$3=INDEX(InputsCapExSalvageMonth,$BS$18),INDEX(InputsCapExSalvageMonth,$BS$18)&lt;&gt;0),BG156-(BF53+BF122),0)</f>
        <v>0</v>
      </c>
      <c r="BH191" s="59" cm="1">
        <f t="array" ref="BH191">IF(AND( BH$3=INDEX(InputsCapExSalvageMonth,$BS$18),INDEX(InputsCapExSalvageMonth,$BS$18)&lt;&gt;0),BH156-(BG53+BG122),0)</f>
        <v>0</v>
      </c>
      <c r="BI191" s="59" cm="1">
        <f t="array" ref="BI191">IF(AND( BI$3=INDEX(InputsCapExSalvageMonth,$BS$18),INDEX(InputsCapExSalvageMonth,$BS$18)&lt;&gt;0),BI156-(BH53+BH122),0)</f>
        <v>0</v>
      </c>
      <c r="BJ191" s="59" cm="1">
        <f t="array" ref="BJ191">IF(AND( BJ$3=INDEX(InputsCapExSalvageMonth,$BS$18),INDEX(InputsCapExSalvageMonth,$BS$18)&lt;&gt;0),BJ156-(BI53+BI122),0)</f>
        <v>0</v>
      </c>
      <c r="BK191" s="59" cm="1">
        <f t="array" ref="BK191">IF(AND( BK$3=INDEX(InputsCapExSalvageMonth,$BS$18),INDEX(InputsCapExSalvageMonth,$BS$18)&lt;&gt;0),BK156-(BJ53+BJ122),0)</f>
        <v>0</v>
      </c>
      <c r="BL191" s="59" cm="1">
        <f t="array" ref="BL191">IF(AND( BL$3=INDEX(InputsCapExSalvageMonth,$BS$18),INDEX(InputsCapExSalvageMonth,$BS$18)&lt;&gt;0),BL156-(BK53+BK122),0)</f>
        <v>0</v>
      </c>
      <c r="BM191" s="59" cm="1">
        <f t="array" ref="BM191">IF(AND( BM$3=INDEX(InputsCapExSalvageMonth,$BS$18),INDEX(InputsCapExSalvageMonth,$BS$18)&lt;&gt;0),BM156-(BL53+BL122),0)</f>
        <v>0</v>
      </c>
      <c r="BN191" s="59" cm="1">
        <f t="array" ref="BN191">IF(AND( BN$3=INDEX(InputsCapExSalvageMonth,$BS$18),INDEX(InputsCapExSalvageMonth,$BS$18)&lt;&gt;0),BN156-(BM53+BM122),0)</f>
        <v>0</v>
      </c>
      <c r="BO191" s="59" cm="1">
        <f t="array" ref="BO191">IF(AND( BO$3=INDEX(InputsCapExSalvageMonth,$BS$18),INDEX(InputsCapExSalvageMonth,$BS$18)&lt;&gt;0),BO156-(BN53+BN122),0)</f>
        <v>0</v>
      </c>
      <c r="BP191" s="59" cm="1">
        <f t="array" ref="BP191">IF(AND( BP$3=INDEX(InputsCapExSalvageMonth,$BS$18),INDEX(InputsCapExSalvageMonth,$BS$18)&lt;&gt;0),BP156-(BO53+BO122),0)</f>
        <v>0</v>
      </c>
      <c r="BQ191" s="59" cm="1">
        <f t="array" ref="BQ191">IF(AND( BQ$3=INDEX(InputsCapExSalvageMonth,$BS$18),INDEX(InputsCapExSalvageMonth,$BS$18)&lt;&gt;0),BQ156-(BP53+BP122),0)</f>
        <v>0</v>
      </c>
      <c r="BR191" s="60" cm="1">
        <f t="array" ref="BR191">IF(AND( BR$3=INDEX(InputsCapExSalvageMonth,$BS$18),INDEX(InputsCapExSalvageMonth,$BS$18)&lt;&gt;0),BR156-(BQ53+BQ122),0)</f>
        <v>0</v>
      </c>
    </row>
    <row r="192" spans="1:70" hidden="1" x14ac:dyDescent="0.25">
      <c r="A192" s="47"/>
      <c r="B192" s="141"/>
      <c r="C192" s="128" cm="1">
        <f t="array" ref="C192">INDEX(InputsCapexItem,$BS$19)</f>
        <v>0</v>
      </c>
      <c r="E192" s="60">
        <f t="shared" si="122"/>
        <v>0</v>
      </c>
      <c r="F192" s="60">
        <f t="shared" si="123"/>
        <v>0</v>
      </c>
      <c r="G192" s="60">
        <f t="shared" si="124"/>
        <v>0</v>
      </c>
      <c r="H192" s="60">
        <f t="shared" si="125"/>
        <v>0</v>
      </c>
      <c r="I192" s="60">
        <f t="shared" si="126"/>
        <v>0</v>
      </c>
      <c r="K192" s="53" cm="1">
        <f t="array" ref="K192">IF(AND( K$3=INDEX(InputsCapExSalvageMonth,$BS$19),INDEX(InputsCapExSalvageMonth,$BS$19)&lt;&gt;0),K157-(J54+J123),0)</f>
        <v>0</v>
      </c>
      <c r="L192" s="59" cm="1">
        <f t="array" ref="L192">IF(AND( L$3=INDEX(InputsCapExSalvageMonth,$BS$19),INDEX(InputsCapExSalvageMonth,$BS$19)&lt;&gt;0),L157-(K54+K123),0)</f>
        <v>0</v>
      </c>
      <c r="M192" s="59" cm="1">
        <f t="array" ref="M192">IF(AND( M$3=INDEX(InputsCapExSalvageMonth,$BS$19),INDEX(InputsCapExSalvageMonth,$BS$19)&lt;&gt;0),M157-(L54+L123),0)</f>
        <v>0</v>
      </c>
      <c r="N192" s="59" cm="1">
        <f t="array" ref="N192">IF(AND( N$3=INDEX(InputsCapExSalvageMonth,$BS$19),INDEX(InputsCapExSalvageMonth,$BS$19)&lt;&gt;0),N157-(M54+M123),0)</f>
        <v>0</v>
      </c>
      <c r="O192" s="59" cm="1">
        <f t="array" ref="O192">IF(AND( O$3=INDEX(InputsCapExSalvageMonth,$BS$19),INDEX(InputsCapExSalvageMonth,$BS$19)&lt;&gt;0),O157-(N54+N123),0)</f>
        <v>0</v>
      </c>
      <c r="P192" s="59" cm="1">
        <f t="array" ref="P192">IF(AND( P$3=INDEX(InputsCapExSalvageMonth,$BS$19),INDEX(InputsCapExSalvageMonth,$BS$19)&lt;&gt;0),P157-(O54+O123),0)</f>
        <v>0</v>
      </c>
      <c r="Q192" s="59" cm="1">
        <f t="array" ref="Q192">IF(AND( Q$3=INDEX(InputsCapExSalvageMonth,$BS$19),INDEX(InputsCapExSalvageMonth,$BS$19)&lt;&gt;0),Q157-(P54+P123),0)</f>
        <v>0</v>
      </c>
      <c r="R192" s="59" cm="1">
        <f t="array" ref="R192">IF(AND( R$3=INDEX(InputsCapExSalvageMonth,$BS$19),INDEX(InputsCapExSalvageMonth,$BS$19)&lt;&gt;0),R157-(Q54+Q123),0)</f>
        <v>0</v>
      </c>
      <c r="S192" s="59" cm="1">
        <f t="array" ref="S192">IF(AND( S$3=INDEX(InputsCapExSalvageMonth,$BS$19),INDEX(InputsCapExSalvageMonth,$BS$19)&lt;&gt;0),S157-(R54+R123),0)</f>
        <v>0</v>
      </c>
      <c r="T192" s="59" cm="1">
        <f t="array" ref="T192">IF(AND( T$3=INDEX(InputsCapExSalvageMonth,$BS$19),INDEX(InputsCapExSalvageMonth,$BS$19)&lt;&gt;0),T157-(S54+S123),0)</f>
        <v>0</v>
      </c>
      <c r="U192" s="59" cm="1">
        <f t="array" ref="U192">IF(AND( U$3=INDEX(InputsCapExSalvageMonth,$BS$19),INDEX(InputsCapExSalvageMonth,$BS$19)&lt;&gt;0),U157-(T54+T123),0)</f>
        <v>0</v>
      </c>
      <c r="V192" s="60" cm="1">
        <f t="array" ref="V192">IF(AND( V$3=INDEX(InputsCapExSalvageMonth,$BS$19),INDEX(InputsCapExSalvageMonth,$BS$19)&lt;&gt;0),V157-(U54+U123),0)</f>
        <v>0</v>
      </c>
      <c r="W192" s="53" cm="1">
        <f t="array" ref="W192">IF(AND( W$3=INDEX(InputsCapExSalvageMonth,$BS$19),INDEX(InputsCapExSalvageMonth,$BS$19)&lt;&gt;0),W157-(V54+V123),0)</f>
        <v>0</v>
      </c>
      <c r="X192" s="59" cm="1">
        <f t="array" ref="X192">IF(AND( X$3=INDEX(InputsCapExSalvageMonth,$BS$19),INDEX(InputsCapExSalvageMonth,$BS$19)&lt;&gt;0),X157-(W54+W123),0)</f>
        <v>0</v>
      </c>
      <c r="Y192" s="59" cm="1">
        <f t="array" ref="Y192">IF(AND( Y$3=INDEX(InputsCapExSalvageMonth,$BS$19),INDEX(InputsCapExSalvageMonth,$BS$19)&lt;&gt;0),Y157-(X54+X123),0)</f>
        <v>0</v>
      </c>
      <c r="Z192" s="59" cm="1">
        <f t="array" ref="Z192">IF(AND( Z$3=INDEX(InputsCapExSalvageMonth,$BS$19),INDEX(InputsCapExSalvageMonth,$BS$19)&lt;&gt;0),Z157-(Y54+Y123),0)</f>
        <v>0</v>
      </c>
      <c r="AA192" s="59" cm="1">
        <f t="array" ref="AA192">IF(AND( AA$3=INDEX(InputsCapExSalvageMonth,$BS$19),INDEX(InputsCapExSalvageMonth,$BS$19)&lt;&gt;0),AA157-(Z54+Z123),0)</f>
        <v>0</v>
      </c>
      <c r="AB192" s="59" cm="1">
        <f t="array" ref="AB192">IF(AND( AB$3=INDEX(InputsCapExSalvageMonth,$BS$19),INDEX(InputsCapExSalvageMonth,$BS$19)&lt;&gt;0),AB157-(AA54+AA123),0)</f>
        <v>0</v>
      </c>
      <c r="AC192" s="59" cm="1">
        <f t="array" ref="AC192">IF(AND( AC$3=INDEX(InputsCapExSalvageMonth,$BS$19),INDEX(InputsCapExSalvageMonth,$BS$19)&lt;&gt;0),AC157-(AB54+AB123),0)</f>
        <v>0</v>
      </c>
      <c r="AD192" s="59" cm="1">
        <f t="array" ref="AD192">IF(AND( AD$3=INDEX(InputsCapExSalvageMonth,$BS$19),INDEX(InputsCapExSalvageMonth,$BS$19)&lt;&gt;0),AD157-(AC54+AC123),0)</f>
        <v>0</v>
      </c>
      <c r="AE192" s="59" cm="1">
        <f t="array" ref="AE192">IF(AND( AE$3=INDEX(InputsCapExSalvageMonth,$BS$19),INDEX(InputsCapExSalvageMonth,$BS$19)&lt;&gt;0),AE157-(AD54+AD123),0)</f>
        <v>0</v>
      </c>
      <c r="AF192" s="59" cm="1">
        <f t="array" ref="AF192">IF(AND( AF$3=INDEX(InputsCapExSalvageMonth,$BS$19),INDEX(InputsCapExSalvageMonth,$BS$19)&lt;&gt;0),AF157-(AE54+AE123),0)</f>
        <v>0</v>
      </c>
      <c r="AG192" s="59" cm="1">
        <f t="array" ref="AG192">IF(AND( AG$3=INDEX(InputsCapExSalvageMonth,$BS$19),INDEX(InputsCapExSalvageMonth,$BS$19)&lt;&gt;0),AG157-(AF54+AF123),0)</f>
        <v>0</v>
      </c>
      <c r="AH192" s="60" cm="1">
        <f t="array" ref="AH192">IF(AND( AH$3=INDEX(InputsCapExSalvageMonth,$BS$19),INDEX(InputsCapExSalvageMonth,$BS$19)&lt;&gt;0),AH157-(AG54+AG123),0)</f>
        <v>0</v>
      </c>
      <c r="AI192" s="53" cm="1">
        <f t="array" ref="AI192">IF(AND( AI$3=INDEX(InputsCapExSalvageMonth,$BS$19),INDEX(InputsCapExSalvageMonth,$BS$19)&lt;&gt;0),AI157-(AH54+AH123),0)</f>
        <v>0</v>
      </c>
      <c r="AJ192" s="59" cm="1">
        <f t="array" ref="AJ192">IF(AND( AJ$3=INDEX(InputsCapExSalvageMonth,$BS$19),INDEX(InputsCapExSalvageMonth,$BS$19)&lt;&gt;0),AJ157-(AI54+AI123),0)</f>
        <v>0</v>
      </c>
      <c r="AK192" s="59" cm="1">
        <f t="array" ref="AK192">IF(AND( AK$3=INDEX(InputsCapExSalvageMonth,$BS$19),INDEX(InputsCapExSalvageMonth,$BS$19)&lt;&gt;0),AK157-(AJ54+AJ123),0)</f>
        <v>0</v>
      </c>
      <c r="AL192" s="59" cm="1">
        <f t="array" ref="AL192">IF(AND( AL$3=INDEX(InputsCapExSalvageMonth,$BS$19),INDEX(InputsCapExSalvageMonth,$BS$19)&lt;&gt;0),AL157-(AK54+AK123),0)</f>
        <v>0</v>
      </c>
      <c r="AM192" s="59" cm="1">
        <f t="array" ref="AM192">IF(AND( AM$3=INDEX(InputsCapExSalvageMonth,$BS$19),INDEX(InputsCapExSalvageMonth,$BS$19)&lt;&gt;0),AM157-(AL54+AL123),0)</f>
        <v>0</v>
      </c>
      <c r="AN192" s="59" cm="1">
        <f t="array" ref="AN192">IF(AND( AN$3=INDEX(InputsCapExSalvageMonth,$BS$19),INDEX(InputsCapExSalvageMonth,$BS$19)&lt;&gt;0),AN157-(AM54+AM123),0)</f>
        <v>0</v>
      </c>
      <c r="AO192" s="59" cm="1">
        <f t="array" ref="AO192">IF(AND( AO$3=INDEX(InputsCapExSalvageMonth,$BS$19),INDEX(InputsCapExSalvageMonth,$BS$19)&lt;&gt;0),AO157-(AN54+AN123),0)</f>
        <v>0</v>
      </c>
      <c r="AP192" s="59" cm="1">
        <f t="array" ref="AP192">IF(AND( AP$3=INDEX(InputsCapExSalvageMonth,$BS$19),INDEX(InputsCapExSalvageMonth,$BS$19)&lt;&gt;0),AP157-(AO54+AO123),0)</f>
        <v>0</v>
      </c>
      <c r="AQ192" s="59" cm="1">
        <f t="array" ref="AQ192">IF(AND( AQ$3=INDEX(InputsCapExSalvageMonth,$BS$19),INDEX(InputsCapExSalvageMonth,$BS$19)&lt;&gt;0),AQ157-(AP54+AP123),0)</f>
        <v>0</v>
      </c>
      <c r="AR192" s="59" cm="1">
        <f t="array" ref="AR192">IF(AND( AR$3=INDEX(InputsCapExSalvageMonth,$BS$19),INDEX(InputsCapExSalvageMonth,$BS$19)&lt;&gt;0),AR157-(AQ54+AQ123),0)</f>
        <v>0</v>
      </c>
      <c r="AS192" s="59" cm="1">
        <f t="array" ref="AS192">IF(AND( AS$3=INDEX(InputsCapExSalvageMonth,$BS$19),INDEX(InputsCapExSalvageMonth,$BS$19)&lt;&gt;0),AS157-(AR54+AR123),0)</f>
        <v>0</v>
      </c>
      <c r="AT192" s="60" cm="1">
        <f t="array" ref="AT192">IF(AND( AT$3=INDEX(InputsCapExSalvageMonth,$BS$19),INDEX(InputsCapExSalvageMonth,$BS$19)&lt;&gt;0),AT157-(AS54+AS123),0)</f>
        <v>0</v>
      </c>
      <c r="AU192" s="53" cm="1">
        <f t="array" ref="AU192">IF(AND( AU$3=INDEX(InputsCapExSalvageMonth,$BS$19),INDEX(InputsCapExSalvageMonth,$BS$19)&lt;&gt;0),AU157-(AT54+AT123),0)</f>
        <v>0</v>
      </c>
      <c r="AV192" s="59" cm="1">
        <f t="array" ref="AV192">IF(AND( AV$3=INDEX(InputsCapExSalvageMonth,$BS$19),INDEX(InputsCapExSalvageMonth,$BS$19)&lt;&gt;0),AV157-(AU54+AU123),0)</f>
        <v>0</v>
      </c>
      <c r="AW192" s="59" cm="1">
        <f t="array" ref="AW192">IF(AND( AW$3=INDEX(InputsCapExSalvageMonth,$BS$19),INDEX(InputsCapExSalvageMonth,$BS$19)&lt;&gt;0),AW157-(AV54+AV123),0)</f>
        <v>0</v>
      </c>
      <c r="AX192" s="59" cm="1">
        <f t="array" ref="AX192">IF(AND( AX$3=INDEX(InputsCapExSalvageMonth,$BS$19),INDEX(InputsCapExSalvageMonth,$BS$19)&lt;&gt;0),AX157-(AW54+AW123),0)</f>
        <v>0</v>
      </c>
      <c r="AY192" s="59" cm="1">
        <f t="array" ref="AY192">IF(AND( AY$3=INDEX(InputsCapExSalvageMonth,$BS$19),INDEX(InputsCapExSalvageMonth,$BS$19)&lt;&gt;0),AY157-(AX54+AX123),0)</f>
        <v>0</v>
      </c>
      <c r="AZ192" s="59" cm="1">
        <f t="array" ref="AZ192">IF(AND( AZ$3=INDEX(InputsCapExSalvageMonth,$BS$19),INDEX(InputsCapExSalvageMonth,$BS$19)&lt;&gt;0),AZ157-(AY54+AY123),0)</f>
        <v>0</v>
      </c>
      <c r="BA192" s="59" cm="1">
        <f t="array" ref="BA192">IF(AND( BA$3=INDEX(InputsCapExSalvageMonth,$BS$19),INDEX(InputsCapExSalvageMonth,$BS$19)&lt;&gt;0),BA157-(AZ54+AZ123),0)</f>
        <v>0</v>
      </c>
      <c r="BB192" s="59" cm="1">
        <f t="array" ref="BB192">IF(AND( BB$3=INDEX(InputsCapExSalvageMonth,$BS$19),INDEX(InputsCapExSalvageMonth,$BS$19)&lt;&gt;0),BB157-(BA54+BA123),0)</f>
        <v>0</v>
      </c>
      <c r="BC192" s="59" cm="1">
        <f t="array" ref="BC192">IF(AND( BC$3=INDEX(InputsCapExSalvageMonth,$BS$19),INDEX(InputsCapExSalvageMonth,$BS$19)&lt;&gt;0),BC157-(BB54+BB123),0)</f>
        <v>0</v>
      </c>
      <c r="BD192" s="59" cm="1">
        <f t="array" ref="BD192">IF(AND( BD$3=INDEX(InputsCapExSalvageMonth,$BS$19),INDEX(InputsCapExSalvageMonth,$BS$19)&lt;&gt;0),BD157-(BC54+BC123),0)</f>
        <v>0</v>
      </c>
      <c r="BE192" s="59" cm="1">
        <f t="array" ref="BE192">IF(AND( BE$3=INDEX(InputsCapExSalvageMonth,$BS$19),INDEX(InputsCapExSalvageMonth,$BS$19)&lt;&gt;0),BE157-(BD54+BD123),0)</f>
        <v>0</v>
      </c>
      <c r="BF192" s="60" cm="1">
        <f t="array" ref="BF192">IF(AND( BF$3=INDEX(InputsCapExSalvageMonth,$BS$19),INDEX(InputsCapExSalvageMonth,$BS$19)&lt;&gt;0),BF157-(BE54+BE123),0)</f>
        <v>0</v>
      </c>
      <c r="BG192" s="53" cm="1">
        <f t="array" ref="BG192">IF(AND( BG$3=INDEX(InputsCapExSalvageMonth,$BS$19),INDEX(InputsCapExSalvageMonth,$BS$19)&lt;&gt;0),BG157-(BF54+BF123),0)</f>
        <v>0</v>
      </c>
      <c r="BH192" s="59" cm="1">
        <f t="array" ref="BH192">IF(AND( BH$3=INDEX(InputsCapExSalvageMonth,$BS$19),INDEX(InputsCapExSalvageMonth,$BS$19)&lt;&gt;0),BH157-(BG54+BG123),0)</f>
        <v>0</v>
      </c>
      <c r="BI192" s="59" cm="1">
        <f t="array" ref="BI192">IF(AND( BI$3=INDEX(InputsCapExSalvageMonth,$BS$19),INDEX(InputsCapExSalvageMonth,$BS$19)&lt;&gt;0),BI157-(BH54+BH123),0)</f>
        <v>0</v>
      </c>
      <c r="BJ192" s="59" cm="1">
        <f t="array" ref="BJ192">IF(AND( BJ$3=INDEX(InputsCapExSalvageMonth,$BS$19),INDEX(InputsCapExSalvageMonth,$BS$19)&lt;&gt;0),BJ157-(BI54+BI123),0)</f>
        <v>0</v>
      </c>
      <c r="BK192" s="59" cm="1">
        <f t="array" ref="BK192">IF(AND( BK$3=INDEX(InputsCapExSalvageMonth,$BS$19),INDEX(InputsCapExSalvageMonth,$BS$19)&lt;&gt;0),BK157-(BJ54+BJ123),0)</f>
        <v>0</v>
      </c>
      <c r="BL192" s="59" cm="1">
        <f t="array" ref="BL192">IF(AND( BL$3=INDEX(InputsCapExSalvageMonth,$BS$19),INDEX(InputsCapExSalvageMonth,$BS$19)&lt;&gt;0),BL157-(BK54+BK123),0)</f>
        <v>0</v>
      </c>
      <c r="BM192" s="59" cm="1">
        <f t="array" ref="BM192">IF(AND( BM$3=INDEX(InputsCapExSalvageMonth,$BS$19),INDEX(InputsCapExSalvageMonth,$BS$19)&lt;&gt;0),BM157-(BL54+BL123),0)</f>
        <v>0</v>
      </c>
      <c r="BN192" s="59" cm="1">
        <f t="array" ref="BN192">IF(AND( BN$3=INDEX(InputsCapExSalvageMonth,$BS$19),INDEX(InputsCapExSalvageMonth,$BS$19)&lt;&gt;0),BN157-(BM54+BM123),0)</f>
        <v>0</v>
      </c>
      <c r="BO192" s="59" cm="1">
        <f t="array" ref="BO192">IF(AND( BO$3=INDEX(InputsCapExSalvageMonth,$BS$19),INDEX(InputsCapExSalvageMonth,$BS$19)&lt;&gt;0),BO157-(BN54+BN123),0)</f>
        <v>0</v>
      </c>
      <c r="BP192" s="59" cm="1">
        <f t="array" ref="BP192">IF(AND( BP$3=INDEX(InputsCapExSalvageMonth,$BS$19),INDEX(InputsCapExSalvageMonth,$BS$19)&lt;&gt;0),BP157-(BO54+BO123),0)</f>
        <v>0</v>
      </c>
      <c r="BQ192" s="59" cm="1">
        <f t="array" ref="BQ192">IF(AND( BQ$3=INDEX(InputsCapExSalvageMonth,$BS$19),INDEX(InputsCapExSalvageMonth,$BS$19)&lt;&gt;0),BQ157-(BP54+BP123),0)</f>
        <v>0</v>
      </c>
      <c r="BR192" s="60" cm="1">
        <f t="array" ref="BR192">IF(AND( BR$3=INDEX(InputsCapExSalvageMonth,$BS$19),INDEX(InputsCapExSalvageMonth,$BS$19)&lt;&gt;0),BR157-(BQ54+BQ123),0)</f>
        <v>0</v>
      </c>
    </row>
    <row r="193" spans="1:70" hidden="1" x14ac:dyDescent="0.25">
      <c r="A193" s="47"/>
      <c r="B193" s="141"/>
      <c r="C193" s="128" cm="1">
        <f t="array" ref="C193">INDEX(InputsCapexItem,$BS$20)</f>
        <v>0</v>
      </c>
      <c r="E193" s="60"/>
      <c r="F193" s="60"/>
      <c r="G193" s="60"/>
      <c r="H193" s="60"/>
      <c r="I193" s="60"/>
      <c r="K193" s="53" cm="1">
        <f t="array" ref="K193">IF(AND( K$3=INDEX(InputsCapExSalvageMonth,$BS$20),INDEX(InputsCapExSalvageMonth,$BS$20)&lt;&gt;0),K158-(J55+J124),0)</f>
        <v>0</v>
      </c>
      <c r="L193" s="59" cm="1">
        <f t="array" ref="L193">IF(AND( L$3=INDEX(InputsCapExSalvageMonth,$BS$20),INDEX(InputsCapExSalvageMonth,$BS$20)&lt;&gt;0),L158-(K55+K124),0)</f>
        <v>0</v>
      </c>
      <c r="M193" s="59" cm="1">
        <f t="array" ref="M193">IF(AND( M$3=INDEX(InputsCapExSalvageMonth,$BS$20),INDEX(InputsCapExSalvageMonth,$BS$20)&lt;&gt;0),M158-(L55+L124),0)</f>
        <v>0</v>
      </c>
      <c r="N193" s="59" cm="1">
        <f t="array" ref="N193">IF(AND( N$3=INDEX(InputsCapExSalvageMonth,$BS$20),INDEX(InputsCapExSalvageMonth,$BS$20)&lt;&gt;0),N158-(M55+M124),0)</f>
        <v>0</v>
      </c>
      <c r="O193" s="59" cm="1">
        <f t="array" ref="O193">IF(AND( O$3=INDEX(InputsCapExSalvageMonth,$BS$20),INDEX(InputsCapExSalvageMonth,$BS$20)&lt;&gt;0),O158-(N55+N124),0)</f>
        <v>0</v>
      </c>
      <c r="P193" s="59" cm="1">
        <f t="array" ref="P193">IF(AND( P$3=INDEX(InputsCapExSalvageMonth,$BS$20),INDEX(InputsCapExSalvageMonth,$BS$20)&lt;&gt;0),P158-(O55+O124),0)</f>
        <v>0</v>
      </c>
      <c r="Q193" s="59" cm="1">
        <f t="array" ref="Q193">IF(AND( Q$3=INDEX(InputsCapExSalvageMonth,$BS$20),INDEX(InputsCapExSalvageMonth,$BS$20)&lt;&gt;0),Q158-(P55+P124),0)</f>
        <v>0</v>
      </c>
      <c r="R193" s="59" cm="1">
        <f t="array" ref="R193">IF(AND( R$3=INDEX(InputsCapExSalvageMonth,$BS$20),INDEX(InputsCapExSalvageMonth,$BS$20)&lt;&gt;0),R158-(Q55+Q124),0)</f>
        <v>0</v>
      </c>
      <c r="S193" s="59" cm="1">
        <f t="array" ref="S193">IF(AND( S$3=INDEX(InputsCapExSalvageMonth,$BS$20),INDEX(InputsCapExSalvageMonth,$BS$20)&lt;&gt;0),S158-(R55+R124),0)</f>
        <v>0</v>
      </c>
      <c r="T193" s="59" cm="1">
        <f t="array" ref="T193">IF(AND( T$3=INDEX(InputsCapExSalvageMonth,$BS$20),INDEX(InputsCapExSalvageMonth,$BS$20)&lt;&gt;0),T158-(S55+S124),0)</f>
        <v>0</v>
      </c>
      <c r="U193" s="59" cm="1">
        <f t="array" ref="U193">IF(AND( U$3=INDEX(InputsCapExSalvageMonth,$BS$20),INDEX(InputsCapExSalvageMonth,$BS$20)&lt;&gt;0),U158-(T55+T124),0)</f>
        <v>0</v>
      </c>
      <c r="V193" s="60" cm="1">
        <f t="array" ref="V193">IF(AND( V$3=INDEX(InputsCapExSalvageMonth,$BS$20),INDEX(InputsCapExSalvageMonth,$BS$20)&lt;&gt;0),V158-(U55+U124),0)</f>
        <v>0</v>
      </c>
      <c r="W193" s="53" cm="1">
        <f t="array" ref="W193">IF(AND( W$3=INDEX(InputsCapExSalvageMonth,$BS$20),INDEX(InputsCapExSalvageMonth,$BS$20)&lt;&gt;0),W158-(V55+V124),0)</f>
        <v>0</v>
      </c>
      <c r="X193" s="59" cm="1">
        <f t="array" ref="X193">IF(AND( X$3=INDEX(InputsCapExSalvageMonth,$BS$20),INDEX(InputsCapExSalvageMonth,$BS$20)&lt;&gt;0),X158-(W55+W124),0)</f>
        <v>0</v>
      </c>
      <c r="Y193" s="59" cm="1">
        <f t="array" ref="Y193">IF(AND( Y$3=INDEX(InputsCapExSalvageMonth,$BS$20),INDEX(InputsCapExSalvageMonth,$BS$20)&lt;&gt;0),Y158-(X55+X124),0)</f>
        <v>0</v>
      </c>
      <c r="Z193" s="59" cm="1">
        <f t="array" ref="Z193">IF(AND( Z$3=INDEX(InputsCapExSalvageMonth,$BS$20),INDEX(InputsCapExSalvageMonth,$BS$20)&lt;&gt;0),Z158-(Y55+Y124),0)</f>
        <v>0</v>
      </c>
      <c r="AA193" s="59" cm="1">
        <f t="array" ref="AA193">IF(AND( AA$3=INDEX(InputsCapExSalvageMonth,$BS$20),INDEX(InputsCapExSalvageMonth,$BS$20)&lt;&gt;0),AA158-(Z55+Z124),0)</f>
        <v>0</v>
      </c>
      <c r="AB193" s="59" cm="1">
        <f t="array" ref="AB193">IF(AND( AB$3=INDEX(InputsCapExSalvageMonth,$BS$20),INDEX(InputsCapExSalvageMonth,$BS$20)&lt;&gt;0),AB158-(AA55+AA124),0)</f>
        <v>0</v>
      </c>
      <c r="AC193" s="59" cm="1">
        <f t="array" ref="AC193">IF(AND( AC$3=INDEX(InputsCapExSalvageMonth,$BS$20),INDEX(InputsCapExSalvageMonth,$BS$20)&lt;&gt;0),AC158-(AB55+AB124),0)</f>
        <v>0</v>
      </c>
      <c r="AD193" s="59" cm="1">
        <f t="array" ref="AD193">IF(AND( AD$3=INDEX(InputsCapExSalvageMonth,$BS$20),INDEX(InputsCapExSalvageMonth,$BS$20)&lt;&gt;0),AD158-(AC55+AC124),0)</f>
        <v>0</v>
      </c>
      <c r="AE193" s="59" cm="1">
        <f t="array" ref="AE193">IF(AND( AE$3=INDEX(InputsCapExSalvageMonth,$BS$20),INDEX(InputsCapExSalvageMonth,$BS$20)&lt;&gt;0),AE158-(AD55+AD124),0)</f>
        <v>0</v>
      </c>
      <c r="AF193" s="59" cm="1">
        <f t="array" ref="AF193">IF(AND( AF$3=INDEX(InputsCapExSalvageMonth,$BS$20),INDEX(InputsCapExSalvageMonth,$BS$20)&lt;&gt;0),AF158-(AE55+AE124),0)</f>
        <v>0</v>
      </c>
      <c r="AG193" s="59" cm="1">
        <f t="array" ref="AG193">IF(AND( AG$3=INDEX(InputsCapExSalvageMonth,$BS$20),INDEX(InputsCapExSalvageMonth,$BS$20)&lt;&gt;0),AG158-(AF55+AF124),0)</f>
        <v>0</v>
      </c>
      <c r="AH193" s="60" cm="1">
        <f t="array" ref="AH193">IF(AND( AH$3=INDEX(InputsCapExSalvageMonth,$BS$20),INDEX(InputsCapExSalvageMonth,$BS$20)&lt;&gt;0),AH158-(AG55+AG124),0)</f>
        <v>0</v>
      </c>
      <c r="AI193" s="53" cm="1">
        <f t="array" ref="AI193">IF(AND( AI$3=INDEX(InputsCapExSalvageMonth,$BS$20),INDEX(InputsCapExSalvageMonth,$BS$20)&lt;&gt;0),AI158-(AH55+AH124),0)</f>
        <v>0</v>
      </c>
      <c r="AJ193" s="59" cm="1">
        <f t="array" ref="AJ193">IF(AND( AJ$3=INDEX(InputsCapExSalvageMonth,$BS$20),INDEX(InputsCapExSalvageMonth,$BS$20)&lt;&gt;0),AJ158-(AI55+AI124),0)</f>
        <v>0</v>
      </c>
      <c r="AK193" s="59" cm="1">
        <f t="array" ref="AK193">IF(AND( AK$3=INDEX(InputsCapExSalvageMonth,$BS$20),INDEX(InputsCapExSalvageMonth,$BS$20)&lt;&gt;0),AK158-(AJ55+AJ124),0)</f>
        <v>0</v>
      </c>
      <c r="AL193" s="59" cm="1">
        <f t="array" ref="AL193">IF(AND( AL$3=INDEX(InputsCapExSalvageMonth,$BS$20),INDEX(InputsCapExSalvageMonth,$BS$20)&lt;&gt;0),AL158-(AK55+AK124),0)</f>
        <v>0</v>
      </c>
      <c r="AM193" s="59" cm="1">
        <f t="array" ref="AM193">IF(AND( AM$3=INDEX(InputsCapExSalvageMonth,$BS$20),INDEX(InputsCapExSalvageMonth,$BS$20)&lt;&gt;0),AM158-(AL55+AL124),0)</f>
        <v>0</v>
      </c>
      <c r="AN193" s="59" cm="1">
        <f t="array" ref="AN193">IF(AND( AN$3=INDEX(InputsCapExSalvageMonth,$BS$20),INDEX(InputsCapExSalvageMonth,$BS$20)&lt;&gt;0),AN158-(AM55+AM124),0)</f>
        <v>0</v>
      </c>
      <c r="AO193" s="59" cm="1">
        <f t="array" ref="AO193">IF(AND( AO$3=INDEX(InputsCapExSalvageMonth,$BS$20),INDEX(InputsCapExSalvageMonth,$BS$20)&lt;&gt;0),AO158-(AN55+AN124),0)</f>
        <v>0</v>
      </c>
      <c r="AP193" s="59" cm="1">
        <f t="array" ref="AP193">IF(AND( AP$3=INDEX(InputsCapExSalvageMonth,$BS$20),INDEX(InputsCapExSalvageMonth,$BS$20)&lt;&gt;0),AP158-(AO55+AO124),0)</f>
        <v>0</v>
      </c>
      <c r="AQ193" s="59" cm="1">
        <f t="array" ref="AQ193">IF(AND( AQ$3=INDEX(InputsCapExSalvageMonth,$BS$20),INDEX(InputsCapExSalvageMonth,$BS$20)&lt;&gt;0),AQ158-(AP55+AP124),0)</f>
        <v>0</v>
      </c>
      <c r="AR193" s="59" cm="1">
        <f t="array" ref="AR193">IF(AND( AR$3=INDEX(InputsCapExSalvageMonth,$BS$20),INDEX(InputsCapExSalvageMonth,$BS$20)&lt;&gt;0),AR158-(AQ55+AQ124),0)</f>
        <v>0</v>
      </c>
      <c r="AS193" s="59" cm="1">
        <f t="array" ref="AS193">IF(AND( AS$3=INDEX(InputsCapExSalvageMonth,$BS$20),INDEX(InputsCapExSalvageMonth,$BS$20)&lt;&gt;0),AS158-(AR55+AR124),0)</f>
        <v>0</v>
      </c>
      <c r="AT193" s="60" cm="1">
        <f t="array" ref="AT193">IF(AND( AT$3=INDEX(InputsCapExSalvageMonth,$BS$20),INDEX(InputsCapExSalvageMonth,$BS$20)&lt;&gt;0),AT158-(AS55+AS124),0)</f>
        <v>0</v>
      </c>
      <c r="AU193" s="53" cm="1">
        <f t="array" ref="AU193">IF(AND( AU$3=INDEX(InputsCapExSalvageMonth,$BS$20),INDEX(InputsCapExSalvageMonth,$BS$20)&lt;&gt;0),AU158-(AT55+AT124),0)</f>
        <v>0</v>
      </c>
      <c r="AV193" s="59" cm="1">
        <f t="array" ref="AV193">IF(AND( AV$3=INDEX(InputsCapExSalvageMonth,$BS$20),INDEX(InputsCapExSalvageMonth,$BS$20)&lt;&gt;0),AV158-(AU55+AU124),0)</f>
        <v>0</v>
      </c>
      <c r="AW193" s="59" cm="1">
        <f t="array" ref="AW193">IF(AND( AW$3=INDEX(InputsCapExSalvageMonth,$BS$20),INDEX(InputsCapExSalvageMonth,$BS$20)&lt;&gt;0),AW158-(AV55+AV124),0)</f>
        <v>0</v>
      </c>
      <c r="AX193" s="59" cm="1">
        <f t="array" ref="AX193">IF(AND( AX$3=INDEX(InputsCapExSalvageMonth,$BS$20),INDEX(InputsCapExSalvageMonth,$BS$20)&lt;&gt;0),AX158-(AW55+AW124),0)</f>
        <v>0</v>
      </c>
      <c r="AY193" s="59" cm="1">
        <f t="array" ref="AY193">IF(AND( AY$3=INDEX(InputsCapExSalvageMonth,$BS$20),INDEX(InputsCapExSalvageMonth,$BS$20)&lt;&gt;0),AY158-(AX55+AX124),0)</f>
        <v>0</v>
      </c>
      <c r="AZ193" s="59" cm="1">
        <f t="array" ref="AZ193">IF(AND( AZ$3=INDEX(InputsCapExSalvageMonth,$BS$20),INDEX(InputsCapExSalvageMonth,$BS$20)&lt;&gt;0),AZ158-(AY55+AY124),0)</f>
        <v>0</v>
      </c>
      <c r="BA193" s="59" cm="1">
        <f t="array" ref="BA193">IF(AND( BA$3=INDEX(InputsCapExSalvageMonth,$BS$20),INDEX(InputsCapExSalvageMonth,$BS$20)&lt;&gt;0),BA158-(AZ55+AZ124),0)</f>
        <v>0</v>
      </c>
      <c r="BB193" s="59" cm="1">
        <f t="array" ref="BB193">IF(AND( BB$3=INDEX(InputsCapExSalvageMonth,$BS$20),INDEX(InputsCapExSalvageMonth,$BS$20)&lt;&gt;0),BB158-(BA55+BA124),0)</f>
        <v>0</v>
      </c>
      <c r="BC193" s="59" cm="1">
        <f t="array" ref="BC193">IF(AND( BC$3=INDEX(InputsCapExSalvageMonth,$BS$20),INDEX(InputsCapExSalvageMonth,$BS$20)&lt;&gt;0),BC158-(BB55+BB124),0)</f>
        <v>0</v>
      </c>
      <c r="BD193" s="59" cm="1">
        <f t="array" ref="BD193">IF(AND( BD$3=INDEX(InputsCapExSalvageMonth,$BS$20),INDEX(InputsCapExSalvageMonth,$BS$20)&lt;&gt;0),BD158-(BC55+BC124),0)</f>
        <v>0</v>
      </c>
      <c r="BE193" s="59" cm="1">
        <f t="array" ref="BE193">IF(AND( BE$3=INDEX(InputsCapExSalvageMonth,$BS$20),INDEX(InputsCapExSalvageMonth,$BS$20)&lt;&gt;0),BE158-(BD55+BD124),0)</f>
        <v>0</v>
      </c>
      <c r="BF193" s="60" cm="1">
        <f t="array" ref="BF193">IF(AND( BF$3=INDEX(InputsCapExSalvageMonth,$BS$20),INDEX(InputsCapExSalvageMonth,$BS$20)&lt;&gt;0),BF158-(BE55+BE124),0)</f>
        <v>0</v>
      </c>
      <c r="BG193" s="53" cm="1">
        <f t="array" ref="BG193">IF(AND( BG$3=INDEX(InputsCapExSalvageMonth,$BS$20),INDEX(InputsCapExSalvageMonth,$BS$20)&lt;&gt;0),BG158-(BF55+BF124),0)</f>
        <v>0</v>
      </c>
      <c r="BH193" s="59" cm="1">
        <f t="array" ref="BH193">IF(AND( BH$3=INDEX(InputsCapExSalvageMonth,$BS$20),INDEX(InputsCapExSalvageMonth,$BS$20)&lt;&gt;0),BH158-(BG55+BG124),0)</f>
        <v>0</v>
      </c>
      <c r="BI193" s="59" cm="1">
        <f t="array" ref="BI193">IF(AND( BI$3=INDEX(InputsCapExSalvageMonth,$BS$20),INDEX(InputsCapExSalvageMonth,$BS$20)&lt;&gt;0),BI158-(BH55+BH124),0)</f>
        <v>0</v>
      </c>
      <c r="BJ193" s="59" cm="1">
        <f t="array" ref="BJ193">IF(AND( BJ$3=INDEX(InputsCapExSalvageMonth,$BS$20),INDEX(InputsCapExSalvageMonth,$BS$20)&lt;&gt;0),BJ158-(BI55+BI124),0)</f>
        <v>0</v>
      </c>
      <c r="BK193" s="59" cm="1">
        <f t="array" ref="BK193">IF(AND( BK$3=INDEX(InputsCapExSalvageMonth,$BS$20),INDEX(InputsCapExSalvageMonth,$BS$20)&lt;&gt;0),BK158-(BJ55+BJ124),0)</f>
        <v>0</v>
      </c>
      <c r="BL193" s="59" cm="1">
        <f t="array" ref="BL193">IF(AND( BL$3=INDEX(InputsCapExSalvageMonth,$BS$20),INDEX(InputsCapExSalvageMonth,$BS$20)&lt;&gt;0),BL158-(BK55+BK124),0)</f>
        <v>0</v>
      </c>
      <c r="BM193" s="59" cm="1">
        <f t="array" ref="BM193">IF(AND( BM$3=INDEX(InputsCapExSalvageMonth,$BS$20),INDEX(InputsCapExSalvageMonth,$BS$20)&lt;&gt;0),BM158-(BL55+BL124),0)</f>
        <v>0</v>
      </c>
      <c r="BN193" s="59" cm="1">
        <f t="array" ref="BN193">IF(AND( BN$3=INDEX(InputsCapExSalvageMonth,$BS$20),INDEX(InputsCapExSalvageMonth,$BS$20)&lt;&gt;0),BN158-(BM55+BM124),0)</f>
        <v>0</v>
      </c>
      <c r="BO193" s="59" cm="1">
        <f t="array" ref="BO193">IF(AND( BO$3=INDEX(InputsCapExSalvageMonth,$BS$20),INDEX(InputsCapExSalvageMonth,$BS$20)&lt;&gt;0),BO158-(BN55+BN124),0)</f>
        <v>0</v>
      </c>
      <c r="BP193" s="59" cm="1">
        <f t="array" ref="BP193">IF(AND( BP$3=INDEX(InputsCapExSalvageMonth,$BS$20),INDEX(InputsCapExSalvageMonth,$BS$20)&lt;&gt;0),BP158-(BO55+BO124),0)</f>
        <v>0</v>
      </c>
      <c r="BQ193" s="59" cm="1">
        <f t="array" ref="BQ193">IF(AND( BQ$3=INDEX(InputsCapExSalvageMonth,$BS$20),INDEX(InputsCapExSalvageMonth,$BS$20)&lt;&gt;0),BQ158-(BP55+BP124),0)</f>
        <v>0</v>
      </c>
      <c r="BR193" s="60" cm="1">
        <f t="array" ref="BR193">IF(AND( BR$3=INDEX(InputsCapExSalvageMonth,$BS$20),INDEX(InputsCapExSalvageMonth,$BS$20)&lt;&gt;0),BR158-(BQ55+BQ124),0)</f>
        <v>0</v>
      </c>
    </row>
    <row r="194" spans="1:70" hidden="1" x14ac:dyDescent="0.25">
      <c r="A194" s="47"/>
      <c r="B194" s="141"/>
      <c r="C194" s="128" cm="1">
        <f t="array" ref="C194">INDEX(InputsCapexItem,$BS$21)</f>
        <v>0</v>
      </c>
      <c r="E194" s="60">
        <f t="shared" si="122"/>
        <v>0</v>
      </c>
      <c r="F194" s="60">
        <f t="shared" si="123"/>
        <v>0</v>
      </c>
      <c r="G194" s="60">
        <f t="shared" si="124"/>
        <v>0</v>
      </c>
      <c r="H194" s="60">
        <f t="shared" si="125"/>
        <v>0</v>
      </c>
      <c r="I194" s="60">
        <f t="shared" si="126"/>
        <v>0</v>
      </c>
      <c r="K194" s="53" cm="1">
        <f t="array" ref="K194">IF(AND( K$3=INDEX(InputsCapExSalvageMonth,$BS$21),INDEX(InputsCapExSalvageMonth,$BS$21)&lt;&gt;0),K159-(J56+J125),0)</f>
        <v>0</v>
      </c>
      <c r="L194" s="59" cm="1">
        <f t="array" ref="L194">IF(AND( L$3=INDEX(InputsCapExSalvageMonth,$BS$21),INDEX(InputsCapExSalvageMonth,$BS$21)&lt;&gt;0),L159-(K56+K125),0)</f>
        <v>0</v>
      </c>
      <c r="M194" s="59" cm="1">
        <f t="array" ref="M194">IF(AND( M$3=INDEX(InputsCapExSalvageMonth,$BS$21),INDEX(InputsCapExSalvageMonth,$BS$21)&lt;&gt;0),M159-(L56+L125),0)</f>
        <v>0</v>
      </c>
      <c r="N194" s="59" cm="1">
        <f t="array" ref="N194">IF(AND( N$3=INDEX(InputsCapExSalvageMonth,$BS$21),INDEX(InputsCapExSalvageMonth,$BS$21)&lt;&gt;0),N159-(M56+M125),0)</f>
        <v>0</v>
      </c>
      <c r="O194" s="59" cm="1">
        <f t="array" ref="O194">IF(AND( O$3=INDEX(InputsCapExSalvageMonth,$BS$21),INDEX(InputsCapExSalvageMonth,$BS$21)&lt;&gt;0),O159-(N56+N125),0)</f>
        <v>0</v>
      </c>
      <c r="P194" s="59" cm="1">
        <f t="array" ref="P194">IF(AND( P$3=INDEX(InputsCapExSalvageMonth,$BS$21),INDEX(InputsCapExSalvageMonth,$BS$21)&lt;&gt;0),P159-(O56+O125),0)</f>
        <v>0</v>
      </c>
      <c r="Q194" s="59" cm="1">
        <f t="array" ref="Q194">IF(AND( Q$3=INDEX(InputsCapExSalvageMonth,$BS$21),INDEX(InputsCapExSalvageMonth,$BS$21)&lt;&gt;0),Q159-(P56+P125),0)</f>
        <v>0</v>
      </c>
      <c r="R194" s="59" cm="1">
        <f t="array" ref="R194">IF(AND( R$3=INDEX(InputsCapExSalvageMonth,$BS$21),INDEX(InputsCapExSalvageMonth,$BS$21)&lt;&gt;0),R159-(Q56+Q125),0)</f>
        <v>0</v>
      </c>
      <c r="S194" s="59" cm="1">
        <f t="array" ref="S194">IF(AND( S$3=INDEX(InputsCapExSalvageMonth,$BS$21),INDEX(InputsCapExSalvageMonth,$BS$21)&lt;&gt;0),S159-(R56+R125),0)</f>
        <v>0</v>
      </c>
      <c r="T194" s="59" cm="1">
        <f t="array" ref="T194">IF(AND( T$3=INDEX(InputsCapExSalvageMonth,$BS$21),INDEX(InputsCapExSalvageMonth,$BS$21)&lt;&gt;0),T159-(S56+S125),0)</f>
        <v>0</v>
      </c>
      <c r="U194" s="59" cm="1">
        <f t="array" ref="U194">IF(AND( U$3=INDEX(InputsCapExSalvageMonth,$BS$21),INDEX(InputsCapExSalvageMonth,$BS$21)&lt;&gt;0),U159-(T56+T125),0)</f>
        <v>0</v>
      </c>
      <c r="V194" s="60" cm="1">
        <f t="array" ref="V194">IF(AND( V$3=INDEX(InputsCapExSalvageMonth,$BS$21),INDEX(InputsCapExSalvageMonth,$BS$21)&lt;&gt;0),V159-(U56+U125),0)</f>
        <v>0</v>
      </c>
      <c r="W194" s="53" cm="1">
        <f t="array" ref="W194">IF(AND( W$3=INDEX(InputsCapExSalvageMonth,$BS$21),INDEX(InputsCapExSalvageMonth,$BS$21)&lt;&gt;0),W159-(V56+V125),0)</f>
        <v>0</v>
      </c>
      <c r="X194" s="59" cm="1">
        <f t="array" ref="X194">IF(AND( X$3=INDEX(InputsCapExSalvageMonth,$BS$21),INDEX(InputsCapExSalvageMonth,$BS$21)&lt;&gt;0),X159-(W56+W125),0)</f>
        <v>0</v>
      </c>
      <c r="Y194" s="59" cm="1">
        <f t="array" ref="Y194">IF(AND( Y$3=INDEX(InputsCapExSalvageMonth,$BS$21),INDEX(InputsCapExSalvageMonth,$BS$21)&lt;&gt;0),Y159-(X56+X125),0)</f>
        <v>0</v>
      </c>
      <c r="Z194" s="59" cm="1">
        <f t="array" ref="Z194">IF(AND( Z$3=INDEX(InputsCapExSalvageMonth,$BS$21),INDEX(InputsCapExSalvageMonth,$BS$21)&lt;&gt;0),Z159-(Y56+Y125),0)</f>
        <v>0</v>
      </c>
      <c r="AA194" s="59" cm="1">
        <f t="array" ref="AA194">IF(AND( AA$3=INDEX(InputsCapExSalvageMonth,$BS$21),INDEX(InputsCapExSalvageMonth,$BS$21)&lt;&gt;0),AA159-(Z56+Z125),0)</f>
        <v>0</v>
      </c>
      <c r="AB194" s="59" cm="1">
        <f t="array" ref="AB194">IF(AND( AB$3=INDEX(InputsCapExSalvageMonth,$BS$21),INDEX(InputsCapExSalvageMonth,$BS$21)&lt;&gt;0),AB159-(AA56+AA125),0)</f>
        <v>0</v>
      </c>
      <c r="AC194" s="59" cm="1">
        <f t="array" ref="AC194">IF(AND( AC$3=INDEX(InputsCapExSalvageMonth,$BS$21),INDEX(InputsCapExSalvageMonth,$BS$21)&lt;&gt;0),AC159-(AB56+AB125),0)</f>
        <v>0</v>
      </c>
      <c r="AD194" s="59" cm="1">
        <f t="array" ref="AD194">IF(AND( AD$3=INDEX(InputsCapExSalvageMonth,$BS$21),INDEX(InputsCapExSalvageMonth,$BS$21)&lt;&gt;0),AD159-(AC56+AC125),0)</f>
        <v>0</v>
      </c>
      <c r="AE194" s="59" cm="1">
        <f t="array" ref="AE194">IF(AND( AE$3=INDEX(InputsCapExSalvageMonth,$BS$21),INDEX(InputsCapExSalvageMonth,$BS$21)&lt;&gt;0),AE159-(AD56+AD125),0)</f>
        <v>0</v>
      </c>
      <c r="AF194" s="59" cm="1">
        <f t="array" ref="AF194">IF(AND( AF$3=INDEX(InputsCapExSalvageMonth,$BS$21),INDEX(InputsCapExSalvageMonth,$BS$21)&lt;&gt;0),AF159-(AE56+AE125),0)</f>
        <v>0</v>
      </c>
      <c r="AG194" s="59" cm="1">
        <f t="array" ref="AG194">IF(AND( AG$3=INDEX(InputsCapExSalvageMonth,$BS$21),INDEX(InputsCapExSalvageMonth,$BS$21)&lt;&gt;0),AG159-(AF56+AF125),0)</f>
        <v>0</v>
      </c>
      <c r="AH194" s="60" cm="1">
        <f t="array" ref="AH194">IF(AND( AH$3=INDEX(InputsCapExSalvageMonth,$BS$21),INDEX(InputsCapExSalvageMonth,$BS$21)&lt;&gt;0),AH159-(AG56+AG125),0)</f>
        <v>0</v>
      </c>
      <c r="AI194" s="53" cm="1">
        <f t="array" ref="AI194">IF(AND( AI$3=INDEX(InputsCapExSalvageMonth,$BS$21),INDEX(InputsCapExSalvageMonth,$BS$21)&lt;&gt;0),AI159-(AH56+AH125),0)</f>
        <v>0</v>
      </c>
      <c r="AJ194" s="59" cm="1">
        <f t="array" ref="AJ194">IF(AND( AJ$3=INDEX(InputsCapExSalvageMonth,$BS$21),INDEX(InputsCapExSalvageMonth,$BS$21)&lt;&gt;0),AJ159-(AI56+AI125),0)</f>
        <v>0</v>
      </c>
      <c r="AK194" s="59" cm="1">
        <f t="array" ref="AK194">IF(AND( AK$3=INDEX(InputsCapExSalvageMonth,$BS$21),INDEX(InputsCapExSalvageMonth,$BS$21)&lt;&gt;0),AK159-(AJ56+AJ125),0)</f>
        <v>0</v>
      </c>
      <c r="AL194" s="59" cm="1">
        <f t="array" ref="AL194">IF(AND( AL$3=INDEX(InputsCapExSalvageMonth,$BS$21),INDEX(InputsCapExSalvageMonth,$BS$21)&lt;&gt;0),AL159-(AK56+AK125),0)</f>
        <v>0</v>
      </c>
      <c r="AM194" s="59" cm="1">
        <f t="array" ref="AM194">IF(AND( AM$3=INDEX(InputsCapExSalvageMonth,$BS$21),INDEX(InputsCapExSalvageMonth,$BS$21)&lt;&gt;0),AM159-(AL56+AL125),0)</f>
        <v>0</v>
      </c>
      <c r="AN194" s="59" cm="1">
        <f t="array" ref="AN194">IF(AND( AN$3=INDEX(InputsCapExSalvageMonth,$BS$21),INDEX(InputsCapExSalvageMonth,$BS$21)&lt;&gt;0),AN159-(AM56+AM125),0)</f>
        <v>0</v>
      </c>
      <c r="AO194" s="59" cm="1">
        <f t="array" ref="AO194">IF(AND( AO$3=INDEX(InputsCapExSalvageMonth,$BS$21),INDEX(InputsCapExSalvageMonth,$BS$21)&lt;&gt;0),AO159-(AN56+AN125),0)</f>
        <v>0</v>
      </c>
      <c r="AP194" s="59" cm="1">
        <f t="array" ref="AP194">IF(AND( AP$3=INDEX(InputsCapExSalvageMonth,$BS$21),INDEX(InputsCapExSalvageMonth,$BS$21)&lt;&gt;0),AP159-(AO56+AO125),0)</f>
        <v>0</v>
      </c>
      <c r="AQ194" s="59" cm="1">
        <f t="array" ref="AQ194">IF(AND( AQ$3=INDEX(InputsCapExSalvageMonth,$BS$21),INDEX(InputsCapExSalvageMonth,$BS$21)&lt;&gt;0),AQ159-(AP56+AP125),0)</f>
        <v>0</v>
      </c>
      <c r="AR194" s="59" cm="1">
        <f t="array" ref="AR194">IF(AND( AR$3=INDEX(InputsCapExSalvageMonth,$BS$21),INDEX(InputsCapExSalvageMonth,$BS$21)&lt;&gt;0),AR159-(AQ56+AQ125),0)</f>
        <v>0</v>
      </c>
      <c r="AS194" s="59" cm="1">
        <f t="array" ref="AS194">IF(AND( AS$3=INDEX(InputsCapExSalvageMonth,$BS$21),INDEX(InputsCapExSalvageMonth,$BS$21)&lt;&gt;0),AS159-(AR56+AR125),0)</f>
        <v>0</v>
      </c>
      <c r="AT194" s="60" cm="1">
        <f t="array" ref="AT194">IF(AND( AT$3=INDEX(InputsCapExSalvageMonth,$BS$21),INDEX(InputsCapExSalvageMonth,$BS$21)&lt;&gt;0),AT159-(AS56+AS125),0)</f>
        <v>0</v>
      </c>
      <c r="AU194" s="53" cm="1">
        <f t="array" ref="AU194">IF(AND( AU$3=INDEX(InputsCapExSalvageMonth,$BS$21),INDEX(InputsCapExSalvageMonth,$BS$21)&lt;&gt;0),AU159-(AT56+AT125),0)</f>
        <v>0</v>
      </c>
      <c r="AV194" s="59" cm="1">
        <f t="array" ref="AV194">IF(AND( AV$3=INDEX(InputsCapExSalvageMonth,$BS$21),INDEX(InputsCapExSalvageMonth,$BS$21)&lt;&gt;0),AV159-(AU56+AU125),0)</f>
        <v>0</v>
      </c>
      <c r="AW194" s="59" cm="1">
        <f t="array" ref="AW194">IF(AND( AW$3=INDEX(InputsCapExSalvageMonth,$BS$21),INDEX(InputsCapExSalvageMonth,$BS$21)&lt;&gt;0),AW159-(AV56+AV125),0)</f>
        <v>0</v>
      </c>
      <c r="AX194" s="59" cm="1">
        <f t="array" ref="AX194">IF(AND( AX$3=INDEX(InputsCapExSalvageMonth,$BS$21),INDEX(InputsCapExSalvageMonth,$BS$21)&lt;&gt;0),AX159-(AW56+AW125),0)</f>
        <v>0</v>
      </c>
      <c r="AY194" s="59" cm="1">
        <f t="array" ref="AY194">IF(AND( AY$3=INDEX(InputsCapExSalvageMonth,$BS$21),INDEX(InputsCapExSalvageMonth,$BS$21)&lt;&gt;0),AY159-(AX56+AX125),0)</f>
        <v>0</v>
      </c>
      <c r="AZ194" s="59" cm="1">
        <f t="array" ref="AZ194">IF(AND( AZ$3=INDEX(InputsCapExSalvageMonth,$BS$21),INDEX(InputsCapExSalvageMonth,$BS$21)&lt;&gt;0),AZ159-(AY56+AY125),0)</f>
        <v>0</v>
      </c>
      <c r="BA194" s="59" cm="1">
        <f t="array" ref="BA194">IF(AND( BA$3=INDEX(InputsCapExSalvageMonth,$BS$21),INDEX(InputsCapExSalvageMonth,$BS$21)&lt;&gt;0),BA159-(AZ56+AZ125),0)</f>
        <v>0</v>
      </c>
      <c r="BB194" s="59" cm="1">
        <f t="array" ref="BB194">IF(AND( BB$3=INDEX(InputsCapExSalvageMonth,$BS$21),INDEX(InputsCapExSalvageMonth,$BS$21)&lt;&gt;0),BB159-(BA56+BA125),0)</f>
        <v>0</v>
      </c>
      <c r="BC194" s="59" cm="1">
        <f t="array" ref="BC194">IF(AND( BC$3=INDEX(InputsCapExSalvageMonth,$BS$21),INDEX(InputsCapExSalvageMonth,$BS$21)&lt;&gt;0),BC159-(BB56+BB125),0)</f>
        <v>0</v>
      </c>
      <c r="BD194" s="59" cm="1">
        <f t="array" ref="BD194">IF(AND( BD$3=INDEX(InputsCapExSalvageMonth,$BS$21),INDEX(InputsCapExSalvageMonth,$BS$21)&lt;&gt;0),BD159-(BC56+BC125),0)</f>
        <v>0</v>
      </c>
      <c r="BE194" s="59" cm="1">
        <f t="array" ref="BE194">IF(AND( BE$3=INDEX(InputsCapExSalvageMonth,$BS$21),INDEX(InputsCapExSalvageMonth,$BS$21)&lt;&gt;0),BE159-(BD56+BD125),0)</f>
        <v>0</v>
      </c>
      <c r="BF194" s="60" cm="1">
        <f t="array" ref="BF194">IF(AND( BF$3=INDEX(InputsCapExSalvageMonth,$BS$21),INDEX(InputsCapExSalvageMonth,$BS$21)&lt;&gt;0),BF159-(BE56+BE125),0)</f>
        <v>0</v>
      </c>
      <c r="BG194" s="53" cm="1">
        <f t="array" ref="BG194">IF(AND( BG$3=INDEX(InputsCapExSalvageMonth,$BS$21),INDEX(InputsCapExSalvageMonth,$BS$21)&lt;&gt;0),BG159-(BF56+BF125),0)</f>
        <v>0</v>
      </c>
      <c r="BH194" s="59" cm="1">
        <f t="array" ref="BH194">IF(AND( BH$3=INDEX(InputsCapExSalvageMonth,$BS$21),INDEX(InputsCapExSalvageMonth,$BS$21)&lt;&gt;0),BH159-(BG56+BG125),0)</f>
        <v>0</v>
      </c>
      <c r="BI194" s="59" cm="1">
        <f t="array" ref="BI194">IF(AND( BI$3=INDEX(InputsCapExSalvageMonth,$BS$21),INDEX(InputsCapExSalvageMonth,$BS$21)&lt;&gt;0),BI159-(BH56+BH125),0)</f>
        <v>0</v>
      </c>
      <c r="BJ194" s="59" cm="1">
        <f t="array" ref="BJ194">IF(AND( BJ$3=INDEX(InputsCapExSalvageMonth,$BS$21),INDEX(InputsCapExSalvageMonth,$BS$21)&lt;&gt;0),BJ159-(BI56+BI125),0)</f>
        <v>0</v>
      </c>
      <c r="BK194" s="59" cm="1">
        <f t="array" ref="BK194">IF(AND( BK$3=INDEX(InputsCapExSalvageMonth,$BS$21),INDEX(InputsCapExSalvageMonth,$BS$21)&lt;&gt;0),BK159-(BJ56+BJ125),0)</f>
        <v>0</v>
      </c>
      <c r="BL194" s="59" cm="1">
        <f t="array" ref="BL194">IF(AND( BL$3=INDEX(InputsCapExSalvageMonth,$BS$21),INDEX(InputsCapExSalvageMonth,$BS$21)&lt;&gt;0),BL159-(BK56+BK125),0)</f>
        <v>0</v>
      </c>
      <c r="BM194" s="59" cm="1">
        <f t="array" ref="BM194">IF(AND( BM$3=INDEX(InputsCapExSalvageMonth,$BS$21),INDEX(InputsCapExSalvageMonth,$BS$21)&lt;&gt;0),BM159-(BL56+BL125),0)</f>
        <v>0</v>
      </c>
      <c r="BN194" s="59" cm="1">
        <f t="array" ref="BN194">IF(AND( BN$3=INDEX(InputsCapExSalvageMonth,$BS$21),INDEX(InputsCapExSalvageMonth,$BS$21)&lt;&gt;0),BN159-(BM56+BM125),0)</f>
        <v>0</v>
      </c>
      <c r="BO194" s="59" cm="1">
        <f t="array" ref="BO194">IF(AND( BO$3=INDEX(InputsCapExSalvageMonth,$BS$21),INDEX(InputsCapExSalvageMonth,$BS$21)&lt;&gt;0),BO159-(BN56+BN125),0)</f>
        <v>0</v>
      </c>
      <c r="BP194" s="59" cm="1">
        <f t="array" ref="BP194">IF(AND( BP$3=INDEX(InputsCapExSalvageMonth,$BS$21),INDEX(InputsCapExSalvageMonth,$BS$21)&lt;&gt;0),BP159-(BO56+BO125),0)</f>
        <v>0</v>
      </c>
      <c r="BQ194" s="59" cm="1">
        <f t="array" ref="BQ194">IF(AND( BQ$3=INDEX(InputsCapExSalvageMonth,$BS$21),INDEX(InputsCapExSalvageMonth,$BS$21)&lt;&gt;0),BQ159-(BP56+BP125),0)</f>
        <v>0</v>
      </c>
      <c r="BR194" s="60" cm="1">
        <f t="array" ref="BR194">IF(AND( BR$3=INDEX(InputsCapExSalvageMonth,$BS$21),INDEX(InputsCapExSalvageMonth,$BS$21)&lt;&gt;0),BR159-(BQ56+BQ125),0)</f>
        <v>0</v>
      </c>
    </row>
    <row r="195" spans="1:70" hidden="1" x14ac:dyDescent="0.25">
      <c r="A195" s="47"/>
      <c r="B195" s="141"/>
      <c r="C195" s="128" cm="1">
        <f t="array" ref="C195">INDEX(InputsCapexItem,$BS$22)</f>
        <v>0</v>
      </c>
      <c r="E195" s="60">
        <f t="shared" si="122"/>
        <v>0</v>
      </c>
      <c r="F195" s="60">
        <f t="shared" si="123"/>
        <v>0</v>
      </c>
      <c r="G195" s="60">
        <f t="shared" si="124"/>
        <v>0</v>
      </c>
      <c r="H195" s="60">
        <f t="shared" si="125"/>
        <v>0</v>
      </c>
      <c r="I195" s="60">
        <f t="shared" si="126"/>
        <v>0</v>
      </c>
      <c r="K195" s="53" cm="1">
        <f t="array" ref="K195">IF(AND( K$3=INDEX(InputsCapExSalvageMonth,$BS$22),INDEX(InputsCapExSalvageMonth,$BS$22)&lt;&gt;0),K160-(J57+J126),0)</f>
        <v>0</v>
      </c>
      <c r="L195" s="59" cm="1">
        <f t="array" ref="L195">IF(AND( L$3=INDEX(InputsCapExSalvageMonth,$BS$22),INDEX(InputsCapExSalvageMonth,$BS$22)&lt;&gt;0),L160-(K57+K126),0)</f>
        <v>0</v>
      </c>
      <c r="M195" s="59" cm="1">
        <f t="array" ref="M195">IF(AND( M$3=INDEX(InputsCapExSalvageMonth,$BS$22),INDEX(InputsCapExSalvageMonth,$BS$22)&lt;&gt;0),M160-(L57+L126),0)</f>
        <v>0</v>
      </c>
      <c r="N195" s="59" cm="1">
        <f t="array" ref="N195">IF(AND( N$3=INDEX(InputsCapExSalvageMonth,$BS$22),INDEX(InputsCapExSalvageMonth,$BS$22)&lt;&gt;0),N160-(M57+M126),0)</f>
        <v>0</v>
      </c>
      <c r="O195" s="59" cm="1">
        <f t="array" ref="O195">IF(AND( O$3=INDEX(InputsCapExSalvageMonth,$BS$22),INDEX(InputsCapExSalvageMonth,$BS$22)&lt;&gt;0),O160-(N57+N126),0)</f>
        <v>0</v>
      </c>
      <c r="P195" s="59" cm="1">
        <f t="array" ref="P195">IF(AND( P$3=INDEX(InputsCapExSalvageMonth,$BS$22),INDEX(InputsCapExSalvageMonth,$BS$22)&lt;&gt;0),P160-(O57+O126),0)</f>
        <v>0</v>
      </c>
      <c r="Q195" s="59" cm="1">
        <f t="array" ref="Q195">IF(AND( Q$3=INDEX(InputsCapExSalvageMonth,$BS$22),INDEX(InputsCapExSalvageMonth,$BS$22)&lt;&gt;0),Q160-(P57+P126),0)</f>
        <v>0</v>
      </c>
      <c r="R195" s="59" cm="1">
        <f t="array" ref="R195">IF(AND( R$3=INDEX(InputsCapExSalvageMonth,$BS$22),INDEX(InputsCapExSalvageMonth,$BS$22)&lt;&gt;0),R160-(Q57+Q126),0)</f>
        <v>0</v>
      </c>
      <c r="S195" s="59" cm="1">
        <f t="array" ref="S195">IF(AND( S$3=INDEX(InputsCapExSalvageMonth,$BS$22),INDEX(InputsCapExSalvageMonth,$BS$22)&lt;&gt;0),S160-(R57+R126),0)</f>
        <v>0</v>
      </c>
      <c r="T195" s="59" cm="1">
        <f t="array" ref="T195">IF(AND( T$3=INDEX(InputsCapExSalvageMonth,$BS$22),INDEX(InputsCapExSalvageMonth,$BS$22)&lt;&gt;0),T160-(S57+S126),0)</f>
        <v>0</v>
      </c>
      <c r="U195" s="59" cm="1">
        <f t="array" ref="U195">IF(AND( U$3=INDEX(InputsCapExSalvageMonth,$BS$22),INDEX(InputsCapExSalvageMonth,$BS$22)&lt;&gt;0),U160-(T57+T126),0)</f>
        <v>0</v>
      </c>
      <c r="V195" s="60" cm="1">
        <f t="array" ref="V195">IF(AND( V$3=INDEX(InputsCapExSalvageMonth,$BS$22),INDEX(InputsCapExSalvageMonth,$BS$22)&lt;&gt;0),V160-(U57+U126),0)</f>
        <v>0</v>
      </c>
      <c r="W195" s="53" cm="1">
        <f t="array" ref="W195">IF(AND( W$3=INDEX(InputsCapExSalvageMonth,$BS$22),INDEX(InputsCapExSalvageMonth,$BS$22)&lt;&gt;0),W160-(V57+V126),0)</f>
        <v>0</v>
      </c>
      <c r="X195" s="59" cm="1">
        <f t="array" ref="X195">IF(AND( X$3=INDEX(InputsCapExSalvageMonth,$BS$22),INDEX(InputsCapExSalvageMonth,$BS$22)&lt;&gt;0),X160-(W57+W126),0)</f>
        <v>0</v>
      </c>
      <c r="Y195" s="59" cm="1">
        <f t="array" ref="Y195">IF(AND( Y$3=INDEX(InputsCapExSalvageMonth,$BS$22),INDEX(InputsCapExSalvageMonth,$BS$22)&lt;&gt;0),Y160-(X57+X126),0)</f>
        <v>0</v>
      </c>
      <c r="Z195" s="59" cm="1">
        <f t="array" ref="Z195">IF(AND( Z$3=INDEX(InputsCapExSalvageMonth,$BS$22),INDEX(InputsCapExSalvageMonth,$BS$22)&lt;&gt;0),Z160-(Y57+Y126),0)</f>
        <v>0</v>
      </c>
      <c r="AA195" s="59" cm="1">
        <f t="array" ref="AA195">IF(AND( AA$3=INDEX(InputsCapExSalvageMonth,$BS$22),INDEX(InputsCapExSalvageMonth,$BS$22)&lt;&gt;0),AA160-(Z57+Z126),0)</f>
        <v>0</v>
      </c>
      <c r="AB195" s="59" cm="1">
        <f t="array" ref="AB195">IF(AND( AB$3=INDEX(InputsCapExSalvageMonth,$BS$22),INDEX(InputsCapExSalvageMonth,$BS$22)&lt;&gt;0),AB160-(AA57+AA126),0)</f>
        <v>0</v>
      </c>
      <c r="AC195" s="59" cm="1">
        <f t="array" ref="AC195">IF(AND( AC$3=INDEX(InputsCapExSalvageMonth,$BS$22),INDEX(InputsCapExSalvageMonth,$BS$22)&lt;&gt;0),AC160-(AB57+AB126),0)</f>
        <v>0</v>
      </c>
      <c r="AD195" s="59" cm="1">
        <f t="array" ref="AD195">IF(AND( AD$3=INDEX(InputsCapExSalvageMonth,$BS$22),INDEX(InputsCapExSalvageMonth,$BS$22)&lt;&gt;0),AD160-(AC57+AC126),0)</f>
        <v>0</v>
      </c>
      <c r="AE195" s="59" cm="1">
        <f t="array" ref="AE195">IF(AND( AE$3=INDEX(InputsCapExSalvageMonth,$BS$22),INDEX(InputsCapExSalvageMonth,$BS$22)&lt;&gt;0),AE160-(AD57+AD126),0)</f>
        <v>0</v>
      </c>
      <c r="AF195" s="59" cm="1">
        <f t="array" ref="AF195">IF(AND( AF$3=INDEX(InputsCapExSalvageMonth,$BS$22),INDEX(InputsCapExSalvageMonth,$BS$22)&lt;&gt;0),AF160-(AE57+AE126),0)</f>
        <v>0</v>
      </c>
      <c r="AG195" s="59" cm="1">
        <f t="array" ref="AG195">IF(AND( AG$3=INDEX(InputsCapExSalvageMonth,$BS$22),INDEX(InputsCapExSalvageMonth,$BS$22)&lt;&gt;0),AG160-(AF57+AF126),0)</f>
        <v>0</v>
      </c>
      <c r="AH195" s="60" cm="1">
        <f t="array" ref="AH195">IF(AND( AH$3=INDEX(InputsCapExSalvageMonth,$BS$22),INDEX(InputsCapExSalvageMonth,$BS$22)&lt;&gt;0),AH160-(AG57+AG126),0)</f>
        <v>0</v>
      </c>
      <c r="AI195" s="53" cm="1">
        <f t="array" ref="AI195">IF(AND( AI$3=INDEX(InputsCapExSalvageMonth,$BS$22),INDEX(InputsCapExSalvageMonth,$BS$22)&lt;&gt;0),AI160-(AH57+AH126),0)</f>
        <v>0</v>
      </c>
      <c r="AJ195" s="59" cm="1">
        <f t="array" ref="AJ195">IF(AND( AJ$3=INDEX(InputsCapExSalvageMonth,$BS$22),INDEX(InputsCapExSalvageMonth,$BS$22)&lt;&gt;0),AJ160-(AI57+AI126),0)</f>
        <v>0</v>
      </c>
      <c r="AK195" s="59" cm="1">
        <f t="array" ref="AK195">IF(AND( AK$3=INDEX(InputsCapExSalvageMonth,$BS$22),INDEX(InputsCapExSalvageMonth,$BS$22)&lt;&gt;0),AK160-(AJ57+AJ126),0)</f>
        <v>0</v>
      </c>
      <c r="AL195" s="59" cm="1">
        <f t="array" ref="AL195">IF(AND( AL$3=INDEX(InputsCapExSalvageMonth,$BS$22),INDEX(InputsCapExSalvageMonth,$BS$22)&lt;&gt;0),AL160-(AK57+AK126),0)</f>
        <v>0</v>
      </c>
      <c r="AM195" s="59" cm="1">
        <f t="array" ref="AM195">IF(AND( AM$3=INDEX(InputsCapExSalvageMonth,$BS$22),INDEX(InputsCapExSalvageMonth,$BS$22)&lt;&gt;0),AM160-(AL57+AL126),0)</f>
        <v>0</v>
      </c>
      <c r="AN195" s="59" cm="1">
        <f t="array" ref="AN195">IF(AND( AN$3=INDEX(InputsCapExSalvageMonth,$BS$22),INDEX(InputsCapExSalvageMonth,$BS$22)&lt;&gt;0),AN160-(AM57+AM126),0)</f>
        <v>0</v>
      </c>
      <c r="AO195" s="59" cm="1">
        <f t="array" ref="AO195">IF(AND( AO$3=INDEX(InputsCapExSalvageMonth,$BS$22),INDEX(InputsCapExSalvageMonth,$BS$22)&lt;&gt;0),AO160-(AN57+AN126),0)</f>
        <v>0</v>
      </c>
      <c r="AP195" s="59" cm="1">
        <f t="array" ref="AP195">IF(AND( AP$3=INDEX(InputsCapExSalvageMonth,$BS$22),INDEX(InputsCapExSalvageMonth,$BS$22)&lt;&gt;0),AP160-(AO57+AO126),0)</f>
        <v>0</v>
      </c>
      <c r="AQ195" s="59" cm="1">
        <f t="array" ref="AQ195">IF(AND( AQ$3=INDEX(InputsCapExSalvageMonth,$BS$22),INDEX(InputsCapExSalvageMonth,$BS$22)&lt;&gt;0),AQ160-(AP57+AP126),0)</f>
        <v>0</v>
      </c>
      <c r="AR195" s="59" cm="1">
        <f t="array" ref="AR195">IF(AND( AR$3=INDEX(InputsCapExSalvageMonth,$BS$22),INDEX(InputsCapExSalvageMonth,$BS$22)&lt;&gt;0),AR160-(AQ57+AQ126),0)</f>
        <v>0</v>
      </c>
      <c r="AS195" s="59" cm="1">
        <f t="array" ref="AS195">IF(AND( AS$3=INDEX(InputsCapExSalvageMonth,$BS$22),INDEX(InputsCapExSalvageMonth,$BS$22)&lt;&gt;0),AS160-(AR57+AR126),0)</f>
        <v>0</v>
      </c>
      <c r="AT195" s="60" cm="1">
        <f t="array" ref="AT195">IF(AND( AT$3=INDEX(InputsCapExSalvageMonth,$BS$22),INDEX(InputsCapExSalvageMonth,$BS$22)&lt;&gt;0),AT160-(AS57+AS126),0)</f>
        <v>0</v>
      </c>
      <c r="AU195" s="53" cm="1">
        <f t="array" ref="AU195">IF(AND( AU$3=INDEX(InputsCapExSalvageMonth,$BS$22),INDEX(InputsCapExSalvageMonth,$BS$22)&lt;&gt;0),AU160-(AT57+AT126),0)</f>
        <v>0</v>
      </c>
      <c r="AV195" s="59" cm="1">
        <f t="array" ref="AV195">IF(AND( AV$3=INDEX(InputsCapExSalvageMonth,$BS$22),INDEX(InputsCapExSalvageMonth,$BS$22)&lt;&gt;0),AV160-(AU57+AU126),0)</f>
        <v>0</v>
      </c>
      <c r="AW195" s="59" cm="1">
        <f t="array" ref="AW195">IF(AND( AW$3=INDEX(InputsCapExSalvageMonth,$BS$22),INDEX(InputsCapExSalvageMonth,$BS$22)&lt;&gt;0),AW160-(AV57+AV126),0)</f>
        <v>0</v>
      </c>
      <c r="AX195" s="59" cm="1">
        <f t="array" ref="AX195">IF(AND( AX$3=INDEX(InputsCapExSalvageMonth,$BS$22),INDEX(InputsCapExSalvageMonth,$BS$22)&lt;&gt;0),AX160-(AW57+AW126),0)</f>
        <v>0</v>
      </c>
      <c r="AY195" s="59" cm="1">
        <f t="array" ref="AY195">IF(AND( AY$3=INDEX(InputsCapExSalvageMonth,$BS$22),INDEX(InputsCapExSalvageMonth,$BS$22)&lt;&gt;0),AY160-(AX57+AX126),0)</f>
        <v>0</v>
      </c>
      <c r="AZ195" s="59" cm="1">
        <f t="array" ref="AZ195">IF(AND( AZ$3=INDEX(InputsCapExSalvageMonth,$BS$22),INDEX(InputsCapExSalvageMonth,$BS$22)&lt;&gt;0),AZ160-(AY57+AY126),0)</f>
        <v>0</v>
      </c>
      <c r="BA195" s="59" cm="1">
        <f t="array" ref="BA195">IF(AND( BA$3=INDEX(InputsCapExSalvageMonth,$BS$22),INDEX(InputsCapExSalvageMonth,$BS$22)&lt;&gt;0),BA160-(AZ57+AZ126),0)</f>
        <v>0</v>
      </c>
      <c r="BB195" s="59" cm="1">
        <f t="array" ref="BB195">IF(AND( BB$3=INDEX(InputsCapExSalvageMonth,$BS$22),INDEX(InputsCapExSalvageMonth,$BS$22)&lt;&gt;0),BB160-(BA57+BA126),0)</f>
        <v>0</v>
      </c>
      <c r="BC195" s="59" cm="1">
        <f t="array" ref="BC195">IF(AND( BC$3=INDEX(InputsCapExSalvageMonth,$BS$22),INDEX(InputsCapExSalvageMonth,$BS$22)&lt;&gt;0),BC160-(BB57+BB126),0)</f>
        <v>0</v>
      </c>
      <c r="BD195" s="59" cm="1">
        <f t="array" ref="BD195">IF(AND( BD$3=INDEX(InputsCapExSalvageMonth,$BS$22),INDEX(InputsCapExSalvageMonth,$BS$22)&lt;&gt;0),BD160-(BC57+BC126),0)</f>
        <v>0</v>
      </c>
      <c r="BE195" s="59" cm="1">
        <f t="array" ref="BE195">IF(AND( BE$3=INDEX(InputsCapExSalvageMonth,$BS$22),INDEX(InputsCapExSalvageMonth,$BS$22)&lt;&gt;0),BE160-(BD57+BD126),0)</f>
        <v>0</v>
      </c>
      <c r="BF195" s="60" cm="1">
        <f t="array" ref="BF195">IF(AND( BF$3=INDEX(InputsCapExSalvageMonth,$BS$22),INDEX(InputsCapExSalvageMonth,$BS$22)&lt;&gt;0),BF160-(BE57+BE126),0)</f>
        <v>0</v>
      </c>
      <c r="BG195" s="53" cm="1">
        <f t="array" ref="BG195">IF(AND( BG$3=INDEX(InputsCapExSalvageMonth,$BS$22),INDEX(InputsCapExSalvageMonth,$BS$22)&lt;&gt;0),BG160-(BF57+BF126),0)</f>
        <v>0</v>
      </c>
      <c r="BH195" s="59" cm="1">
        <f t="array" ref="BH195">IF(AND( BH$3=INDEX(InputsCapExSalvageMonth,$BS$22),INDEX(InputsCapExSalvageMonth,$BS$22)&lt;&gt;0),BH160-(BG57+BG126),0)</f>
        <v>0</v>
      </c>
      <c r="BI195" s="59" cm="1">
        <f t="array" ref="BI195">IF(AND( BI$3=INDEX(InputsCapExSalvageMonth,$BS$22),INDEX(InputsCapExSalvageMonth,$BS$22)&lt;&gt;0),BI160-(BH57+BH126),0)</f>
        <v>0</v>
      </c>
      <c r="BJ195" s="59" cm="1">
        <f t="array" ref="BJ195">IF(AND( BJ$3=INDEX(InputsCapExSalvageMonth,$BS$22),INDEX(InputsCapExSalvageMonth,$BS$22)&lt;&gt;0),BJ160-(BI57+BI126),0)</f>
        <v>0</v>
      </c>
      <c r="BK195" s="59" cm="1">
        <f t="array" ref="BK195">IF(AND( BK$3=INDEX(InputsCapExSalvageMonth,$BS$22),INDEX(InputsCapExSalvageMonth,$BS$22)&lt;&gt;0),BK160-(BJ57+BJ126),0)</f>
        <v>0</v>
      </c>
      <c r="BL195" s="59" cm="1">
        <f t="array" ref="BL195">IF(AND( BL$3=INDEX(InputsCapExSalvageMonth,$BS$22),INDEX(InputsCapExSalvageMonth,$BS$22)&lt;&gt;0),BL160-(BK57+BK126),0)</f>
        <v>0</v>
      </c>
      <c r="BM195" s="59" cm="1">
        <f t="array" ref="BM195">IF(AND( BM$3=INDEX(InputsCapExSalvageMonth,$BS$22),INDEX(InputsCapExSalvageMonth,$BS$22)&lt;&gt;0),BM160-(BL57+BL126),0)</f>
        <v>0</v>
      </c>
      <c r="BN195" s="59" cm="1">
        <f t="array" ref="BN195">IF(AND( BN$3=INDEX(InputsCapExSalvageMonth,$BS$22),INDEX(InputsCapExSalvageMonth,$BS$22)&lt;&gt;0),BN160-(BM57+BM126),0)</f>
        <v>0</v>
      </c>
      <c r="BO195" s="59" cm="1">
        <f t="array" ref="BO195">IF(AND( BO$3=INDEX(InputsCapExSalvageMonth,$BS$22),INDEX(InputsCapExSalvageMonth,$BS$22)&lt;&gt;0),BO160-(BN57+BN126),0)</f>
        <v>0</v>
      </c>
      <c r="BP195" s="59" cm="1">
        <f t="array" ref="BP195">IF(AND( BP$3=INDEX(InputsCapExSalvageMonth,$BS$22),INDEX(InputsCapExSalvageMonth,$BS$22)&lt;&gt;0),BP160-(BO57+BO126),0)</f>
        <v>0</v>
      </c>
      <c r="BQ195" s="59" cm="1">
        <f t="array" ref="BQ195">IF(AND( BQ$3=INDEX(InputsCapExSalvageMonth,$BS$22),INDEX(InputsCapExSalvageMonth,$BS$22)&lt;&gt;0),BQ160-(BP57+BP126),0)</f>
        <v>0</v>
      </c>
      <c r="BR195" s="60" cm="1">
        <f t="array" ref="BR195">IF(AND( BR$3=INDEX(InputsCapExSalvageMonth,$BS$22),INDEX(InputsCapExSalvageMonth,$BS$22)&lt;&gt;0),BR160-(BQ57+BQ126),0)</f>
        <v>0</v>
      </c>
    </row>
    <row r="196" spans="1:70" hidden="1" x14ac:dyDescent="0.25">
      <c r="A196" s="47"/>
      <c r="B196" s="141"/>
      <c r="C196" s="128" cm="1">
        <f t="array" ref="C196">INDEX(InputsCapexItem,$BS$23)</f>
        <v>0</v>
      </c>
      <c r="E196" s="60">
        <f t="shared" si="122"/>
        <v>0</v>
      </c>
      <c r="F196" s="60">
        <f t="shared" si="123"/>
        <v>0</v>
      </c>
      <c r="G196" s="60">
        <f t="shared" si="124"/>
        <v>0</v>
      </c>
      <c r="H196" s="60">
        <f t="shared" si="125"/>
        <v>0</v>
      </c>
      <c r="I196" s="60">
        <f t="shared" si="126"/>
        <v>0</v>
      </c>
      <c r="K196" s="53" cm="1">
        <f t="array" ref="K196">IF(AND( K$3=INDEX(InputsCapExSalvageMonth,$BS$23),INDEX(InputsCapExSalvageMonth,$BS$23)&lt;&gt;0),K161-(J58+J127),0)</f>
        <v>0</v>
      </c>
      <c r="L196" s="59" cm="1">
        <f t="array" ref="L196">IF(AND( L$3=INDEX(InputsCapExSalvageMonth,$BS$23),INDEX(InputsCapExSalvageMonth,$BS$23)&lt;&gt;0),L161-(K58+K127),0)</f>
        <v>0</v>
      </c>
      <c r="M196" s="59" cm="1">
        <f t="array" ref="M196">IF(AND( M$3=INDEX(InputsCapExSalvageMonth,$BS$23),INDEX(InputsCapExSalvageMonth,$BS$23)&lt;&gt;0),M161-(L58+L127),0)</f>
        <v>0</v>
      </c>
      <c r="N196" s="59" cm="1">
        <f t="array" ref="N196">IF(AND( N$3=INDEX(InputsCapExSalvageMonth,$BS$23),INDEX(InputsCapExSalvageMonth,$BS$23)&lt;&gt;0),N161-(M58+M127),0)</f>
        <v>0</v>
      </c>
      <c r="O196" s="59" cm="1">
        <f t="array" ref="O196">IF(AND( O$3=INDEX(InputsCapExSalvageMonth,$BS$23),INDEX(InputsCapExSalvageMonth,$BS$23)&lt;&gt;0),O161-(N58+N127),0)</f>
        <v>0</v>
      </c>
      <c r="P196" s="59" cm="1">
        <f t="array" ref="P196">IF(AND( P$3=INDEX(InputsCapExSalvageMonth,$BS$23),INDEX(InputsCapExSalvageMonth,$BS$23)&lt;&gt;0),P161-(O58+O127),0)</f>
        <v>0</v>
      </c>
      <c r="Q196" s="59" cm="1">
        <f t="array" ref="Q196">IF(AND( Q$3=INDEX(InputsCapExSalvageMonth,$BS$23),INDEX(InputsCapExSalvageMonth,$BS$23)&lt;&gt;0),Q161-(P58+P127),0)</f>
        <v>0</v>
      </c>
      <c r="R196" s="59" cm="1">
        <f t="array" ref="R196">IF(AND( R$3=INDEX(InputsCapExSalvageMonth,$BS$23),INDEX(InputsCapExSalvageMonth,$BS$23)&lt;&gt;0),R161-(Q58+Q127),0)</f>
        <v>0</v>
      </c>
      <c r="S196" s="59" cm="1">
        <f t="array" ref="S196">IF(AND( S$3=INDEX(InputsCapExSalvageMonth,$BS$23),INDEX(InputsCapExSalvageMonth,$BS$23)&lt;&gt;0),S161-(R58+R127),0)</f>
        <v>0</v>
      </c>
      <c r="T196" s="59" cm="1">
        <f t="array" ref="T196">IF(AND( T$3=INDEX(InputsCapExSalvageMonth,$BS$23),INDEX(InputsCapExSalvageMonth,$BS$23)&lt;&gt;0),T161-(S58+S127),0)</f>
        <v>0</v>
      </c>
      <c r="U196" s="59" cm="1">
        <f t="array" ref="U196">IF(AND( U$3=INDEX(InputsCapExSalvageMonth,$BS$23),INDEX(InputsCapExSalvageMonth,$BS$23)&lt;&gt;0),U161-(T58+T127),0)</f>
        <v>0</v>
      </c>
      <c r="V196" s="60" cm="1">
        <f t="array" ref="V196">IF(AND( V$3=INDEX(InputsCapExSalvageMonth,$BS$23),INDEX(InputsCapExSalvageMonth,$BS$23)&lt;&gt;0),V161-(U58+U127),0)</f>
        <v>0</v>
      </c>
      <c r="W196" s="53" cm="1">
        <f t="array" ref="W196">IF(AND( W$3=INDEX(InputsCapExSalvageMonth,$BS$23),INDEX(InputsCapExSalvageMonth,$BS$23)&lt;&gt;0),W161-(V58+V127),0)</f>
        <v>0</v>
      </c>
      <c r="X196" s="59" cm="1">
        <f t="array" ref="X196">IF(AND( X$3=INDEX(InputsCapExSalvageMonth,$BS$23),INDEX(InputsCapExSalvageMonth,$BS$23)&lt;&gt;0),X161-(W58+W127),0)</f>
        <v>0</v>
      </c>
      <c r="Y196" s="59" cm="1">
        <f t="array" ref="Y196">IF(AND( Y$3=INDEX(InputsCapExSalvageMonth,$BS$23),INDEX(InputsCapExSalvageMonth,$BS$23)&lt;&gt;0),Y161-(X58+X127),0)</f>
        <v>0</v>
      </c>
      <c r="Z196" s="59" cm="1">
        <f t="array" ref="Z196">IF(AND( Z$3=INDEX(InputsCapExSalvageMonth,$BS$23),INDEX(InputsCapExSalvageMonth,$BS$23)&lt;&gt;0),Z161-(Y58+Y127),0)</f>
        <v>0</v>
      </c>
      <c r="AA196" s="59" cm="1">
        <f t="array" ref="AA196">IF(AND( AA$3=INDEX(InputsCapExSalvageMonth,$BS$23),INDEX(InputsCapExSalvageMonth,$BS$23)&lt;&gt;0),AA161-(Z58+Z127),0)</f>
        <v>0</v>
      </c>
      <c r="AB196" s="59" cm="1">
        <f t="array" ref="AB196">IF(AND( AB$3=INDEX(InputsCapExSalvageMonth,$BS$23),INDEX(InputsCapExSalvageMonth,$BS$23)&lt;&gt;0),AB161-(AA58+AA127),0)</f>
        <v>0</v>
      </c>
      <c r="AC196" s="59" cm="1">
        <f t="array" ref="AC196">IF(AND( AC$3=INDEX(InputsCapExSalvageMonth,$BS$23),INDEX(InputsCapExSalvageMonth,$BS$23)&lt;&gt;0),AC161-(AB58+AB127),0)</f>
        <v>0</v>
      </c>
      <c r="AD196" s="59" cm="1">
        <f t="array" ref="AD196">IF(AND( AD$3=INDEX(InputsCapExSalvageMonth,$BS$23),INDEX(InputsCapExSalvageMonth,$BS$23)&lt;&gt;0),AD161-(AC58+AC127),0)</f>
        <v>0</v>
      </c>
      <c r="AE196" s="59" cm="1">
        <f t="array" ref="AE196">IF(AND( AE$3=INDEX(InputsCapExSalvageMonth,$BS$23),INDEX(InputsCapExSalvageMonth,$BS$23)&lt;&gt;0),AE161-(AD58+AD127),0)</f>
        <v>0</v>
      </c>
      <c r="AF196" s="59" cm="1">
        <f t="array" ref="AF196">IF(AND( AF$3=INDEX(InputsCapExSalvageMonth,$BS$23),INDEX(InputsCapExSalvageMonth,$BS$23)&lt;&gt;0),AF161-(AE58+AE127),0)</f>
        <v>0</v>
      </c>
      <c r="AG196" s="59" cm="1">
        <f t="array" ref="AG196">IF(AND( AG$3=INDEX(InputsCapExSalvageMonth,$BS$23),INDEX(InputsCapExSalvageMonth,$BS$23)&lt;&gt;0),AG161-(AF58+AF127),0)</f>
        <v>0</v>
      </c>
      <c r="AH196" s="60" cm="1">
        <f t="array" ref="AH196">IF(AND( AH$3=INDEX(InputsCapExSalvageMonth,$BS$23),INDEX(InputsCapExSalvageMonth,$BS$23)&lt;&gt;0),AH161-(AG58+AG127),0)</f>
        <v>0</v>
      </c>
      <c r="AI196" s="53" cm="1">
        <f t="array" ref="AI196">IF(AND( AI$3=INDEX(InputsCapExSalvageMonth,$BS$23),INDEX(InputsCapExSalvageMonth,$BS$23)&lt;&gt;0),AI161-(AH58+AH127),0)</f>
        <v>0</v>
      </c>
      <c r="AJ196" s="59" cm="1">
        <f t="array" ref="AJ196">IF(AND( AJ$3=INDEX(InputsCapExSalvageMonth,$BS$23),INDEX(InputsCapExSalvageMonth,$BS$23)&lt;&gt;0),AJ161-(AI58+AI127),0)</f>
        <v>0</v>
      </c>
      <c r="AK196" s="59" cm="1">
        <f t="array" ref="AK196">IF(AND( AK$3=INDEX(InputsCapExSalvageMonth,$BS$23),INDEX(InputsCapExSalvageMonth,$BS$23)&lt;&gt;0),AK161-(AJ58+AJ127),0)</f>
        <v>0</v>
      </c>
      <c r="AL196" s="59" cm="1">
        <f t="array" ref="AL196">IF(AND( AL$3=INDEX(InputsCapExSalvageMonth,$BS$23),INDEX(InputsCapExSalvageMonth,$BS$23)&lt;&gt;0),AL161-(AK58+AK127),0)</f>
        <v>0</v>
      </c>
      <c r="AM196" s="59" cm="1">
        <f t="array" ref="AM196">IF(AND( AM$3=INDEX(InputsCapExSalvageMonth,$BS$23),INDEX(InputsCapExSalvageMonth,$BS$23)&lt;&gt;0),AM161-(AL58+AL127),0)</f>
        <v>0</v>
      </c>
      <c r="AN196" s="59" cm="1">
        <f t="array" ref="AN196">IF(AND( AN$3=INDEX(InputsCapExSalvageMonth,$BS$23),INDEX(InputsCapExSalvageMonth,$BS$23)&lt;&gt;0),AN161-(AM58+AM127),0)</f>
        <v>0</v>
      </c>
      <c r="AO196" s="59" cm="1">
        <f t="array" ref="AO196">IF(AND( AO$3=INDEX(InputsCapExSalvageMonth,$BS$23),INDEX(InputsCapExSalvageMonth,$BS$23)&lt;&gt;0),AO161-(AN58+AN127),0)</f>
        <v>0</v>
      </c>
      <c r="AP196" s="59" cm="1">
        <f t="array" ref="AP196">IF(AND( AP$3=INDEX(InputsCapExSalvageMonth,$BS$23),INDEX(InputsCapExSalvageMonth,$BS$23)&lt;&gt;0),AP161-(AO58+AO127),0)</f>
        <v>0</v>
      </c>
      <c r="AQ196" s="59" cm="1">
        <f t="array" ref="AQ196">IF(AND( AQ$3=INDEX(InputsCapExSalvageMonth,$BS$23),INDEX(InputsCapExSalvageMonth,$BS$23)&lt;&gt;0),AQ161-(AP58+AP127),0)</f>
        <v>0</v>
      </c>
      <c r="AR196" s="59" cm="1">
        <f t="array" ref="AR196">IF(AND( AR$3=INDEX(InputsCapExSalvageMonth,$BS$23),INDEX(InputsCapExSalvageMonth,$BS$23)&lt;&gt;0),AR161-(AQ58+AQ127),0)</f>
        <v>0</v>
      </c>
      <c r="AS196" s="59" cm="1">
        <f t="array" ref="AS196">IF(AND( AS$3=INDEX(InputsCapExSalvageMonth,$BS$23),INDEX(InputsCapExSalvageMonth,$BS$23)&lt;&gt;0),AS161-(AR58+AR127),0)</f>
        <v>0</v>
      </c>
      <c r="AT196" s="60" cm="1">
        <f t="array" ref="AT196">IF(AND( AT$3=INDEX(InputsCapExSalvageMonth,$BS$23),INDEX(InputsCapExSalvageMonth,$BS$23)&lt;&gt;0),AT161-(AS58+AS127),0)</f>
        <v>0</v>
      </c>
      <c r="AU196" s="53" cm="1">
        <f t="array" ref="AU196">IF(AND( AU$3=INDEX(InputsCapExSalvageMonth,$BS$23),INDEX(InputsCapExSalvageMonth,$BS$23)&lt;&gt;0),AU161-(AT58+AT127),0)</f>
        <v>0</v>
      </c>
      <c r="AV196" s="59" cm="1">
        <f t="array" ref="AV196">IF(AND( AV$3=INDEX(InputsCapExSalvageMonth,$BS$23),INDEX(InputsCapExSalvageMonth,$BS$23)&lt;&gt;0),AV161-(AU58+AU127),0)</f>
        <v>0</v>
      </c>
      <c r="AW196" s="59" cm="1">
        <f t="array" ref="AW196">IF(AND( AW$3=INDEX(InputsCapExSalvageMonth,$BS$23),INDEX(InputsCapExSalvageMonth,$BS$23)&lt;&gt;0),AW161-(AV58+AV127),0)</f>
        <v>0</v>
      </c>
      <c r="AX196" s="59" cm="1">
        <f t="array" ref="AX196">IF(AND( AX$3=INDEX(InputsCapExSalvageMonth,$BS$23),INDEX(InputsCapExSalvageMonth,$BS$23)&lt;&gt;0),AX161-(AW58+AW127),0)</f>
        <v>0</v>
      </c>
      <c r="AY196" s="59" cm="1">
        <f t="array" ref="AY196">IF(AND( AY$3=INDEX(InputsCapExSalvageMonth,$BS$23),INDEX(InputsCapExSalvageMonth,$BS$23)&lt;&gt;0),AY161-(AX58+AX127),0)</f>
        <v>0</v>
      </c>
      <c r="AZ196" s="59" cm="1">
        <f t="array" ref="AZ196">IF(AND( AZ$3=INDEX(InputsCapExSalvageMonth,$BS$23),INDEX(InputsCapExSalvageMonth,$BS$23)&lt;&gt;0),AZ161-(AY58+AY127),0)</f>
        <v>0</v>
      </c>
      <c r="BA196" s="59" cm="1">
        <f t="array" ref="BA196">IF(AND( BA$3=INDEX(InputsCapExSalvageMonth,$BS$23),INDEX(InputsCapExSalvageMonth,$BS$23)&lt;&gt;0),BA161-(AZ58+AZ127),0)</f>
        <v>0</v>
      </c>
      <c r="BB196" s="59" cm="1">
        <f t="array" ref="BB196">IF(AND( BB$3=INDEX(InputsCapExSalvageMonth,$BS$23),INDEX(InputsCapExSalvageMonth,$BS$23)&lt;&gt;0),BB161-(BA58+BA127),0)</f>
        <v>0</v>
      </c>
      <c r="BC196" s="59" cm="1">
        <f t="array" ref="BC196">IF(AND( BC$3=INDEX(InputsCapExSalvageMonth,$BS$23),INDEX(InputsCapExSalvageMonth,$BS$23)&lt;&gt;0),BC161-(BB58+BB127),0)</f>
        <v>0</v>
      </c>
      <c r="BD196" s="59" cm="1">
        <f t="array" ref="BD196">IF(AND( BD$3=INDEX(InputsCapExSalvageMonth,$BS$23),INDEX(InputsCapExSalvageMonth,$BS$23)&lt;&gt;0),BD161-(BC58+BC127),0)</f>
        <v>0</v>
      </c>
      <c r="BE196" s="59" cm="1">
        <f t="array" ref="BE196">IF(AND( BE$3=INDEX(InputsCapExSalvageMonth,$BS$23),INDEX(InputsCapExSalvageMonth,$BS$23)&lt;&gt;0),BE161-(BD58+BD127),0)</f>
        <v>0</v>
      </c>
      <c r="BF196" s="60" cm="1">
        <f t="array" ref="BF196">IF(AND( BF$3=INDEX(InputsCapExSalvageMonth,$BS$23),INDEX(InputsCapExSalvageMonth,$BS$23)&lt;&gt;0),BF161-(BE58+BE127),0)</f>
        <v>0</v>
      </c>
      <c r="BG196" s="53" cm="1">
        <f t="array" ref="BG196">IF(AND( BG$3=INDEX(InputsCapExSalvageMonth,$BS$23),INDEX(InputsCapExSalvageMonth,$BS$23)&lt;&gt;0),BG161-(BF58+BF127),0)</f>
        <v>0</v>
      </c>
      <c r="BH196" s="59" cm="1">
        <f t="array" ref="BH196">IF(AND( BH$3=INDEX(InputsCapExSalvageMonth,$BS$23),INDEX(InputsCapExSalvageMonth,$BS$23)&lt;&gt;0),BH161-(BG58+BG127),0)</f>
        <v>0</v>
      </c>
      <c r="BI196" s="59" cm="1">
        <f t="array" ref="BI196">IF(AND( BI$3=INDEX(InputsCapExSalvageMonth,$BS$23),INDEX(InputsCapExSalvageMonth,$BS$23)&lt;&gt;0),BI161-(BH58+BH127),0)</f>
        <v>0</v>
      </c>
      <c r="BJ196" s="59" cm="1">
        <f t="array" ref="BJ196">IF(AND( BJ$3=INDEX(InputsCapExSalvageMonth,$BS$23),INDEX(InputsCapExSalvageMonth,$BS$23)&lt;&gt;0),BJ161-(BI58+BI127),0)</f>
        <v>0</v>
      </c>
      <c r="BK196" s="59" cm="1">
        <f t="array" ref="BK196">IF(AND( BK$3=INDEX(InputsCapExSalvageMonth,$BS$23),INDEX(InputsCapExSalvageMonth,$BS$23)&lt;&gt;0),BK161-(BJ58+BJ127),0)</f>
        <v>0</v>
      </c>
      <c r="BL196" s="59" cm="1">
        <f t="array" ref="BL196">IF(AND( BL$3=INDEX(InputsCapExSalvageMonth,$BS$23),INDEX(InputsCapExSalvageMonth,$BS$23)&lt;&gt;0),BL161-(BK58+BK127),0)</f>
        <v>0</v>
      </c>
      <c r="BM196" s="59" cm="1">
        <f t="array" ref="BM196">IF(AND( BM$3=INDEX(InputsCapExSalvageMonth,$BS$23),INDEX(InputsCapExSalvageMonth,$BS$23)&lt;&gt;0),BM161-(BL58+BL127),0)</f>
        <v>0</v>
      </c>
      <c r="BN196" s="59" cm="1">
        <f t="array" ref="BN196">IF(AND( BN$3=INDEX(InputsCapExSalvageMonth,$BS$23),INDEX(InputsCapExSalvageMonth,$BS$23)&lt;&gt;0),BN161-(BM58+BM127),0)</f>
        <v>0</v>
      </c>
      <c r="BO196" s="59" cm="1">
        <f t="array" ref="BO196">IF(AND( BO$3=INDEX(InputsCapExSalvageMonth,$BS$23),INDEX(InputsCapExSalvageMonth,$BS$23)&lt;&gt;0),BO161-(BN58+BN127),0)</f>
        <v>0</v>
      </c>
      <c r="BP196" s="59" cm="1">
        <f t="array" ref="BP196">IF(AND( BP$3=INDEX(InputsCapExSalvageMonth,$BS$23),INDEX(InputsCapExSalvageMonth,$BS$23)&lt;&gt;0),BP161-(BO58+BO127),0)</f>
        <v>0</v>
      </c>
      <c r="BQ196" s="59" cm="1">
        <f t="array" ref="BQ196">IF(AND( BQ$3=INDEX(InputsCapExSalvageMonth,$BS$23),INDEX(InputsCapExSalvageMonth,$BS$23)&lt;&gt;0),BQ161-(BP58+BP127),0)</f>
        <v>0</v>
      </c>
      <c r="BR196" s="60" cm="1">
        <f t="array" ref="BR196">IF(AND( BR$3=INDEX(InputsCapExSalvageMonth,$BS$23),INDEX(InputsCapExSalvageMonth,$BS$23)&lt;&gt;0),BR161-(BQ58+BQ127),0)</f>
        <v>0</v>
      </c>
    </row>
    <row r="197" spans="1:70" hidden="1" x14ac:dyDescent="0.25">
      <c r="A197" s="47"/>
      <c r="B197" s="141"/>
      <c r="C197" s="128" cm="1">
        <f t="array" ref="C197">INDEX(InputsCapexItem,$BS$24)</f>
        <v>0</v>
      </c>
      <c r="E197" s="60">
        <f t="shared" si="122"/>
        <v>0</v>
      </c>
      <c r="F197" s="60">
        <f t="shared" si="123"/>
        <v>0</v>
      </c>
      <c r="G197" s="60">
        <f t="shared" si="124"/>
        <v>0</v>
      </c>
      <c r="H197" s="60">
        <f t="shared" si="125"/>
        <v>0</v>
      </c>
      <c r="I197" s="60">
        <f t="shared" si="126"/>
        <v>0</v>
      </c>
      <c r="K197" s="53" cm="1">
        <f t="array" ref="K197">IF(AND( K$3=INDEX(InputsCapExSalvageMonth,$BS$24),INDEX(InputsCapExSalvageMonth,$BS$24)&lt;&gt;0),K162-(J59+J128),0)</f>
        <v>0</v>
      </c>
      <c r="L197" s="59" cm="1">
        <f t="array" ref="L197">IF(AND( L$3=INDEX(InputsCapExSalvageMonth,$BS$24),INDEX(InputsCapExSalvageMonth,$BS$24)&lt;&gt;0),L162-(K59+K128),0)</f>
        <v>0</v>
      </c>
      <c r="M197" s="59" cm="1">
        <f t="array" ref="M197">IF(AND( M$3=INDEX(InputsCapExSalvageMonth,$BS$24),INDEX(InputsCapExSalvageMonth,$BS$24)&lt;&gt;0),M162-(L59+L128),0)</f>
        <v>0</v>
      </c>
      <c r="N197" s="59" cm="1">
        <f t="array" ref="N197">IF(AND( N$3=INDEX(InputsCapExSalvageMonth,$BS$24),INDEX(InputsCapExSalvageMonth,$BS$24)&lt;&gt;0),N162-(M59+M128),0)</f>
        <v>0</v>
      </c>
      <c r="O197" s="59" cm="1">
        <f t="array" ref="O197">IF(AND( O$3=INDEX(InputsCapExSalvageMonth,$BS$24),INDEX(InputsCapExSalvageMonth,$BS$24)&lt;&gt;0),O162-(N59+N128),0)</f>
        <v>0</v>
      </c>
      <c r="P197" s="59" cm="1">
        <f t="array" ref="P197">IF(AND( P$3=INDEX(InputsCapExSalvageMonth,$BS$24),INDEX(InputsCapExSalvageMonth,$BS$24)&lt;&gt;0),P162-(O59+O128),0)</f>
        <v>0</v>
      </c>
      <c r="Q197" s="59" cm="1">
        <f t="array" ref="Q197">IF(AND( Q$3=INDEX(InputsCapExSalvageMonth,$BS$24),INDEX(InputsCapExSalvageMonth,$BS$24)&lt;&gt;0),Q162-(P59+P128),0)</f>
        <v>0</v>
      </c>
      <c r="R197" s="59" cm="1">
        <f t="array" ref="R197">IF(AND( R$3=INDEX(InputsCapExSalvageMonth,$BS$24),INDEX(InputsCapExSalvageMonth,$BS$24)&lt;&gt;0),R162-(Q59+Q128),0)</f>
        <v>0</v>
      </c>
      <c r="S197" s="59" cm="1">
        <f t="array" ref="S197">IF(AND( S$3=INDEX(InputsCapExSalvageMonth,$BS$24),INDEX(InputsCapExSalvageMonth,$BS$24)&lt;&gt;0),S162-(R59+R128),0)</f>
        <v>0</v>
      </c>
      <c r="T197" s="59" cm="1">
        <f t="array" ref="T197">IF(AND( T$3=INDEX(InputsCapExSalvageMonth,$BS$24),INDEX(InputsCapExSalvageMonth,$BS$24)&lt;&gt;0),T162-(S59+S128),0)</f>
        <v>0</v>
      </c>
      <c r="U197" s="59" cm="1">
        <f t="array" ref="U197">IF(AND( U$3=INDEX(InputsCapExSalvageMonth,$BS$24),INDEX(InputsCapExSalvageMonth,$BS$24)&lt;&gt;0),U162-(T59+T128),0)</f>
        <v>0</v>
      </c>
      <c r="V197" s="60" cm="1">
        <f t="array" ref="V197">IF(AND( V$3=INDEX(InputsCapExSalvageMonth,$BS$24),INDEX(InputsCapExSalvageMonth,$BS$24)&lt;&gt;0),V162-(U59+U128),0)</f>
        <v>0</v>
      </c>
      <c r="W197" s="53" cm="1">
        <f t="array" ref="W197">IF(AND( W$3=INDEX(InputsCapExSalvageMonth,$BS$24),INDEX(InputsCapExSalvageMonth,$BS$24)&lt;&gt;0),W162-(V59+V128),0)</f>
        <v>0</v>
      </c>
      <c r="X197" s="59" cm="1">
        <f t="array" ref="X197">IF(AND( X$3=INDEX(InputsCapExSalvageMonth,$BS$24),INDEX(InputsCapExSalvageMonth,$BS$24)&lt;&gt;0),X162-(W59+W128),0)</f>
        <v>0</v>
      </c>
      <c r="Y197" s="59" cm="1">
        <f t="array" ref="Y197">IF(AND( Y$3=INDEX(InputsCapExSalvageMonth,$BS$24),INDEX(InputsCapExSalvageMonth,$BS$24)&lt;&gt;0),Y162-(X59+X128),0)</f>
        <v>0</v>
      </c>
      <c r="Z197" s="59" cm="1">
        <f t="array" ref="Z197">IF(AND( Z$3=INDEX(InputsCapExSalvageMonth,$BS$24),INDEX(InputsCapExSalvageMonth,$BS$24)&lt;&gt;0),Z162-(Y59+Y128),0)</f>
        <v>0</v>
      </c>
      <c r="AA197" s="59" cm="1">
        <f t="array" ref="AA197">IF(AND( AA$3=INDEX(InputsCapExSalvageMonth,$BS$24),INDEX(InputsCapExSalvageMonth,$BS$24)&lt;&gt;0),AA162-(Z59+Z128),0)</f>
        <v>0</v>
      </c>
      <c r="AB197" s="59" cm="1">
        <f t="array" ref="AB197">IF(AND( AB$3=INDEX(InputsCapExSalvageMonth,$BS$24),INDEX(InputsCapExSalvageMonth,$BS$24)&lt;&gt;0),AB162-(AA59+AA128),0)</f>
        <v>0</v>
      </c>
      <c r="AC197" s="59" cm="1">
        <f t="array" ref="AC197">IF(AND( AC$3=INDEX(InputsCapExSalvageMonth,$BS$24),INDEX(InputsCapExSalvageMonth,$BS$24)&lt;&gt;0),AC162-(AB59+AB128),0)</f>
        <v>0</v>
      </c>
      <c r="AD197" s="59" cm="1">
        <f t="array" ref="AD197">IF(AND( AD$3=INDEX(InputsCapExSalvageMonth,$BS$24),INDEX(InputsCapExSalvageMonth,$BS$24)&lt;&gt;0),AD162-(AC59+AC128),0)</f>
        <v>0</v>
      </c>
      <c r="AE197" s="59" cm="1">
        <f t="array" ref="AE197">IF(AND( AE$3=INDEX(InputsCapExSalvageMonth,$BS$24),INDEX(InputsCapExSalvageMonth,$BS$24)&lt;&gt;0),AE162-(AD59+AD128),0)</f>
        <v>0</v>
      </c>
      <c r="AF197" s="59" cm="1">
        <f t="array" ref="AF197">IF(AND( AF$3=INDEX(InputsCapExSalvageMonth,$BS$24),INDEX(InputsCapExSalvageMonth,$BS$24)&lt;&gt;0),AF162-(AE59+AE128),0)</f>
        <v>0</v>
      </c>
      <c r="AG197" s="59" cm="1">
        <f t="array" ref="AG197">IF(AND( AG$3=INDEX(InputsCapExSalvageMonth,$BS$24),INDEX(InputsCapExSalvageMonth,$BS$24)&lt;&gt;0),AG162-(AF59+AF128),0)</f>
        <v>0</v>
      </c>
      <c r="AH197" s="60" cm="1">
        <f t="array" ref="AH197">IF(AND( AH$3=INDEX(InputsCapExSalvageMonth,$BS$24),INDEX(InputsCapExSalvageMonth,$BS$24)&lt;&gt;0),AH162-(AG59+AG128),0)</f>
        <v>0</v>
      </c>
      <c r="AI197" s="53" cm="1">
        <f t="array" ref="AI197">IF(AND( AI$3=INDEX(InputsCapExSalvageMonth,$BS$24),INDEX(InputsCapExSalvageMonth,$BS$24)&lt;&gt;0),AI162-(AH59+AH128),0)</f>
        <v>0</v>
      </c>
      <c r="AJ197" s="59" cm="1">
        <f t="array" ref="AJ197">IF(AND( AJ$3=INDEX(InputsCapExSalvageMonth,$BS$24),INDEX(InputsCapExSalvageMonth,$BS$24)&lt;&gt;0),AJ162-(AI59+AI128),0)</f>
        <v>0</v>
      </c>
      <c r="AK197" s="59" cm="1">
        <f t="array" ref="AK197">IF(AND( AK$3=INDEX(InputsCapExSalvageMonth,$BS$24),INDEX(InputsCapExSalvageMonth,$BS$24)&lt;&gt;0),AK162-(AJ59+AJ128),0)</f>
        <v>0</v>
      </c>
      <c r="AL197" s="59" cm="1">
        <f t="array" ref="AL197">IF(AND( AL$3=INDEX(InputsCapExSalvageMonth,$BS$24),INDEX(InputsCapExSalvageMonth,$BS$24)&lt;&gt;0),AL162-(AK59+AK128),0)</f>
        <v>0</v>
      </c>
      <c r="AM197" s="59" cm="1">
        <f t="array" ref="AM197">IF(AND( AM$3=INDEX(InputsCapExSalvageMonth,$BS$24),INDEX(InputsCapExSalvageMonth,$BS$24)&lt;&gt;0),AM162-(AL59+AL128),0)</f>
        <v>0</v>
      </c>
      <c r="AN197" s="59" cm="1">
        <f t="array" ref="AN197">IF(AND( AN$3=INDEX(InputsCapExSalvageMonth,$BS$24),INDEX(InputsCapExSalvageMonth,$BS$24)&lt;&gt;0),AN162-(AM59+AM128),0)</f>
        <v>0</v>
      </c>
      <c r="AO197" s="59" cm="1">
        <f t="array" ref="AO197">IF(AND( AO$3=INDEX(InputsCapExSalvageMonth,$BS$24),INDEX(InputsCapExSalvageMonth,$BS$24)&lt;&gt;0),AO162-(AN59+AN128),0)</f>
        <v>0</v>
      </c>
      <c r="AP197" s="59" cm="1">
        <f t="array" ref="AP197">IF(AND( AP$3=INDEX(InputsCapExSalvageMonth,$BS$24),INDEX(InputsCapExSalvageMonth,$BS$24)&lt;&gt;0),AP162-(AO59+AO128),0)</f>
        <v>0</v>
      </c>
      <c r="AQ197" s="59" cm="1">
        <f t="array" ref="AQ197">IF(AND( AQ$3=INDEX(InputsCapExSalvageMonth,$BS$24),INDEX(InputsCapExSalvageMonth,$BS$24)&lt;&gt;0),AQ162-(AP59+AP128),0)</f>
        <v>0</v>
      </c>
      <c r="AR197" s="59" cm="1">
        <f t="array" ref="AR197">IF(AND( AR$3=INDEX(InputsCapExSalvageMonth,$BS$24),INDEX(InputsCapExSalvageMonth,$BS$24)&lt;&gt;0),AR162-(AQ59+AQ128),0)</f>
        <v>0</v>
      </c>
      <c r="AS197" s="59" cm="1">
        <f t="array" ref="AS197">IF(AND( AS$3=INDEX(InputsCapExSalvageMonth,$BS$24),INDEX(InputsCapExSalvageMonth,$BS$24)&lt;&gt;0),AS162-(AR59+AR128),0)</f>
        <v>0</v>
      </c>
      <c r="AT197" s="60" cm="1">
        <f t="array" ref="AT197">IF(AND( AT$3=INDEX(InputsCapExSalvageMonth,$BS$24),INDEX(InputsCapExSalvageMonth,$BS$24)&lt;&gt;0),AT162-(AS59+AS128),0)</f>
        <v>0</v>
      </c>
      <c r="AU197" s="53" cm="1">
        <f t="array" ref="AU197">IF(AND( AU$3=INDEX(InputsCapExSalvageMonth,$BS$24),INDEX(InputsCapExSalvageMonth,$BS$24)&lt;&gt;0),AU162-(AT59+AT128),0)</f>
        <v>0</v>
      </c>
      <c r="AV197" s="59" cm="1">
        <f t="array" ref="AV197">IF(AND( AV$3=INDEX(InputsCapExSalvageMonth,$BS$24),INDEX(InputsCapExSalvageMonth,$BS$24)&lt;&gt;0),AV162-(AU59+AU128),0)</f>
        <v>0</v>
      </c>
      <c r="AW197" s="59" cm="1">
        <f t="array" ref="AW197">IF(AND( AW$3=INDEX(InputsCapExSalvageMonth,$BS$24),INDEX(InputsCapExSalvageMonth,$BS$24)&lt;&gt;0),AW162-(AV59+AV128),0)</f>
        <v>0</v>
      </c>
      <c r="AX197" s="59" cm="1">
        <f t="array" ref="AX197">IF(AND( AX$3=INDEX(InputsCapExSalvageMonth,$BS$24),INDEX(InputsCapExSalvageMonth,$BS$24)&lt;&gt;0),AX162-(AW59+AW128),0)</f>
        <v>0</v>
      </c>
      <c r="AY197" s="59" cm="1">
        <f t="array" ref="AY197">IF(AND( AY$3=INDEX(InputsCapExSalvageMonth,$BS$24),INDEX(InputsCapExSalvageMonth,$BS$24)&lt;&gt;0),AY162-(AX59+AX128),0)</f>
        <v>0</v>
      </c>
      <c r="AZ197" s="59" cm="1">
        <f t="array" ref="AZ197">IF(AND( AZ$3=INDEX(InputsCapExSalvageMonth,$BS$24),INDEX(InputsCapExSalvageMonth,$BS$24)&lt;&gt;0),AZ162-(AY59+AY128),0)</f>
        <v>0</v>
      </c>
      <c r="BA197" s="59" cm="1">
        <f t="array" ref="BA197">IF(AND( BA$3=INDEX(InputsCapExSalvageMonth,$BS$24),INDEX(InputsCapExSalvageMonth,$BS$24)&lt;&gt;0),BA162-(AZ59+AZ128),0)</f>
        <v>0</v>
      </c>
      <c r="BB197" s="59" cm="1">
        <f t="array" ref="BB197">IF(AND( BB$3=INDEX(InputsCapExSalvageMonth,$BS$24),INDEX(InputsCapExSalvageMonth,$BS$24)&lt;&gt;0),BB162-(BA59+BA128),0)</f>
        <v>0</v>
      </c>
      <c r="BC197" s="59" cm="1">
        <f t="array" ref="BC197">IF(AND( BC$3=INDEX(InputsCapExSalvageMonth,$BS$24),INDEX(InputsCapExSalvageMonth,$BS$24)&lt;&gt;0),BC162-(BB59+BB128),0)</f>
        <v>0</v>
      </c>
      <c r="BD197" s="59" cm="1">
        <f t="array" ref="BD197">IF(AND( BD$3=INDEX(InputsCapExSalvageMonth,$BS$24),INDEX(InputsCapExSalvageMonth,$BS$24)&lt;&gt;0),BD162-(BC59+BC128),0)</f>
        <v>0</v>
      </c>
      <c r="BE197" s="59" cm="1">
        <f t="array" ref="BE197">IF(AND( BE$3=INDEX(InputsCapExSalvageMonth,$BS$24),INDEX(InputsCapExSalvageMonth,$BS$24)&lt;&gt;0),BE162-(BD59+BD128),0)</f>
        <v>0</v>
      </c>
      <c r="BF197" s="60" cm="1">
        <f t="array" ref="BF197">IF(AND( BF$3=INDEX(InputsCapExSalvageMonth,$BS$24),INDEX(InputsCapExSalvageMonth,$BS$24)&lt;&gt;0),BF162-(BE59+BE128),0)</f>
        <v>0</v>
      </c>
      <c r="BG197" s="53" cm="1">
        <f t="array" ref="BG197">IF(AND( BG$3=INDEX(InputsCapExSalvageMonth,$BS$24),INDEX(InputsCapExSalvageMonth,$BS$24)&lt;&gt;0),BG162-(BF59+BF128),0)</f>
        <v>0</v>
      </c>
      <c r="BH197" s="59" cm="1">
        <f t="array" ref="BH197">IF(AND( BH$3=INDEX(InputsCapExSalvageMonth,$BS$24),INDEX(InputsCapExSalvageMonth,$BS$24)&lt;&gt;0),BH162-(BG59+BG128),0)</f>
        <v>0</v>
      </c>
      <c r="BI197" s="59" cm="1">
        <f t="array" ref="BI197">IF(AND( BI$3=INDEX(InputsCapExSalvageMonth,$BS$24),INDEX(InputsCapExSalvageMonth,$BS$24)&lt;&gt;0),BI162-(BH59+BH128),0)</f>
        <v>0</v>
      </c>
      <c r="BJ197" s="59" cm="1">
        <f t="array" ref="BJ197">IF(AND( BJ$3=INDEX(InputsCapExSalvageMonth,$BS$24),INDEX(InputsCapExSalvageMonth,$BS$24)&lt;&gt;0),BJ162-(BI59+BI128),0)</f>
        <v>0</v>
      </c>
      <c r="BK197" s="59" cm="1">
        <f t="array" ref="BK197">IF(AND( BK$3=INDEX(InputsCapExSalvageMonth,$BS$24),INDEX(InputsCapExSalvageMonth,$BS$24)&lt;&gt;0),BK162-(BJ59+BJ128),0)</f>
        <v>0</v>
      </c>
      <c r="BL197" s="59" cm="1">
        <f t="array" ref="BL197">IF(AND( BL$3=INDEX(InputsCapExSalvageMonth,$BS$24),INDEX(InputsCapExSalvageMonth,$BS$24)&lt;&gt;0),BL162-(BK59+BK128),0)</f>
        <v>0</v>
      </c>
      <c r="BM197" s="59" cm="1">
        <f t="array" ref="BM197">IF(AND( BM$3=INDEX(InputsCapExSalvageMonth,$BS$24),INDEX(InputsCapExSalvageMonth,$BS$24)&lt;&gt;0),BM162-(BL59+BL128),0)</f>
        <v>0</v>
      </c>
      <c r="BN197" s="59" cm="1">
        <f t="array" ref="BN197">IF(AND( BN$3=INDEX(InputsCapExSalvageMonth,$BS$24),INDEX(InputsCapExSalvageMonth,$BS$24)&lt;&gt;0),BN162-(BM59+BM128),0)</f>
        <v>0</v>
      </c>
      <c r="BO197" s="59" cm="1">
        <f t="array" ref="BO197">IF(AND( BO$3=INDEX(InputsCapExSalvageMonth,$BS$24),INDEX(InputsCapExSalvageMonth,$BS$24)&lt;&gt;0),BO162-(BN59+BN128),0)</f>
        <v>0</v>
      </c>
      <c r="BP197" s="59" cm="1">
        <f t="array" ref="BP197">IF(AND( BP$3=INDEX(InputsCapExSalvageMonth,$BS$24),INDEX(InputsCapExSalvageMonth,$BS$24)&lt;&gt;0),BP162-(BO59+BO128),0)</f>
        <v>0</v>
      </c>
      <c r="BQ197" s="59" cm="1">
        <f t="array" ref="BQ197">IF(AND( BQ$3=INDEX(InputsCapExSalvageMonth,$BS$24),INDEX(InputsCapExSalvageMonth,$BS$24)&lt;&gt;0),BQ162-(BP59+BP128),0)</f>
        <v>0</v>
      </c>
      <c r="BR197" s="60" cm="1">
        <f t="array" ref="BR197">IF(AND( BR$3=INDEX(InputsCapExSalvageMonth,$BS$24),INDEX(InputsCapExSalvageMonth,$BS$24)&lt;&gt;0),BR162-(BQ59+BQ128),0)</f>
        <v>0</v>
      </c>
    </row>
    <row r="198" spans="1:70" hidden="1" x14ac:dyDescent="0.25">
      <c r="A198" s="47"/>
      <c r="B198" s="141"/>
      <c r="C198" s="128" cm="1">
        <f t="array" ref="C198">INDEX(InputsCapexItem,$BS$25)</f>
        <v>0</v>
      </c>
      <c r="E198" s="60">
        <f t="shared" si="122"/>
        <v>0</v>
      </c>
      <c r="F198" s="60">
        <f t="shared" si="123"/>
        <v>0</v>
      </c>
      <c r="G198" s="60">
        <f t="shared" si="124"/>
        <v>0</v>
      </c>
      <c r="H198" s="60">
        <f t="shared" si="125"/>
        <v>0</v>
      </c>
      <c r="I198" s="60">
        <f t="shared" si="126"/>
        <v>0</v>
      </c>
      <c r="K198" s="53" cm="1">
        <f t="array" ref="K198">IF(AND( K$3=INDEX(InputsCapExSalvageMonth,$BS$25),INDEX(InputsCapExSalvageMonth,$BS$25)&lt;&gt;0),K163-(J60+J129),0)</f>
        <v>0</v>
      </c>
      <c r="L198" s="59" cm="1">
        <f t="array" ref="L198">IF(AND( L$3=INDEX(InputsCapExSalvageMonth,$BS$25),INDEX(InputsCapExSalvageMonth,$BS$25)&lt;&gt;0),L163-(K60+K129),0)</f>
        <v>0</v>
      </c>
      <c r="M198" s="59" cm="1">
        <f t="array" ref="M198">IF(AND( M$3=INDEX(InputsCapExSalvageMonth,$BS$25),INDEX(InputsCapExSalvageMonth,$BS$25)&lt;&gt;0),M163-(L60+L129),0)</f>
        <v>0</v>
      </c>
      <c r="N198" s="59" cm="1">
        <f t="array" ref="N198">IF(AND( N$3=INDEX(InputsCapExSalvageMonth,$BS$25),INDEX(InputsCapExSalvageMonth,$BS$25)&lt;&gt;0),N163-(M60+M129),0)</f>
        <v>0</v>
      </c>
      <c r="O198" s="59" cm="1">
        <f t="array" ref="O198">IF(AND( O$3=INDEX(InputsCapExSalvageMonth,$BS$25),INDEX(InputsCapExSalvageMonth,$BS$25)&lt;&gt;0),O163-(N60+N129),0)</f>
        <v>0</v>
      </c>
      <c r="P198" s="59" cm="1">
        <f t="array" ref="P198">IF(AND( P$3=INDEX(InputsCapExSalvageMonth,$BS$25),INDEX(InputsCapExSalvageMonth,$BS$25)&lt;&gt;0),P163-(O60+O129),0)</f>
        <v>0</v>
      </c>
      <c r="Q198" s="59" cm="1">
        <f t="array" ref="Q198">IF(AND( Q$3=INDEX(InputsCapExSalvageMonth,$BS$25),INDEX(InputsCapExSalvageMonth,$BS$25)&lt;&gt;0),Q163-(P60+P129),0)</f>
        <v>0</v>
      </c>
      <c r="R198" s="59" cm="1">
        <f t="array" ref="R198">IF(AND( R$3=INDEX(InputsCapExSalvageMonth,$BS$25),INDEX(InputsCapExSalvageMonth,$BS$25)&lt;&gt;0),R163-(Q60+Q129),0)</f>
        <v>0</v>
      </c>
      <c r="S198" s="59" cm="1">
        <f t="array" ref="S198">IF(AND( S$3=INDEX(InputsCapExSalvageMonth,$BS$25),INDEX(InputsCapExSalvageMonth,$BS$25)&lt;&gt;0),S163-(R60+R129),0)</f>
        <v>0</v>
      </c>
      <c r="T198" s="59" cm="1">
        <f t="array" ref="T198">IF(AND( T$3=INDEX(InputsCapExSalvageMonth,$BS$25),INDEX(InputsCapExSalvageMonth,$BS$25)&lt;&gt;0),T163-(S60+S129),0)</f>
        <v>0</v>
      </c>
      <c r="U198" s="59" cm="1">
        <f t="array" ref="U198">IF(AND( U$3=INDEX(InputsCapExSalvageMonth,$BS$25),INDEX(InputsCapExSalvageMonth,$BS$25)&lt;&gt;0),U163-(T60+T129),0)</f>
        <v>0</v>
      </c>
      <c r="V198" s="60" cm="1">
        <f t="array" ref="V198">IF(AND( V$3=INDEX(InputsCapExSalvageMonth,$BS$25),INDEX(InputsCapExSalvageMonth,$BS$25)&lt;&gt;0),V163-(U60+U129),0)</f>
        <v>0</v>
      </c>
      <c r="W198" s="53" cm="1">
        <f t="array" ref="W198">IF(AND( W$3=INDEX(InputsCapExSalvageMonth,$BS$25),INDEX(InputsCapExSalvageMonth,$BS$25)&lt;&gt;0),W163-(V60+V129),0)</f>
        <v>0</v>
      </c>
      <c r="X198" s="59" cm="1">
        <f t="array" ref="X198">IF(AND( X$3=INDEX(InputsCapExSalvageMonth,$BS$25),INDEX(InputsCapExSalvageMonth,$BS$25)&lt;&gt;0),X163-(W60+W129),0)</f>
        <v>0</v>
      </c>
      <c r="Y198" s="59" cm="1">
        <f t="array" ref="Y198">IF(AND( Y$3=INDEX(InputsCapExSalvageMonth,$BS$25),INDEX(InputsCapExSalvageMonth,$BS$25)&lt;&gt;0),Y163-(X60+X129),0)</f>
        <v>0</v>
      </c>
      <c r="Z198" s="59" cm="1">
        <f t="array" ref="Z198">IF(AND( Z$3=INDEX(InputsCapExSalvageMonth,$BS$25),INDEX(InputsCapExSalvageMonth,$BS$25)&lt;&gt;0),Z163-(Y60+Y129),0)</f>
        <v>0</v>
      </c>
      <c r="AA198" s="59" cm="1">
        <f t="array" ref="AA198">IF(AND( AA$3=INDEX(InputsCapExSalvageMonth,$BS$25),INDEX(InputsCapExSalvageMonth,$BS$25)&lt;&gt;0),AA163-(Z60+Z129),0)</f>
        <v>0</v>
      </c>
      <c r="AB198" s="59" cm="1">
        <f t="array" ref="AB198">IF(AND( AB$3=INDEX(InputsCapExSalvageMonth,$BS$25),INDEX(InputsCapExSalvageMonth,$BS$25)&lt;&gt;0),AB163-(AA60+AA129),0)</f>
        <v>0</v>
      </c>
      <c r="AC198" s="59" cm="1">
        <f t="array" ref="AC198">IF(AND( AC$3=INDEX(InputsCapExSalvageMonth,$BS$25),INDEX(InputsCapExSalvageMonth,$BS$25)&lt;&gt;0),AC163-(AB60+AB129),0)</f>
        <v>0</v>
      </c>
      <c r="AD198" s="59" cm="1">
        <f t="array" ref="AD198">IF(AND( AD$3=INDEX(InputsCapExSalvageMonth,$BS$25),INDEX(InputsCapExSalvageMonth,$BS$25)&lt;&gt;0),AD163-(AC60+AC129),0)</f>
        <v>0</v>
      </c>
      <c r="AE198" s="59" cm="1">
        <f t="array" ref="AE198">IF(AND( AE$3=INDEX(InputsCapExSalvageMonth,$BS$25),INDEX(InputsCapExSalvageMonth,$BS$25)&lt;&gt;0),AE163-(AD60+AD129),0)</f>
        <v>0</v>
      </c>
      <c r="AF198" s="59" cm="1">
        <f t="array" ref="AF198">IF(AND( AF$3=INDEX(InputsCapExSalvageMonth,$BS$25),INDEX(InputsCapExSalvageMonth,$BS$25)&lt;&gt;0),AF163-(AE60+AE129),0)</f>
        <v>0</v>
      </c>
      <c r="AG198" s="59" cm="1">
        <f t="array" ref="AG198">IF(AND( AG$3=INDEX(InputsCapExSalvageMonth,$BS$25),INDEX(InputsCapExSalvageMonth,$BS$25)&lt;&gt;0),AG163-(AF60+AF129),0)</f>
        <v>0</v>
      </c>
      <c r="AH198" s="60" cm="1">
        <f t="array" ref="AH198">IF(AND( AH$3=INDEX(InputsCapExSalvageMonth,$BS$25),INDEX(InputsCapExSalvageMonth,$BS$25)&lt;&gt;0),AH163-(AG60+AG129),0)</f>
        <v>0</v>
      </c>
      <c r="AI198" s="53" cm="1">
        <f t="array" ref="AI198">IF(AND( AI$3=INDEX(InputsCapExSalvageMonth,$BS$25),INDEX(InputsCapExSalvageMonth,$BS$25)&lt;&gt;0),AI163-(AH60+AH129),0)</f>
        <v>0</v>
      </c>
      <c r="AJ198" s="59" cm="1">
        <f t="array" ref="AJ198">IF(AND( AJ$3=INDEX(InputsCapExSalvageMonth,$BS$25),INDEX(InputsCapExSalvageMonth,$BS$25)&lt;&gt;0),AJ163-(AI60+AI129),0)</f>
        <v>0</v>
      </c>
      <c r="AK198" s="59" cm="1">
        <f t="array" ref="AK198">IF(AND( AK$3=INDEX(InputsCapExSalvageMonth,$BS$25),INDEX(InputsCapExSalvageMonth,$BS$25)&lt;&gt;0),AK163-(AJ60+AJ129),0)</f>
        <v>0</v>
      </c>
      <c r="AL198" s="59" cm="1">
        <f t="array" ref="AL198">IF(AND( AL$3=INDEX(InputsCapExSalvageMonth,$BS$25),INDEX(InputsCapExSalvageMonth,$BS$25)&lt;&gt;0),AL163-(AK60+AK129),0)</f>
        <v>0</v>
      </c>
      <c r="AM198" s="59" cm="1">
        <f t="array" ref="AM198">IF(AND( AM$3=INDEX(InputsCapExSalvageMonth,$BS$25),INDEX(InputsCapExSalvageMonth,$BS$25)&lt;&gt;0),AM163-(AL60+AL129),0)</f>
        <v>0</v>
      </c>
      <c r="AN198" s="59" cm="1">
        <f t="array" ref="AN198">IF(AND( AN$3=INDEX(InputsCapExSalvageMonth,$BS$25),INDEX(InputsCapExSalvageMonth,$BS$25)&lt;&gt;0),AN163-(AM60+AM129),0)</f>
        <v>0</v>
      </c>
      <c r="AO198" s="59" cm="1">
        <f t="array" ref="AO198">IF(AND( AO$3=INDEX(InputsCapExSalvageMonth,$BS$25),INDEX(InputsCapExSalvageMonth,$BS$25)&lt;&gt;0),AO163-(AN60+AN129),0)</f>
        <v>0</v>
      </c>
      <c r="AP198" s="59" cm="1">
        <f t="array" ref="AP198">IF(AND( AP$3=INDEX(InputsCapExSalvageMonth,$BS$25),INDEX(InputsCapExSalvageMonth,$BS$25)&lt;&gt;0),AP163-(AO60+AO129),0)</f>
        <v>0</v>
      </c>
      <c r="AQ198" s="59" cm="1">
        <f t="array" ref="AQ198">IF(AND( AQ$3=INDEX(InputsCapExSalvageMonth,$BS$25),INDEX(InputsCapExSalvageMonth,$BS$25)&lt;&gt;0),AQ163-(AP60+AP129),0)</f>
        <v>0</v>
      </c>
      <c r="AR198" s="59" cm="1">
        <f t="array" ref="AR198">IF(AND( AR$3=INDEX(InputsCapExSalvageMonth,$BS$25),INDEX(InputsCapExSalvageMonth,$BS$25)&lt;&gt;0),AR163-(AQ60+AQ129),0)</f>
        <v>0</v>
      </c>
      <c r="AS198" s="59" cm="1">
        <f t="array" ref="AS198">IF(AND( AS$3=INDEX(InputsCapExSalvageMonth,$BS$25),INDEX(InputsCapExSalvageMonth,$BS$25)&lt;&gt;0),AS163-(AR60+AR129),0)</f>
        <v>0</v>
      </c>
      <c r="AT198" s="60" cm="1">
        <f t="array" ref="AT198">IF(AND( AT$3=INDEX(InputsCapExSalvageMonth,$BS$25),INDEX(InputsCapExSalvageMonth,$BS$25)&lt;&gt;0),AT163-(AS60+AS129),0)</f>
        <v>0</v>
      </c>
      <c r="AU198" s="53" cm="1">
        <f t="array" ref="AU198">IF(AND( AU$3=INDEX(InputsCapExSalvageMonth,$BS$25),INDEX(InputsCapExSalvageMonth,$BS$25)&lt;&gt;0),AU163-(AT60+AT129),0)</f>
        <v>0</v>
      </c>
      <c r="AV198" s="59" cm="1">
        <f t="array" ref="AV198">IF(AND( AV$3=INDEX(InputsCapExSalvageMonth,$BS$25),INDEX(InputsCapExSalvageMonth,$BS$25)&lt;&gt;0),AV163-(AU60+AU129),0)</f>
        <v>0</v>
      </c>
      <c r="AW198" s="59" cm="1">
        <f t="array" ref="AW198">IF(AND( AW$3=INDEX(InputsCapExSalvageMonth,$BS$25),INDEX(InputsCapExSalvageMonth,$BS$25)&lt;&gt;0),AW163-(AV60+AV129),0)</f>
        <v>0</v>
      </c>
      <c r="AX198" s="59" cm="1">
        <f t="array" ref="AX198">IF(AND( AX$3=INDEX(InputsCapExSalvageMonth,$BS$25),INDEX(InputsCapExSalvageMonth,$BS$25)&lt;&gt;0),AX163-(AW60+AW129),0)</f>
        <v>0</v>
      </c>
      <c r="AY198" s="59" cm="1">
        <f t="array" ref="AY198">IF(AND( AY$3=INDEX(InputsCapExSalvageMonth,$BS$25),INDEX(InputsCapExSalvageMonth,$BS$25)&lt;&gt;0),AY163-(AX60+AX129),0)</f>
        <v>0</v>
      </c>
      <c r="AZ198" s="59" cm="1">
        <f t="array" ref="AZ198">IF(AND( AZ$3=INDEX(InputsCapExSalvageMonth,$BS$25),INDEX(InputsCapExSalvageMonth,$BS$25)&lt;&gt;0),AZ163-(AY60+AY129),0)</f>
        <v>0</v>
      </c>
      <c r="BA198" s="59" cm="1">
        <f t="array" ref="BA198">IF(AND( BA$3=INDEX(InputsCapExSalvageMonth,$BS$25),INDEX(InputsCapExSalvageMonth,$BS$25)&lt;&gt;0),BA163-(AZ60+AZ129),0)</f>
        <v>0</v>
      </c>
      <c r="BB198" s="59" cm="1">
        <f t="array" ref="BB198">IF(AND( BB$3=INDEX(InputsCapExSalvageMonth,$BS$25),INDEX(InputsCapExSalvageMonth,$BS$25)&lt;&gt;0),BB163-(BA60+BA129),0)</f>
        <v>0</v>
      </c>
      <c r="BC198" s="59" cm="1">
        <f t="array" ref="BC198">IF(AND( BC$3=INDEX(InputsCapExSalvageMonth,$BS$25),INDEX(InputsCapExSalvageMonth,$BS$25)&lt;&gt;0),BC163-(BB60+BB129),0)</f>
        <v>0</v>
      </c>
      <c r="BD198" s="59" cm="1">
        <f t="array" ref="BD198">IF(AND( BD$3=INDEX(InputsCapExSalvageMonth,$BS$25),INDEX(InputsCapExSalvageMonth,$BS$25)&lt;&gt;0),BD163-(BC60+BC129),0)</f>
        <v>0</v>
      </c>
      <c r="BE198" s="59" cm="1">
        <f t="array" ref="BE198">IF(AND( BE$3=INDEX(InputsCapExSalvageMonth,$BS$25),INDEX(InputsCapExSalvageMonth,$BS$25)&lt;&gt;0),BE163-(BD60+BD129),0)</f>
        <v>0</v>
      </c>
      <c r="BF198" s="60" cm="1">
        <f t="array" ref="BF198">IF(AND( BF$3=INDEX(InputsCapExSalvageMonth,$BS$25),INDEX(InputsCapExSalvageMonth,$BS$25)&lt;&gt;0),BF163-(BE60+BE129),0)</f>
        <v>0</v>
      </c>
      <c r="BG198" s="53" cm="1">
        <f t="array" ref="BG198">IF(AND( BG$3=INDEX(InputsCapExSalvageMonth,$BS$25),INDEX(InputsCapExSalvageMonth,$BS$25)&lt;&gt;0),BG163-(BF60+BF129),0)</f>
        <v>0</v>
      </c>
      <c r="BH198" s="59" cm="1">
        <f t="array" ref="BH198">IF(AND( BH$3=INDEX(InputsCapExSalvageMonth,$BS$25),INDEX(InputsCapExSalvageMonth,$BS$25)&lt;&gt;0),BH163-(BG60+BG129),0)</f>
        <v>0</v>
      </c>
      <c r="BI198" s="59" cm="1">
        <f t="array" ref="BI198">IF(AND( BI$3=INDEX(InputsCapExSalvageMonth,$BS$25),INDEX(InputsCapExSalvageMonth,$BS$25)&lt;&gt;0),BI163-(BH60+BH129),0)</f>
        <v>0</v>
      </c>
      <c r="BJ198" s="59" cm="1">
        <f t="array" ref="BJ198">IF(AND( BJ$3=INDEX(InputsCapExSalvageMonth,$BS$25),INDEX(InputsCapExSalvageMonth,$BS$25)&lt;&gt;0),BJ163-(BI60+BI129),0)</f>
        <v>0</v>
      </c>
      <c r="BK198" s="59" cm="1">
        <f t="array" ref="BK198">IF(AND( BK$3=INDEX(InputsCapExSalvageMonth,$BS$25),INDEX(InputsCapExSalvageMonth,$BS$25)&lt;&gt;0),BK163-(BJ60+BJ129),0)</f>
        <v>0</v>
      </c>
      <c r="BL198" s="59" cm="1">
        <f t="array" ref="BL198">IF(AND( BL$3=INDEX(InputsCapExSalvageMonth,$BS$25),INDEX(InputsCapExSalvageMonth,$BS$25)&lt;&gt;0),BL163-(BK60+BK129),0)</f>
        <v>0</v>
      </c>
      <c r="BM198" s="59" cm="1">
        <f t="array" ref="BM198">IF(AND( BM$3=INDEX(InputsCapExSalvageMonth,$BS$25),INDEX(InputsCapExSalvageMonth,$BS$25)&lt;&gt;0),BM163-(BL60+BL129),0)</f>
        <v>0</v>
      </c>
      <c r="BN198" s="59" cm="1">
        <f t="array" ref="BN198">IF(AND( BN$3=INDEX(InputsCapExSalvageMonth,$BS$25),INDEX(InputsCapExSalvageMonth,$BS$25)&lt;&gt;0),BN163-(BM60+BM129),0)</f>
        <v>0</v>
      </c>
      <c r="BO198" s="59" cm="1">
        <f t="array" ref="BO198">IF(AND( BO$3=INDEX(InputsCapExSalvageMonth,$BS$25),INDEX(InputsCapExSalvageMonth,$BS$25)&lt;&gt;0),BO163-(BN60+BN129),0)</f>
        <v>0</v>
      </c>
      <c r="BP198" s="59" cm="1">
        <f t="array" ref="BP198">IF(AND( BP$3=INDEX(InputsCapExSalvageMonth,$BS$25),INDEX(InputsCapExSalvageMonth,$BS$25)&lt;&gt;0),BP163-(BO60+BO129),0)</f>
        <v>0</v>
      </c>
      <c r="BQ198" s="59" cm="1">
        <f t="array" ref="BQ198">IF(AND( BQ$3=INDEX(InputsCapExSalvageMonth,$BS$25),INDEX(InputsCapExSalvageMonth,$BS$25)&lt;&gt;0),BQ163-(BP60+BP129),0)</f>
        <v>0</v>
      </c>
      <c r="BR198" s="60" cm="1">
        <f t="array" ref="BR198">IF(AND( BR$3=INDEX(InputsCapExSalvageMonth,$BS$25),INDEX(InputsCapExSalvageMonth,$BS$25)&lt;&gt;0),BR163-(BQ60+BQ129),0)</f>
        <v>0</v>
      </c>
    </row>
    <row r="199" spans="1:70" hidden="1" x14ac:dyDescent="0.25">
      <c r="A199" s="47"/>
      <c r="B199" s="141"/>
      <c r="C199" s="128" cm="1">
        <f t="array" ref="C199">INDEX(InputsCapexItem,$BS$26)</f>
        <v>0</v>
      </c>
      <c r="E199" s="60"/>
      <c r="F199" s="60"/>
      <c r="G199" s="60"/>
      <c r="H199" s="60"/>
      <c r="I199" s="60"/>
      <c r="K199" s="53" cm="1">
        <f t="array" ref="K199">IF(AND( K$3=INDEX(InputsCapExSalvageMonth,$BS$26),INDEX(InputsCapExSalvageMonth,$BS$26)&lt;&gt;0),K164-(J61+J130),0)</f>
        <v>0</v>
      </c>
      <c r="L199" s="59" cm="1">
        <f t="array" ref="L199">IF(AND( L$3=INDEX(InputsCapExSalvageMonth,$BS$26),INDEX(InputsCapExSalvageMonth,$BS$26)&lt;&gt;0),L164-(K61+K130),0)</f>
        <v>0</v>
      </c>
      <c r="M199" s="59" cm="1">
        <f t="array" ref="M199">IF(AND( M$3=INDEX(InputsCapExSalvageMonth,$BS$26),INDEX(InputsCapExSalvageMonth,$BS$26)&lt;&gt;0),M164-(L61+L130),0)</f>
        <v>0</v>
      </c>
      <c r="N199" s="59" cm="1">
        <f t="array" ref="N199">IF(AND( N$3=INDEX(InputsCapExSalvageMonth,$BS$26),INDEX(InputsCapExSalvageMonth,$BS$26)&lt;&gt;0),N164-(M61+M130),0)</f>
        <v>0</v>
      </c>
      <c r="O199" s="59" cm="1">
        <f t="array" ref="O199">IF(AND( O$3=INDEX(InputsCapExSalvageMonth,$BS$26),INDEX(InputsCapExSalvageMonth,$BS$26)&lt;&gt;0),O164-(N61+N130),0)</f>
        <v>0</v>
      </c>
      <c r="P199" s="59" cm="1">
        <f t="array" ref="P199">IF(AND( P$3=INDEX(InputsCapExSalvageMonth,$BS$26),INDEX(InputsCapExSalvageMonth,$BS$26)&lt;&gt;0),P164-(O61+O130),0)</f>
        <v>0</v>
      </c>
      <c r="Q199" s="59" cm="1">
        <f t="array" ref="Q199">IF(AND( Q$3=INDEX(InputsCapExSalvageMonth,$BS$26),INDEX(InputsCapExSalvageMonth,$BS$26)&lt;&gt;0),Q164-(P61+P130),0)</f>
        <v>0</v>
      </c>
      <c r="R199" s="59" cm="1">
        <f t="array" ref="R199">IF(AND( R$3=INDEX(InputsCapExSalvageMonth,$BS$26),INDEX(InputsCapExSalvageMonth,$BS$26)&lt;&gt;0),R164-(Q61+Q130),0)</f>
        <v>0</v>
      </c>
      <c r="S199" s="59" cm="1">
        <f t="array" ref="S199">IF(AND( S$3=INDEX(InputsCapExSalvageMonth,$BS$26),INDEX(InputsCapExSalvageMonth,$BS$26)&lt;&gt;0),S164-(R61+R130),0)</f>
        <v>0</v>
      </c>
      <c r="T199" s="59" cm="1">
        <f t="array" ref="T199">IF(AND( T$3=INDEX(InputsCapExSalvageMonth,$BS$26),INDEX(InputsCapExSalvageMonth,$BS$26)&lt;&gt;0),T164-(S61+S130),0)</f>
        <v>0</v>
      </c>
      <c r="U199" s="59" cm="1">
        <f t="array" ref="U199">IF(AND( U$3=INDEX(InputsCapExSalvageMonth,$BS$26),INDEX(InputsCapExSalvageMonth,$BS$26)&lt;&gt;0),U164-(T61+T130),0)</f>
        <v>0</v>
      </c>
      <c r="V199" s="60" cm="1">
        <f t="array" ref="V199">IF(AND( V$3=INDEX(InputsCapExSalvageMonth,$BS$26),INDEX(InputsCapExSalvageMonth,$BS$26)&lt;&gt;0),V164-(U61+U130),0)</f>
        <v>0</v>
      </c>
      <c r="W199" s="53" cm="1">
        <f t="array" ref="W199">IF(AND( W$3=INDEX(InputsCapExSalvageMonth,$BS$26),INDEX(InputsCapExSalvageMonth,$BS$26)&lt;&gt;0),W164-(V61+V130),0)</f>
        <v>0</v>
      </c>
      <c r="X199" s="59" cm="1">
        <f t="array" ref="X199">IF(AND( X$3=INDEX(InputsCapExSalvageMonth,$BS$26),INDEX(InputsCapExSalvageMonth,$BS$26)&lt;&gt;0),X164-(W61+W130),0)</f>
        <v>0</v>
      </c>
      <c r="Y199" s="59" cm="1">
        <f t="array" ref="Y199">IF(AND( Y$3=INDEX(InputsCapExSalvageMonth,$BS$26),INDEX(InputsCapExSalvageMonth,$BS$26)&lt;&gt;0),Y164-(X61+X130),0)</f>
        <v>0</v>
      </c>
      <c r="Z199" s="59" cm="1">
        <f t="array" ref="Z199">IF(AND( Z$3=INDEX(InputsCapExSalvageMonth,$BS$26),INDEX(InputsCapExSalvageMonth,$BS$26)&lt;&gt;0),Z164-(Y61+Y130),0)</f>
        <v>0</v>
      </c>
      <c r="AA199" s="59" cm="1">
        <f t="array" ref="AA199">IF(AND( AA$3=INDEX(InputsCapExSalvageMonth,$BS$26),INDEX(InputsCapExSalvageMonth,$BS$26)&lt;&gt;0),AA164-(Z61+Z130),0)</f>
        <v>0</v>
      </c>
      <c r="AB199" s="59" cm="1">
        <f t="array" ref="AB199">IF(AND( AB$3=INDEX(InputsCapExSalvageMonth,$BS$26),INDEX(InputsCapExSalvageMonth,$BS$26)&lt;&gt;0),AB164-(AA61+AA130),0)</f>
        <v>0</v>
      </c>
      <c r="AC199" s="59" cm="1">
        <f t="array" ref="AC199">IF(AND( AC$3=INDEX(InputsCapExSalvageMonth,$BS$26),INDEX(InputsCapExSalvageMonth,$BS$26)&lt;&gt;0),AC164-(AB61+AB130),0)</f>
        <v>0</v>
      </c>
      <c r="AD199" s="59" cm="1">
        <f t="array" ref="AD199">IF(AND( AD$3=INDEX(InputsCapExSalvageMonth,$BS$26),INDEX(InputsCapExSalvageMonth,$BS$26)&lt;&gt;0),AD164-(AC61+AC130),0)</f>
        <v>0</v>
      </c>
      <c r="AE199" s="59" cm="1">
        <f t="array" ref="AE199">IF(AND( AE$3=INDEX(InputsCapExSalvageMonth,$BS$26),INDEX(InputsCapExSalvageMonth,$BS$26)&lt;&gt;0),AE164-(AD61+AD130),0)</f>
        <v>0</v>
      </c>
      <c r="AF199" s="59" cm="1">
        <f t="array" ref="AF199">IF(AND( AF$3=INDEX(InputsCapExSalvageMonth,$BS$26),INDEX(InputsCapExSalvageMonth,$BS$26)&lt;&gt;0),AF164-(AE61+AE130),0)</f>
        <v>0</v>
      </c>
      <c r="AG199" s="59" cm="1">
        <f t="array" ref="AG199">IF(AND( AG$3=INDEX(InputsCapExSalvageMonth,$BS$26),INDEX(InputsCapExSalvageMonth,$BS$26)&lt;&gt;0),AG164-(AF61+AF130),0)</f>
        <v>0</v>
      </c>
      <c r="AH199" s="60" cm="1">
        <f t="array" ref="AH199">IF(AND( AH$3=INDEX(InputsCapExSalvageMonth,$BS$26),INDEX(InputsCapExSalvageMonth,$BS$26)&lt;&gt;0),AH164-(AG61+AG130),0)</f>
        <v>0</v>
      </c>
      <c r="AI199" s="53" cm="1">
        <f t="array" ref="AI199">IF(AND( AI$3=INDEX(InputsCapExSalvageMonth,$BS$26),INDEX(InputsCapExSalvageMonth,$BS$26)&lt;&gt;0),AI164-(AH61+AH130),0)</f>
        <v>0</v>
      </c>
      <c r="AJ199" s="59" cm="1">
        <f t="array" ref="AJ199">IF(AND( AJ$3=INDEX(InputsCapExSalvageMonth,$BS$26),INDEX(InputsCapExSalvageMonth,$BS$26)&lt;&gt;0),AJ164-(AI61+AI130),0)</f>
        <v>0</v>
      </c>
      <c r="AK199" s="59" cm="1">
        <f t="array" ref="AK199">IF(AND( AK$3=INDEX(InputsCapExSalvageMonth,$BS$26),INDEX(InputsCapExSalvageMonth,$BS$26)&lt;&gt;0),AK164-(AJ61+AJ130),0)</f>
        <v>0</v>
      </c>
      <c r="AL199" s="59" cm="1">
        <f t="array" ref="AL199">IF(AND( AL$3=INDEX(InputsCapExSalvageMonth,$BS$26),INDEX(InputsCapExSalvageMonth,$BS$26)&lt;&gt;0),AL164-(AK61+AK130),0)</f>
        <v>0</v>
      </c>
      <c r="AM199" s="59" cm="1">
        <f t="array" ref="AM199">IF(AND( AM$3=INDEX(InputsCapExSalvageMonth,$BS$26),INDEX(InputsCapExSalvageMonth,$BS$26)&lt;&gt;0),AM164-(AL61+AL130),0)</f>
        <v>0</v>
      </c>
      <c r="AN199" s="59" cm="1">
        <f t="array" ref="AN199">IF(AND( AN$3=INDEX(InputsCapExSalvageMonth,$BS$26),INDEX(InputsCapExSalvageMonth,$BS$26)&lt;&gt;0),AN164-(AM61+AM130),0)</f>
        <v>0</v>
      </c>
      <c r="AO199" s="59" cm="1">
        <f t="array" ref="AO199">IF(AND( AO$3=INDEX(InputsCapExSalvageMonth,$BS$26),INDEX(InputsCapExSalvageMonth,$BS$26)&lt;&gt;0),AO164-(AN61+AN130),0)</f>
        <v>0</v>
      </c>
      <c r="AP199" s="59" cm="1">
        <f t="array" ref="AP199">IF(AND( AP$3=INDEX(InputsCapExSalvageMonth,$BS$26),INDEX(InputsCapExSalvageMonth,$BS$26)&lt;&gt;0),AP164-(AO61+AO130),0)</f>
        <v>0</v>
      </c>
      <c r="AQ199" s="59" cm="1">
        <f t="array" ref="AQ199">IF(AND( AQ$3=INDEX(InputsCapExSalvageMonth,$BS$26),INDEX(InputsCapExSalvageMonth,$BS$26)&lt;&gt;0),AQ164-(AP61+AP130),0)</f>
        <v>0</v>
      </c>
      <c r="AR199" s="59" cm="1">
        <f t="array" ref="AR199">IF(AND( AR$3=INDEX(InputsCapExSalvageMonth,$BS$26),INDEX(InputsCapExSalvageMonth,$BS$26)&lt;&gt;0),AR164-(AQ61+AQ130),0)</f>
        <v>0</v>
      </c>
      <c r="AS199" s="59" cm="1">
        <f t="array" ref="AS199">IF(AND( AS$3=INDEX(InputsCapExSalvageMonth,$BS$26),INDEX(InputsCapExSalvageMonth,$BS$26)&lt;&gt;0),AS164-(AR61+AR130),0)</f>
        <v>0</v>
      </c>
      <c r="AT199" s="60" cm="1">
        <f t="array" ref="AT199">IF(AND( AT$3=INDEX(InputsCapExSalvageMonth,$BS$26),INDEX(InputsCapExSalvageMonth,$BS$26)&lt;&gt;0),AT164-(AS61+AS130),0)</f>
        <v>0</v>
      </c>
      <c r="AU199" s="53" cm="1">
        <f t="array" ref="AU199">IF(AND( AU$3=INDEX(InputsCapExSalvageMonth,$BS$26),INDEX(InputsCapExSalvageMonth,$BS$26)&lt;&gt;0),AU164-(AT61+AT130),0)</f>
        <v>0</v>
      </c>
      <c r="AV199" s="59" cm="1">
        <f t="array" ref="AV199">IF(AND( AV$3=INDEX(InputsCapExSalvageMonth,$BS$26),INDEX(InputsCapExSalvageMonth,$BS$26)&lt;&gt;0),AV164-(AU61+AU130),0)</f>
        <v>0</v>
      </c>
      <c r="AW199" s="59" cm="1">
        <f t="array" ref="AW199">IF(AND( AW$3=INDEX(InputsCapExSalvageMonth,$BS$26),INDEX(InputsCapExSalvageMonth,$BS$26)&lt;&gt;0),AW164-(AV61+AV130),0)</f>
        <v>0</v>
      </c>
      <c r="AX199" s="59" cm="1">
        <f t="array" ref="AX199">IF(AND( AX$3=INDEX(InputsCapExSalvageMonth,$BS$26),INDEX(InputsCapExSalvageMonth,$BS$26)&lt;&gt;0),AX164-(AW61+AW130),0)</f>
        <v>0</v>
      </c>
      <c r="AY199" s="59" cm="1">
        <f t="array" ref="AY199">IF(AND( AY$3=INDEX(InputsCapExSalvageMonth,$BS$26),INDEX(InputsCapExSalvageMonth,$BS$26)&lt;&gt;0),AY164-(AX61+AX130),0)</f>
        <v>0</v>
      </c>
      <c r="AZ199" s="59" cm="1">
        <f t="array" ref="AZ199">IF(AND( AZ$3=INDEX(InputsCapExSalvageMonth,$BS$26),INDEX(InputsCapExSalvageMonth,$BS$26)&lt;&gt;0),AZ164-(AY61+AY130),0)</f>
        <v>0</v>
      </c>
      <c r="BA199" s="59" cm="1">
        <f t="array" ref="BA199">IF(AND( BA$3=INDEX(InputsCapExSalvageMonth,$BS$26),INDEX(InputsCapExSalvageMonth,$BS$26)&lt;&gt;0),BA164-(AZ61+AZ130),0)</f>
        <v>0</v>
      </c>
      <c r="BB199" s="59" cm="1">
        <f t="array" ref="BB199">IF(AND( BB$3=INDEX(InputsCapExSalvageMonth,$BS$26),INDEX(InputsCapExSalvageMonth,$BS$26)&lt;&gt;0),BB164-(BA61+BA130),0)</f>
        <v>0</v>
      </c>
      <c r="BC199" s="59" cm="1">
        <f t="array" ref="BC199">IF(AND( BC$3=INDEX(InputsCapExSalvageMonth,$BS$26),INDEX(InputsCapExSalvageMonth,$BS$26)&lt;&gt;0),BC164-(BB61+BB130),0)</f>
        <v>0</v>
      </c>
      <c r="BD199" s="59" cm="1">
        <f t="array" ref="BD199">IF(AND( BD$3=INDEX(InputsCapExSalvageMonth,$BS$26),INDEX(InputsCapExSalvageMonth,$BS$26)&lt;&gt;0),BD164-(BC61+BC130),0)</f>
        <v>0</v>
      </c>
      <c r="BE199" s="59" cm="1">
        <f t="array" ref="BE199">IF(AND( BE$3=INDEX(InputsCapExSalvageMonth,$BS$26),INDEX(InputsCapExSalvageMonth,$BS$26)&lt;&gt;0),BE164-(BD61+BD130),0)</f>
        <v>0</v>
      </c>
      <c r="BF199" s="60" cm="1">
        <f t="array" ref="BF199">IF(AND( BF$3=INDEX(InputsCapExSalvageMonth,$BS$26),INDEX(InputsCapExSalvageMonth,$BS$26)&lt;&gt;0),BF164-(BE61+BE130),0)</f>
        <v>0</v>
      </c>
      <c r="BG199" s="53" cm="1">
        <f t="array" ref="BG199">IF(AND( BG$3=INDEX(InputsCapExSalvageMonth,$BS$26),INDEX(InputsCapExSalvageMonth,$BS$26)&lt;&gt;0),BG164-(BF61+BF130),0)</f>
        <v>0</v>
      </c>
      <c r="BH199" s="59" cm="1">
        <f t="array" ref="BH199">IF(AND( BH$3=INDEX(InputsCapExSalvageMonth,$BS$26),INDEX(InputsCapExSalvageMonth,$BS$26)&lt;&gt;0),BH164-(BG61+BG130),0)</f>
        <v>0</v>
      </c>
      <c r="BI199" s="59" cm="1">
        <f t="array" ref="BI199">IF(AND( BI$3=INDEX(InputsCapExSalvageMonth,$BS$26),INDEX(InputsCapExSalvageMonth,$BS$26)&lt;&gt;0),BI164-(BH61+BH130),0)</f>
        <v>0</v>
      </c>
      <c r="BJ199" s="59" cm="1">
        <f t="array" ref="BJ199">IF(AND( BJ$3=INDEX(InputsCapExSalvageMonth,$BS$26),INDEX(InputsCapExSalvageMonth,$BS$26)&lt;&gt;0),BJ164-(BI61+BI130),0)</f>
        <v>0</v>
      </c>
      <c r="BK199" s="59" cm="1">
        <f t="array" ref="BK199">IF(AND( BK$3=INDEX(InputsCapExSalvageMonth,$BS$26),INDEX(InputsCapExSalvageMonth,$BS$26)&lt;&gt;0),BK164-(BJ61+BJ130),0)</f>
        <v>0</v>
      </c>
      <c r="BL199" s="59" cm="1">
        <f t="array" ref="BL199">IF(AND( BL$3=INDEX(InputsCapExSalvageMonth,$BS$26),INDEX(InputsCapExSalvageMonth,$BS$26)&lt;&gt;0),BL164-(BK61+BK130),0)</f>
        <v>0</v>
      </c>
      <c r="BM199" s="59" cm="1">
        <f t="array" ref="BM199">IF(AND( BM$3=INDEX(InputsCapExSalvageMonth,$BS$26),INDEX(InputsCapExSalvageMonth,$BS$26)&lt;&gt;0),BM164-(BL61+BL130),0)</f>
        <v>0</v>
      </c>
      <c r="BN199" s="59" cm="1">
        <f t="array" ref="BN199">IF(AND( BN$3=INDEX(InputsCapExSalvageMonth,$BS$26),INDEX(InputsCapExSalvageMonth,$BS$26)&lt;&gt;0),BN164-(BM61+BM130),0)</f>
        <v>0</v>
      </c>
      <c r="BO199" s="59" cm="1">
        <f t="array" ref="BO199">IF(AND( BO$3=INDEX(InputsCapExSalvageMonth,$BS$26),INDEX(InputsCapExSalvageMonth,$BS$26)&lt;&gt;0),BO164-(BN61+BN130),0)</f>
        <v>0</v>
      </c>
      <c r="BP199" s="59" cm="1">
        <f t="array" ref="BP199">IF(AND( BP$3=INDEX(InputsCapExSalvageMonth,$BS$26),INDEX(InputsCapExSalvageMonth,$BS$26)&lt;&gt;0),BP164-(BO61+BO130),0)</f>
        <v>0</v>
      </c>
      <c r="BQ199" s="59" cm="1">
        <f t="array" ref="BQ199">IF(AND( BQ$3=INDEX(InputsCapExSalvageMonth,$BS$26),INDEX(InputsCapExSalvageMonth,$BS$26)&lt;&gt;0),BQ164-(BP61+BP130),0)</f>
        <v>0</v>
      </c>
      <c r="BR199" s="60" cm="1">
        <f t="array" ref="BR199">IF(AND( BR$3=INDEX(InputsCapExSalvageMonth,$BS$26),INDEX(InputsCapExSalvageMonth,$BS$26)&lt;&gt;0),BR164-(BQ61+BQ130),0)</f>
        <v>0</v>
      </c>
    </row>
    <row r="200" spans="1:70" hidden="1" x14ac:dyDescent="0.25">
      <c r="A200" s="47"/>
      <c r="B200" s="141"/>
      <c r="C200" s="128" cm="1">
        <f t="array" ref="C200">INDEX(InputsCapexItem,$BS$27)</f>
        <v>0</v>
      </c>
      <c r="E200" s="60">
        <f>SUM(K179:V179)</f>
        <v>0</v>
      </c>
      <c r="F200" s="60">
        <f>SUM(W179:AH179)</f>
        <v>0</v>
      </c>
      <c r="G200" s="60">
        <f>SUM(AI179:AT179)</f>
        <v>0</v>
      </c>
      <c r="H200" s="60">
        <f>SUM(AU179:BF179)</f>
        <v>0</v>
      </c>
      <c r="I200" s="60">
        <f>SUM(BG179:BR179)</f>
        <v>0</v>
      </c>
      <c r="K200" s="53" cm="1">
        <f t="array" ref="K200">IF(AND( K$3=INDEX(InputsCapExSalvageMonth,$BS$27),INDEX(InputsCapExSalvageMonth,$BS$27)&lt;&gt;0),K165-(J62+J131),0)</f>
        <v>0</v>
      </c>
      <c r="L200" s="59" cm="1">
        <f t="array" ref="L200">IF(AND( L$3=INDEX(InputsCapExSalvageMonth,$BS$27),INDEX(InputsCapExSalvageMonth,$BS$27)&lt;&gt;0),L165-(K62+K131),0)</f>
        <v>0</v>
      </c>
      <c r="M200" s="59" cm="1">
        <f t="array" ref="M200">IF(AND( M$3=INDEX(InputsCapExSalvageMonth,$BS$27),INDEX(InputsCapExSalvageMonth,$BS$27)&lt;&gt;0),M165-(L62+L131),0)</f>
        <v>0</v>
      </c>
      <c r="N200" s="59" cm="1">
        <f t="array" ref="N200">IF(AND( N$3=INDEX(InputsCapExSalvageMonth,$BS$27),INDEX(InputsCapExSalvageMonth,$BS$27)&lt;&gt;0),N165-(M62+M131),0)</f>
        <v>0</v>
      </c>
      <c r="O200" s="59" cm="1">
        <f t="array" ref="O200">IF(AND( O$3=INDEX(InputsCapExSalvageMonth,$BS$27),INDEX(InputsCapExSalvageMonth,$BS$27)&lt;&gt;0),O165-(N62+N131),0)</f>
        <v>0</v>
      </c>
      <c r="P200" s="59" cm="1">
        <f t="array" ref="P200">IF(AND( P$3=INDEX(InputsCapExSalvageMonth,$BS$27),INDEX(InputsCapExSalvageMonth,$BS$27)&lt;&gt;0),P165-(O62+O131),0)</f>
        <v>0</v>
      </c>
      <c r="Q200" s="59" cm="1">
        <f t="array" ref="Q200">IF(AND( Q$3=INDEX(InputsCapExSalvageMonth,$BS$27),INDEX(InputsCapExSalvageMonth,$BS$27)&lt;&gt;0),Q165-(P62+P131),0)</f>
        <v>0</v>
      </c>
      <c r="R200" s="59" cm="1">
        <f t="array" ref="R200">IF(AND( R$3=INDEX(InputsCapExSalvageMonth,$BS$27),INDEX(InputsCapExSalvageMonth,$BS$27)&lt;&gt;0),R165-(Q62+Q131),0)</f>
        <v>0</v>
      </c>
      <c r="S200" s="59" cm="1">
        <f t="array" ref="S200">IF(AND( S$3=INDEX(InputsCapExSalvageMonth,$BS$27),INDEX(InputsCapExSalvageMonth,$BS$27)&lt;&gt;0),S165-(R62+R131),0)</f>
        <v>0</v>
      </c>
      <c r="T200" s="59" cm="1">
        <f t="array" ref="T200">IF(AND( T$3=INDEX(InputsCapExSalvageMonth,$BS$27),INDEX(InputsCapExSalvageMonth,$BS$27)&lt;&gt;0),T165-(S62+S131),0)</f>
        <v>0</v>
      </c>
      <c r="U200" s="59" cm="1">
        <f t="array" ref="U200">IF(AND( U$3=INDEX(InputsCapExSalvageMonth,$BS$27),INDEX(InputsCapExSalvageMonth,$BS$27)&lt;&gt;0),U165-(T62+T131),0)</f>
        <v>0</v>
      </c>
      <c r="V200" s="60" cm="1">
        <f t="array" ref="V200">IF(AND( V$3=INDEX(InputsCapExSalvageMonth,$BS$27),INDEX(InputsCapExSalvageMonth,$BS$27)&lt;&gt;0),V165-(U62+U131),0)</f>
        <v>0</v>
      </c>
      <c r="W200" s="53" cm="1">
        <f t="array" ref="W200">IF(AND( W$3=INDEX(InputsCapExSalvageMonth,$BS$27),INDEX(InputsCapExSalvageMonth,$BS$27)&lt;&gt;0),W165-(V62+V131),0)</f>
        <v>0</v>
      </c>
      <c r="X200" s="59" cm="1">
        <f t="array" ref="X200">IF(AND( X$3=INDEX(InputsCapExSalvageMonth,$BS$27),INDEX(InputsCapExSalvageMonth,$BS$27)&lt;&gt;0),X165-(W62+W131),0)</f>
        <v>0</v>
      </c>
      <c r="Y200" s="59" cm="1">
        <f t="array" ref="Y200">IF(AND( Y$3=INDEX(InputsCapExSalvageMonth,$BS$27),INDEX(InputsCapExSalvageMonth,$BS$27)&lt;&gt;0),Y165-(X62+X131),0)</f>
        <v>0</v>
      </c>
      <c r="Z200" s="59" cm="1">
        <f t="array" ref="Z200">IF(AND( Z$3=INDEX(InputsCapExSalvageMonth,$BS$27),INDEX(InputsCapExSalvageMonth,$BS$27)&lt;&gt;0),Z165-(Y62+Y131),0)</f>
        <v>0</v>
      </c>
      <c r="AA200" s="59" cm="1">
        <f t="array" ref="AA200">IF(AND( AA$3=INDEX(InputsCapExSalvageMonth,$BS$27),INDEX(InputsCapExSalvageMonth,$BS$27)&lt;&gt;0),AA165-(Z62+Z131),0)</f>
        <v>0</v>
      </c>
      <c r="AB200" s="59" cm="1">
        <f t="array" ref="AB200">IF(AND( AB$3=INDEX(InputsCapExSalvageMonth,$BS$27),INDEX(InputsCapExSalvageMonth,$BS$27)&lt;&gt;0),AB165-(AA62+AA131),0)</f>
        <v>0</v>
      </c>
      <c r="AC200" s="59" cm="1">
        <f t="array" ref="AC200">IF(AND( AC$3=INDEX(InputsCapExSalvageMonth,$BS$27),INDEX(InputsCapExSalvageMonth,$BS$27)&lt;&gt;0),AC165-(AB62+AB131),0)</f>
        <v>0</v>
      </c>
      <c r="AD200" s="59" cm="1">
        <f t="array" ref="AD200">IF(AND( AD$3=INDEX(InputsCapExSalvageMonth,$BS$27),INDEX(InputsCapExSalvageMonth,$BS$27)&lt;&gt;0),AD165-(AC62+AC131),0)</f>
        <v>0</v>
      </c>
      <c r="AE200" s="59" cm="1">
        <f t="array" ref="AE200">IF(AND( AE$3=INDEX(InputsCapExSalvageMonth,$BS$27),INDEX(InputsCapExSalvageMonth,$BS$27)&lt;&gt;0),AE165-(AD62+AD131),0)</f>
        <v>0</v>
      </c>
      <c r="AF200" s="59" cm="1">
        <f t="array" ref="AF200">IF(AND( AF$3=INDEX(InputsCapExSalvageMonth,$BS$27),INDEX(InputsCapExSalvageMonth,$BS$27)&lt;&gt;0),AF165-(AE62+AE131),0)</f>
        <v>0</v>
      </c>
      <c r="AG200" s="59" cm="1">
        <f t="array" ref="AG200">IF(AND( AG$3=INDEX(InputsCapExSalvageMonth,$BS$27),INDEX(InputsCapExSalvageMonth,$BS$27)&lt;&gt;0),AG165-(AF62+AF131),0)</f>
        <v>0</v>
      </c>
      <c r="AH200" s="60" cm="1">
        <f t="array" ref="AH200">IF(AND( AH$3=INDEX(InputsCapExSalvageMonth,$BS$27),INDEX(InputsCapExSalvageMonth,$BS$27)&lt;&gt;0),AH165-(AG62+AG131),0)</f>
        <v>0</v>
      </c>
      <c r="AI200" s="53" cm="1">
        <f t="array" ref="AI200">IF(AND( AI$3=INDEX(InputsCapExSalvageMonth,$BS$27),INDEX(InputsCapExSalvageMonth,$BS$27)&lt;&gt;0),AI165-(AH62+AH131),0)</f>
        <v>0</v>
      </c>
      <c r="AJ200" s="59" cm="1">
        <f t="array" ref="AJ200">IF(AND( AJ$3=INDEX(InputsCapExSalvageMonth,$BS$27),INDEX(InputsCapExSalvageMonth,$BS$27)&lt;&gt;0),AJ165-(AI62+AI131),0)</f>
        <v>0</v>
      </c>
      <c r="AK200" s="59" cm="1">
        <f t="array" ref="AK200">IF(AND( AK$3=INDEX(InputsCapExSalvageMonth,$BS$27),INDEX(InputsCapExSalvageMonth,$BS$27)&lt;&gt;0),AK165-(AJ62+AJ131),0)</f>
        <v>0</v>
      </c>
      <c r="AL200" s="59" cm="1">
        <f t="array" ref="AL200">IF(AND( AL$3=INDEX(InputsCapExSalvageMonth,$BS$27),INDEX(InputsCapExSalvageMonth,$BS$27)&lt;&gt;0),AL165-(AK62+AK131),0)</f>
        <v>0</v>
      </c>
      <c r="AM200" s="59" cm="1">
        <f t="array" ref="AM200">IF(AND( AM$3=INDEX(InputsCapExSalvageMonth,$BS$27),INDEX(InputsCapExSalvageMonth,$BS$27)&lt;&gt;0),AM165-(AL62+AL131),0)</f>
        <v>0</v>
      </c>
      <c r="AN200" s="59" cm="1">
        <f t="array" ref="AN200">IF(AND( AN$3=INDEX(InputsCapExSalvageMonth,$BS$27),INDEX(InputsCapExSalvageMonth,$BS$27)&lt;&gt;0),AN165-(AM62+AM131),0)</f>
        <v>0</v>
      </c>
      <c r="AO200" s="59" cm="1">
        <f t="array" ref="AO200">IF(AND( AO$3=INDEX(InputsCapExSalvageMonth,$BS$27),INDEX(InputsCapExSalvageMonth,$BS$27)&lt;&gt;0),AO165-(AN62+AN131),0)</f>
        <v>0</v>
      </c>
      <c r="AP200" s="59" cm="1">
        <f t="array" ref="AP200">IF(AND( AP$3=INDEX(InputsCapExSalvageMonth,$BS$27),INDEX(InputsCapExSalvageMonth,$BS$27)&lt;&gt;0),AP165-(AO62+AO131),0)</f>
        <v>0</v>
      </c>
      <c r="AQ200" s="59" cm="1">
        <f t="array" ref="AQ200">IF(AND( AQ$3=INDEX(InputsCapExSalvageMonth,$BS$27),INDEX(InputsCapExSalvageMonth,$BS$27)&lt;&gt;0),AQ165-(AP62+AP131),0)</f>
        <v>0</v>
      </c>
      <c r="AR200" s="59" cm="1">
        <f t="array" ref="AR200">IF(AND( AR$3=INDEX(InputsCapExSalvageMonth,$BS$27),INDEX(InputsCapExSalvageMonth,$BS$27)&lt;&gt;0),AR165-(AQ62+AQ131),0)</f>
        <v>0</v>
      </c>
      <c r="AS200" s="59" cm="1">
        <f t="array" ref="AS200">IF(AND( AS$3=INDEX(InputsCapExSalvageMonth,$BS$27),INDEX(InputsCapExSalvageMonth,$BS$27)&lt;&gt;0),AS165-(AR62+AR131),0)</f>
        <v>0</v>
      </c>
      <c r="AT200" s="60" cm="1">
        <f t="array" ref="AT200">IF(AND( AT$3=INDEX(InputsCapExSalvageMonth,$BS$27),INDEX(InputsCapExSalvageMonth,$BS$27)&lt;&gt;0),AT165-(AS62+AS131),0)</f>
        <v>0</v>
      </c>
      <c r="AU200" s="53" cm="1">
        <f t="array" ref="AU200">IF(AND( AU$3=INDEX(InputsCapExSalvageMonth,$BS$27),INDEX(InputsCapExSalvageMonth,$BS$27)&lt;&gt;0),AU165-(AT62+AT131),0)</f>
        <v>0</v>
      </c>
      <c r="AV200" s="59" cm="1">
        <f t="array" ref="AV200">IF(AND( AV$3=INDEX(InputsCapExSalvageMonth,$BS$27),INDEX(InputsCapExSalvageMonth,$BS$27)&lt;&gt;0),AV165-(AU62+AU131),0)</f>
        <v>0</v>
      </c>
      <c r="AW200" s="59" cm="1">
        <f t="array" ref="AW200">IF(AND( AW$3=INDEX(InputsCapExSalvageMonth,$BS$27),INDEX(InputsCapExSalvageMonth,$BS$27)&lt;&gt;0),AW165-(AV62+AV131),0)</f>
        <v>0</v>
      </c>
      <c r="AX200" s="59" cm="1">
        <f t="array" ref="AX200">IF(AND( AX$3=INDEX(InputsCapExSalvageMonth,$BS$27),INDEX(InputsCapExSalvageMonth,$BS$27)&lt;&gt;0),AX165-(AW62+AW131),0)</f>
        <v>0</v>
      </c>
      <c r="AY200" s="59" cm="1">
        <f t="array" ref="AY200">IF(AND( AY$3=INDEX(InputsCapExSalvageMonth,$BS$27),INDEX(InputsCapExSalvageMonth,$BS$27)&lt;&gt;0),AY165-(AX62+AX131),0)</f>
        <v>0</v>
      </c>
      <c r="AZ200" s="59" cm="1">
        <f t="array" ref="AZ200">IF(AND( AZ$3=INDEX(InputsCapExSalvageMonth,$BS$27),INDEX(InputsCapExSalvageMonth,$BS$27)&lt;&gt;0),AZ165-(AY62+AY131),0)</f>
        <v>0</v>
      </c>
      <c r="BA200" s="59" cm="1">
        <f t="array" ref="BA200">IF(AND( BA$3=INDEX(InputsCapExSalvageMonth,$BS$27),INDEX(InputsCapExSalvageMonth,$BS$27)&lt;&gt;0),BA165-(AZ62+AZ131),0)</f>
        <v>0</v>
      </c>
      <c r="BB200" s="59" cm="1">
        <f t="array" ref="BB200">IF(AND( BB$3=INDEX(InputsCapExSalvageMonth,$BS$27),INDEX(InputsCapExSalvageMonth,$BS$27)&lt;&gt;0),BB165-(BA62+BA131),0)</f>
        <v>0</v>
      </c>
      <c r="BC200" s="59" cm="1">
        <f t="array" ref="BC200">IF(AND( BC$3=INDEX(InputsCapExSalvageMonth,$BS$27),INDEX(InputsCapExSalvageMonth,$BS$27)&lt;&gt;0),BC165-(BB62+BB131),0)</f>
        <v>0</v>
      </c>
      <c r="BD200" s="59" cm="1">
        <f t="array" ref="BD200">IF(AND( BD$3=INDEX(InputsCapExSalvageMonth,$BS$27),INDEX(InputsCapExSalvageMonth,$BS$27)&lt;&gt;0),BD165-(BC62+BC131),0)</f>
        <v>0</v>
      </c>
      <c r="BE200" s="59" cm="1">
        <f t="array" ref="BE200">IF(AND( BE$3=INDEX(InputsCapExSalvageMonth,$BS$27),INDEX(InputsCapExSalvageMonth,$BS$27)&lt;&gt;0),BE165-(BD62+BD131),0)</f>
        <v>0</v>
      </c>
      <c r="BF200" s="60" cm="1">
        <f t="array" ref="BF200">IF(AND( BF$3=INDEX(InputsCapExSalvageMonth,$BS$27),INDEX(InputsCapExSalvageMonth,$BS$27)&lt;&gt;0),BF165-(BE62+BE131),0)</f>
        <v>0</v>
      </c>
      <c r="BG200" s="53" cm="1">
        <f t="array" ref="BG200">IF(AND( BG$3=INDEX(InputsCapExSalvageMonth,$BS$27),INDEX(InputsCapExSalvageMonth,$BS$27)&lt;&gt;0),BG165-(BF62+BF131),0)</f>
        <v>0</v>
      </c>
      <c r="BH200" s="59" cm="1">
        <f t="array" ref="BH200">IF(AND( BH$3=INDEX(InputsCapExSalvageMonth,$BS$27),INDEX(InputsCapExSalvageMonth,$BS$27)&lt;&gt;0),BH165-(BG62+BG131),0)</f>
        <v>0</v>
      </c>
      <c r="BI200" s="59" cm="1">
        <f t="array" ref="BI200">IF(AND( BI$3=INDEX(InputsCapExSalvageMonth,$BS$27),INDEX(InputsCapExSalvageMonth,$BS$27)&lt;&gt;0),BI165-(BH62+BH131),0)</f>
        <v>0</v>
      </c>
      <c r="BJ200" s="59" cm="1">
        <f t="array" ref="BJ200">IF(AND( BJ$3=INDEX(InputsCapExSalvageMonth,$BS$27),INDEX(InputsCapExSalvageMonth,$BS$27)&lt;&gt;0),BJ165-(BI62+BI131),0)</f>
        <v>0</v>
      </c>
      <c r="BK200" s="59" cm="1">
        <f t="array" ref="BK200">IF(AND( BK$3=INDEX(InputsCapExSalvageMonth,$BS$27),INDEX(InputsCapExSalvageMonth,$BS$27)&lt;&gt;0),BK165-(BJ62+BJ131),0)</f>
        <v>0</v>
      </c>
      <c r="BL200" s="59" cm="1">
        <f t="array" ref="BL200">IF(AND( BL$3=INDEX(InputsCapExSalvageMonth,$BS$27),INDEX(InputsCapExSalvageMonth,$BS$27)&lt;&gt;0),BL165-(BK62+BK131),0)</f>
        <v>0</v>
      </c>
      <c r="BM200" s="59" cm="1">
        <f t="array" ref="BM200">IF(AND( BM$3=INDEX(InputsCapExSalvageMonth,$BS$27),INDEX(InputsCapExSalvageMonth,$BS$27)&lt;&gt;0),BM165-(BL62+BL131),0)</f>
        <v>0</v>
      </c>
      <c r="BN200" s="59" cm="1">
        <f t="array" ref="BN200">IF(AND( BN$3=INDEX(InputsCapExSalvageMonth,$BS$27),INDEX(InputsCapExSalvageMonth,$BS$27)&lt;&gt;0),BN165-(BM62+BM131),0)</f>
        <v>0</v>
      </c>
      <c r="BO200" s="59" cm="1">
        <f t="array" ref="BO200">IF(AND( BO$3=INDEX(InputsCapExSalvageMonth,$BS$27),INDEX(InputsCapExSalvageMonth,$BS$27)&lt;&gt;0),BO165-(BN62+BN131),0)</f>
        <v>0</v>
      </c>
      <c r="BP200" s="59" cm="1">
        <f t="array" ref="BP200">IF(AND( BP$3=INDEX(InputsCapExSalvageMonth,$BS$27),INDEX(InputsCapExSalvageMonth,$BS$27)&lt;&gt;0),BP165-(BO62+BO131),0)</f>
        <v>0</v>
      </c>
      <c r="BQ200" s="59" cm="1">
        <f t="array" ref="BQ200">IF(AND( BQ$3=INDEX(InputsCapExSalvageMonth,$BS$27),INDEX(InputsCapExSalvageMonth,$BS$27)&lt;&gt;0),BQ165-(BP62+BP131),0)</f>
        <v>0</v>
      </c>
      <c r="BR200" s="60" cm="1">
        <f t="array" ref="BR200">IF(AND( BR$3=INDEX(InputsCapExSalvageMonth,$BS$27),INDEX(InputsCapExSalvageMonth,$BS$27)&lt;&gt;0),BR165-(BQ62+BQ131),0)</f>
        <v>0</v>
      </c>
    </row>
    <row r="201" spans="1:70" hidden="1" x14ac:dyDescent="0.25">
      <c r="A201" s="47"/>
      <c r="B201" s="141"/>
      <c r="C201" s="128" cm="1">
        <f t="array" ref="C201">INDEX(InputsCapexItem,$BS$28)</f>
        <v>0</v>
      </c>
      <c r="E201" s="60">
        <f t="shared" si="122"/>
        <v>0</v>
      </c>
      <c r="F201" s="60">
        <f t="shared" si="123"/>
        <v>0</v>
      </c>
      <c r="G201" s="60">
        <f t="shared" si="124"/>
        <v>0</v>
      </c>
      <c r="H201" s="60">
        <f t="shared" si="125"/>
        <v>0</v>
      </c>
      <c r="I201" s="60">
        <f t="shared" si="126"/>
        <v>0</v>
      </c>
      <c r="K201" s="53" cm="1">
        <f t="array" ref="K201">IF(AND( K$3=INDEX(InputsCapExSalvageMonth,$BS$28),INDEX(InputsCapExSalvageMonth,$BS$28)&lt;&gt;0),K166-(J63+J132),0)</f>
        <v>0</v>
      </c>
      <c r="L201" s="59" cm="1">
        <f t="array" ref="L201">IF(AND( L$3=INDEX(InputsCapExSalvageMonth,$BS$28),INDEX(InputsCapExSalvageMonth,$BS$28)&lt;&gt;0),L166-(K63+K132),0)</f>
        <v>0</v>
      </c>
      <c r="M201" s="59" cm="1">
        <f t="array" ref="M201">IF(AND( M$3=INDEX(InputsCapExSalvageMonth,$BS$28),INDEX(InputsCapExSalvageMonth,$BS$28)&lt;&gt;0),M166-(L63+L132),0)</f>
        <v>0</v>
      </c>
      <c r="N201" s="59" cm="1">
        <f t="array" ref="N201">IF(AND( N$3=INDEX(InputsCapExSalvageMonth,$BS$28),INDEX(InputsCapExSalvageMonth,$BS$28)&lt;&gt;0),N166-(M63+M132),0)</f>
        <v>0</v>
      </c>
      <c r="O201" s="59" cm="1">
        <f t="array" ref="O201">IF(AND( O$3=INDEX(InputsCapExSalvageMonth,$BS$28),INDEX(InputsCapExSalvageMonth,$BS$28)&lt;&gt;0),O166-(N63+N132),0)</f>
        <v>0</v>
      </c>
      <c r="P201" s="59" cm="1">
        <f t="array" ref="P201">IF(AND( P$3=INDEX(InputsCapExSalvageMonth,$BS$28),INDEX(InputsCapExSalvageMonth,$BS$28)&lt;&gt;0),P166-(O63+O132),0)</f>
        <v>0</v>
      </c>
      <c r="Q201" s="59" cm="1">
        <f t="array" ref="Q201">IF(AND( Q$3=INDEX(InputsCapExSalvageMonth,$BS$28),INDEX(InputsCapExSalvageMonth,$BS$28)&lt;&gt;0),Q166-(P63+P132),0)</f>
        <v>0</v>
      </c>
      <c r="R201" s="59" cm="1">
        <f t="array" ref="R201">IF(AND( R$3=INDEX(InputsCapExSalvageMonth,$BS$28),INDEX(InputsCapExSalvageMonth,$BS$28)&lt;&gt;0),R166-(Q63+Q132),0)</f>
        <v>0</v>
      </c>
      <c r="S201" s="59" cm="1">
        <f t="array" ref="S201">IF(AND( S$3=INDEX(InputsCapExSalvageMonth,$BS$28),INDEX(InputsCapExSalvageMonth,$BS$28)&lt;&gt;0),S166-(R63+R132),0)</f>
        <v>0</v>
      </c>
      <c r="T201" s="59" cm="1">
        <f t="array" ref="T201">IF(AND( T$3=INDEX(InputsCapExSalvageMonth,$BS$28),INDEX(InputsCapExSalvageMonth,$BS$28)&lt;&gt;0),T166-(S63+S132),0)</f>
        <v>0</v>
      </c>
      <c r="U201" s="59" cm="1">
        <f t="array" ref="U201">IF(AND( U$3=INDEX(InputsCapExSalvageMonth,$BS$28),INDEX(InputsCapExSalvageMonth,$BS$28)&lt;&gt;0),U166-(T63+T132),0)</f>
        <v>0</v>
      </c>
      <c r="V201" s="60" cm="1">
        <f t="array" ref="V201">IF(AND( V$3=INDEX(InputsCapExSalvageMonth,$BS$28),INDEX(InputsCapExSalvageMonth,$BS$28)&lt;&gt;0),V166-(U63+U132),0)</f>
        <v>0</v>
      </c>
      <c r="W201" s="53" cm="1">
        <f t="array" ref="W201">IF(AND( W$3=INDEX(InputsCapExSalvageMonth,$BS$28),INDEX(InputsCapExSalvageMonth,$BS$28)&lt;&gt;0),W166-(V63+V132),0)</f>
        <v>0</v>
      </c>
      <c r="X201" s="59" cm="1">
        <f t="array" ref="X201">IF(AND( X$3=INDEX(InputsCapExSalvageMonth,$BS$28),INDEX(InputsCapExSalvageMonth,$BS$28)&lt;&gt;0),X166-(W63+W132),0)</f>
        <v>0</v>
      </c>
      <c r="Y201" s="59" cm="1">
        <f t="array" ref="Y201">IF(AND( Y$3=INDEX(InputsCapExSalvageMonth,$BS$28),INDEX(InputsCapExSalvageMonth,$BS$28)&lt;&gt;0),Y166-(X63+X132),0)</f>
        <v>0</v>
      </c>
      <c r="Z201" s="59" cm="1">
        <f t="array" ref="Z201">IF(AND( Z$3=INDEX(InputsCapExSalvageMonth,$BS$28),INDEX(InputsCapExSalvageMonth,$BS$28)&lt;&gt;0),Z166-(Y63+Y132),0)</f>
        <v>0</v>
      </c>
      <c r="AA201" s="59" cm="1">
        <f t="array" ref="AA201">IF(AND( AA$3=INDEX(InputsCapExSalvageMonth,$BS$28),INDEX(InputsCapExSalvageMonth,$BS$28)&lt;&gt;0),AA166-(Z63+Z132),0)</f>
        <v>0</v>
      </c>
      <c r="AB201" s="59" cm="1">
        <f t="array" ref="AB201">IF(AND( AB$3=INDEX(InputsCapExSalvageMonth,$BS$28),INDEX(InputsCapExSalvageMonth,$BS$28)&lt;&gt;0),AB166-(AA63+AA132),0)</f>
        <v>0</v>
      </c>
      <c r="AC201" s="59" cm="1">
        <f t="array" ref="AC201">IF(AND( AC$3=INDEX(InputsCapExSalvageMonth,$BS$28),INDEX(InputsCapExSalvageMonth,$BS$28)&lt;&gt;0),AC166-(AB63+AB132),0)</f>
        <v>0</v>
      </c>
      <c r="AD201" s="59" cm="1">
        <f t="array" ref="AD201">IF(AND( AD$3=INDEX(InputsCapExSalvageMonth,$BS$28),INDEX(InputsCapExSalvageMonth,$BS$28)&lt;&gt;0),AD166-(AC63+AC132),0)</f>
        <v>0</v>
      </c>
      <c r="AE201" s="59" cm="1">
        <f t="array" ref="AE201">IF(AND( AE$3=INDEX(InputsCapExSalvageMonth,$BS$28),INDEX(InputsCapExSalvageMonth,$BS$28)&lt;&gt;0),AE166-(AD63+AD132),0)</f>
        <v>0</v>
      </c>
      <c r="AF201" s="59" cm="1">
        <f t="array" ref="AF201">IF(AND( AF$3=INDEX(InputsCapExSalvageMonth,$BS$28),INDEX(InputsCapExSalvageMonth,$BS$28)&lt;&gt;0),AF166-(AE63+AE132),0)</f>
        <v>0</v>
      </c>
      <c r="AG201" s="59" cm="1">
        <f t="array" ref="AG201">IF(AND( AG$3=INDEX(InputsCapExSalvageMonth,$BS$28),INDEX(InputsCapExSalvageMonth,$BS$28)&lt;&gt;0),AG166-(AF63+AF132),0)</f>
        <v>0</v>
      </c>
      <c r="AH201" s="60" cm="1">
        <f t="array" ref="AH201">IF(AND( AH$3=INDEX(InputsCapExSalvageMonth,$BS$28),INDEX(InputsCapExSalvageMonth,$BS$28)&lt;&gt;0),AH166-(AG63+AG132),0)</f>
        <v>0</v>
      </c>
      <c r="AI201" s="53" cm="1">
        <f t="array" ref="AI201">IF(AND( AI$3=INDEX(InputsCapExSalvageMonth,$BS$28),INDEX(InputsCapExSalvageMonth,$BS$28)&lt;&gt;0),AI166-(AH63+AH132),0)</f>
        <v>0</v>
      </c>
      <c r="AJ201" s="59" cm="1">
        <f t="array" ref="AJ201">IF(AND( AJ$3=INDEX(InputsCapExSalvageMonth,$BS$28),INDEX(InputsCapExSalvageMonth,$BS$28)&lt;&gt;0),AJ166-(AI63+AI132),0)</f>
        <v>0</v>
      </c>
      <c r="AK201" s="59" cm="1">
        <f t="array" ref="AK201">IF(AND( AK$3=INDEX(InputsCapExSalvageMonth,$BS$28),INDEX(InputsCapExSalvageMonth,$BS$28)&lt;&gt;0),AK166-(AJ63+AJ132),0)</f>
        <v>0</v>
      </c>
      <c r="AL201" s="59" cm="1">
        <f t="array" ref="AL201">IF(AND( AL$3=INDEX(InputsCapExSalvageMonth,$BS$28),INDEX(InputsCapExSalvageMonth,$BS$28)&lt;&gt;0),AL166-(AK63+AK132),0)</f>
        <v>0</v>
      </c>
      <c r="AM201" s="59" cm="1">
        <f t="array" ref="AM201">IF(AND( AM$3=INDEX(InputsCapExSalvageMonth,$BS$28),INDEX(InputsCapExSalvageMonth,$BS$28)&lt;&gt;0),AM166-(AL63+AL132),0)</f>
        <v>0</v>
      </c>
      <c r="AN201" s="59" cm="1">
        <f t="array" ref="AN201">IF(AND( AN$3=INDEX(InputsCapExSalvageMonth,$BS$28),INDEX(InputsCapExSalvageMonth,$BS$28)&lt;&gt;0),AN166-(AM63+AM132),0)</f>
        <v>0</v>
      </c>
      <c r="AO201" s="59" cm="1">
        <f t="array" ref="AO201">IF(AND( AO$3=INDEX(InputsCapExSalvageMonth,$BS$28),INDEX(InputsCapExSalvageMonth,$BS$28)&lt;&gt;0),AO166-(AN63+AN132),0)</f>
        <v>0</v>
      </c>
      <c r="AP201" s="59" cm="1">
        <f t="array" ref="AP201">IF(AND( AP$3=INDEX(InputsCapExSalvageMonth,$BS$28),INDEX(InputsCapExSalvageMonth,$BS$28)&lt;&gt;0),AP166-(AO63+AO132),0)</f>
        <v>0</v>
      </c>
      <c r="AQ201" s="59" cm="1">
        <f t="array" ref="AQ201">IF(AND( AQ$3=INDEX(InputsCapExSalvageMonth,$BS$28),INDEX(InputsCapExSalvageMonth,$BS$28)&lt;&gt;0),AQ166-(AP63+AP132),0)</f>
        <v>0</v>
      </c>
      <c r="AR201" s="59" cm="1">
        <f t="array" ref="AR201">IF(AND( AR$3=INDEX(InputsCapExSalvageMonth,$BS$28),INDEX(InputsCapExSalvageMonth,$BS$28)&lt;&gt;0),AR166-(AQ63+AQ132),0)</f>
        <v>0</v>
      </c>
      <c r="AS201" s="59" cm="1">
        <f t="array" ref="AS201">IF(AND( AS$3=INDEX(InputsCapExSalvageMonth,$BS$28),INDEX(InputsCapExSalvageMonth,$BS$28)&lt;&gt;0),AS166-(AR63+AR132),0)</f>
        <v>0</v>
      </c>
      <c r="AT201" s="60" cm="1">
        <f t="array" ref="AT201">IF(AND( AT$3=INDEX(InputsCapExSalvageMonth,$BS$28),INDEX(InputsCapExSalvageMonth,$BS$28)&lt;&gt;0),AT166-(AS63+AS132),0)</f>
        <v>0</v>
      </c>
      <c r="AU201" s="53" cm="1">
        <f t="array" ref="AU201">IF(AND( AU$3=INDEX(InputsCapExSalvageMonth,$BS$28),INDEX(InputsCapExSalvageMonth,$BS$28)&lt;&gt;0),AU166-(AT63+AT132),0)</f>
        <v>0</v>
      </c>
      <c r="AV201" s="59" cm="1">
        <f t="array" ref="AV201">IF(AND( AV$3=INDEX(InputsCapExSalvageMonth,$BS$28),INDEX(InputsCapExSalvageMonth,$BS$28)&lt;&gt;0),AV166-(AU63+AU132),0)</f>
        <v>0</v>
      </c>
      <c r="AW201" s="59" cm="1">
        <f t="array" ref="AW201">IF(AND( AW$3=INDEX(InputsCapExSalvageMonth,$BS$28),INDEX(InputsCapExSalvageMonth,$BS$28)&lt;&gt;0),AW166-(AV63+AV132),0)</f>
        <v>0</v>
      </c>
      <c r="AX201" s="59" cm="1">
        <f t="array" ref="AX201">IF(AND( AX$3=INDEX(InputsCapExSalvageMonth,$BS$28),INDEX(InputsCapExSalvageMonth,$BS$28)&lt;&gt;0),AX166-(AW63+AW132),0)</f>
        <v>0</v>
      </c>
      <c r="AY201" s="59" cm="1">
        <f t="array" ref="AY201">IF(AND( AY$3=INDEX(InputsCapExSalvageMonth,$BS$28),INDEX(InputsCapExSalvageMonth,$BS$28)&lt;&gt;0),AY166-(AX63+AX132),0)</f>
        <v>0</v>
      </c>
      <c r="AZ201" s="59" cm="1">
        <f t="array" ref="AZ201">IF(AND( AZ$3=INDEX(InputsCapExSalvageMonth,$BS$28),INDEX(InputsCapExSalvageMonth,$BS$28)&lt;&gt;0),AZ166-(AY63+AY132),0)</f>
        <v>0</v>
      </c>
      <c r="BA201" s="59" cm="1">
        <f t="array" ref="BA201">IF(AND( BA$3=INDEX(InputsCapExSalvageMonth,$BS$28),INDEX(InputsCapExSalvageMonth,$BS$28)&lt;&gt;0),BA166-(AZ63+AZ132),0)</f>
        <v>0</v>
      </c>
      <c r="BB201" s="59" cm="1">
        <f t="array" ref="BB201">IF(AND( BB$3=INDEX(InputsCapExSalvageMonth,$BS$28),INDEX(InputsCapExSalvageMonth,$BS$28)&lt;&gt;0),BB166-(BA63+BA132),0)</f>
        <v>0</v>
      </c>
      <c r="BC201" s="59" cm="1">
        <f t="array" ref="BC201">IF(AND( BC$3=INDEX(InputsCapExSalvageMonth,$BS$28),INDEX(InputsCapExSalvageMonth,$BS$28)&lt;&gt;0),BC166-(BB63+BB132),0)</f>
        <v>0</v>
      </c>
      <c r="BD201" s="59" cm="1">
        <f t="array" ref="BD201">IF(AND( BD$3=INDEX(InputsCapExSalvageMonth,$BS$28),INDEX(InputsCapExSalvageMonth,$BS$28)&lt;&gt;0),BD166-(BC63+BC132),0)</f>
        <v>0</v>
      </c>
      <c r="BE201" s="59" cm="1">
        <f t="array" ref="BE201">IF(AND( BE$3=INDEX(InputsCapExSalvageMonth,$BS$28),INDEX(InputsCapExSalvageMonth,$BS$28)&lt;&gt;0),BE166-(BD63+BD132),0)</f>
        <v>0</v>
      </c>
      <c r="BF201" s="60" cm="1">
        <f t="array" ref="BF201">IF(AND( BF$3=INDEX(InputsCapExSalvageMonth,$BS$28),INDEX(InputsCapExSalvageMonth,$BS$28)&lt;&gt;0),BF166-(BE63+BE132),0)</f>
        <v>0</v>
      </c>
      <c r="BG201" s="53" cm="1">
        <f t="array" ref="BG201">IF(AND( BG$3=INDEX(InputsCapExSalvageMonth,$BS$28),INDEX(InputsCapExSalvageMonth,$BS$28)&lt;&gt;0),BG166-(BF63+BF132),0)</f>
        <v>0</v>
      </c>
      <c r="BH201" s="59" cm="1">
        <f t="array" ref="BH201">IF(AND( BH$3=INDEX(InputsCapExSalvageMonth,$BS$28),INDEX(InputsCapExSalvageMonth,$BS$28)&lt;&gt;0),BH166-(BG63+BG132),0)</f>
        <v>0</v>
      </c>
      <c r="BI201" s="59" cm="1">
        <f t="array" ref="BI201">IF(AND( BI$3=INDEX(InputsCapExSalvageMonth,$BS$28),INDEX(InputsCapExSalvageMonth,$BS$28)&lt;&gt;0),BI166-(BH63+BH132),0)</f>
        <v>0</v>
      </c>
      <c r="BJ201" s="59" cm="1">
        <f t="array" ref="BJ201">IF(AND( BJ$3=INDEX(InputsCapExSalvageMonth,$BS$28),INDEX(InputsCapExSalvageMonth,$BS$28)&lt;&gt;0),BJ166-(BI63+BI132),0)</f>
        <v>0</v>
      </c>
      <c r="BK201" s="59" cm="1">
        <f t="array" ref="BK201">IF(AND( BK$3=INDEX(InputsCapExSalvageMonth,$BS$28),INDEX(InputsCapExSalvageMonth,$BS$28)&lt;&gt;0),BK166-(BJ63+BJ132),0)</f>
        <v>0</v>
      </c>
      <c r="BL201" s="59" cm="1">
        <f t="array" ref="BL201">IF(AND( BL$3=INDEX(InputsCapExSalvageMonth,$BS$28),INDEX(InputsCapExSalvageMonth,$BS$28)&lt;&gt;0),BL166-(BK63+BK132),0)</f>
        <v>0</v>
      </c>
      <c r="BM201" s="59" cm="1">
        <f t="array" ref="BM201">IF(AND( BM$3=INDEX(InputsCapExSalvageMonth,$BS$28),INDEX(InputsCapExSalvageMonth,$BS$28)&lt;&gt;0),BM166-(BL63+BL132),0)</f>
        <v>0</v>
      </c>
      <c r="BN201" s="59" cm="1">
        <f t="array" ref="BN201">IF(AND( BN$3=INDEX(InputsCapExSalvageMonth,$BS$28),INDEX(InputsCapExSalvageMonth,$BS$28)&lt;&gt;0),BN166-(BM63+BM132),0)</f>
        <v>0</v>
      </c>
      <c r="BO201" s="59" cm="1">
        <f t="array" ref="BO201">IF(AND( BO$3=INDEX(InputsCapExSalvageMonth,$BS$28),INDEX(InputsCapExSalvageMonth,$BS$28)&lt;&gt;0),BO166-(BN63+BN132),0)</f>
        <v>0</v>
      </c>
      <c r="BP201" s="59" cm="1">
        <f t="array" ref="BP201">IF(AND( BP$3=INDEX(InputsCapExSalvageMonth,$BS$28),INDEX(InputsCapExSalvageMonth,$BS$28)&lt;&gt;0),BP166-(BO63+BO132),0)</f>
        <v>0</v>
      </c>
      <c r="BQ201" s="59" cm="1">
        <f t="array" ref="BQ201">IF(AND( BQ$3=INDEX(InputsCapExSalvageMonth,$BS$28),INDEX(InputsCapExSalvageMonth,$BS$28)&lt;&gt;0),BQ166-(BP63+BP132),0)</f>
        <v>0</v>
      </c>
      <c r="BR201" s="60" cm="1">
        <f t="array" ref="BR201">IF(AND( BR$3=INDEX(InputsCapExSalvageMonth,$BS$28),INDEX(InputsCapExSalvageMonth,$BS$28)&lt;&gt;0),BR166-(BQ63+BQ132),0)</f>
        <v>0</v>
      </c>
    </row>
    <row r="202" spans="1:70" hidden="1" x14ac:dyDescent="0.25">
      <c r="A202" s="47"/>
      <c r="B202" s="141"/>
      <c r="C202" s="128" cm="1">
        <f t="array" ref="C202">INDEX(InputsCapexItem,$BS$29)</f>
        <v>0</v>
      </c>
      <c r="E202" s="60">
        <f t="shared" si="122"/>
        <v>0</v>
      </c>
      <c r="F202" s="60">
        <f t="shared" si="123"/>
        <v>0</v>
      </c>
      <c r="G202" s="60">
        <f t="shared" si="124"/>
        <v>0</v>
      </c>
      <c r="H202" s="60">
        <f t="shared" si="125"/>
        <v>0</v>
      </c>
      <c r="I202" s="60">
        <f t="shared" si="126"/>
        <v>0</v>
      </c>
      <c r="K202" s="53" cm="1">
        <f t="array" ref="K202">IF(AND( K$3=INDEX(InputsCapExSalvageMonth,$BS$29),INDEX(InputsCapExSalvageMonth,$BS$29)&lt;&gt;0),K167-(J64+J133),0)</f>
        <v>0</v>
      </c>
      <c r="L202" s="59" cm="1">
        <f t="array" ref="L202">IF(AND( L$3=INDEX(InputsCapExSalvageMonth,$BS$29),INDEX(InputsCapExSalvageMonth,$BS$29)&lt;&gt;0),L167-(K64+K133),0)</f>
        <v>0</v>
      </c>
      <c r="M202" s="59" cm="1">
        <f t="array" ref="M202">IF(AND( M$3=INDEX(InputsCapExSalvageMonth,$BS$29),INDEX(InputsCapExSalvageMonth,$BS$29)&lt;&gt;0),M167-(L64+L133),0)</f>
        <v>0</v>
      </c>
      <c r="N202" s="59" cm="1">
        <f t="array" ref="N202">IF(AND( N$3=INDEX(InputsCapExSalvageMonth,$BS$29),INDEX(InputsCapExSalvageMonth,$BS$29)&lt;&gt;0),N167-(M64+M133),0)</f>
        <v>0</v>
      </c>
      <c r="O202" s="59" cm="1">
        <f t="array" ref="O202">IF(AND( O$3=INDEX(InputsCapExSalvageMonth,$BS$29),INDEX(InputsCapExSalvageMonth,$BS$29)&lt;&gt;0),O167-(N64+N133),0)</f>
        <v>0</v>
      </c>
      <c r="P202" s="59" cm="1">
        <f t="array" ref="P202">IF(AND( P$3=INDEX(InputsCapExSalvageMonth,$BS$29),INDEX(InputsCapExSalvageMonth,$BS$29)&lt;&gt;0),P167-(O64+O133),0)</f>
        <v>0</v>
      </c>
      <c r="Q202" s="59" cm="1">
        <f t="array" ref="Q202">IF(AND( Q$3=INDEX(InputsCapExSalvageMonth,$BS$29),INDEX(InputsCapExSalvageMonth,$BS$29)&lt;&gt;0),Q167-(P64+P133),0)</f>
        <v>0</v>
      </c>
      <c r="R202" s="59" cm="1">
        <f t="array" ref="R202">IF(AND( R$3=INDEX(InputsCapExSalvageMonth,$BS$29),INDEX(InputsCapExSalvageMonth,$BS$29)&lt;&gt;0),R167-(Q64+Q133),0)</f>
        <v>0</v>
      </c>
      <c r="S202" s="59" cm="1">
        <f t="array" ref="S202">IF(AND( S$3=INDEX(InputsCapExSalvageMonth,$BS$29),INDEX(InputsCapExSalvageMonth,$BS$29)&lt;&gt;0),S167-(R64+R133),0)</f>
        <v>0</v>
      </c>
      <c r="T202" s="59" cm="1">
        <f t="array" ref="T202">IF(AND( T$3=INDEX(InputsCapExSalvageMonth,$BS$29),INDEX(InputsCapExSalvageMonth,$BS$29)&lt;&gt;0),T167-(S64+S133),0)</f>
        <v>0</v>
      </c>
      <c r="U202" s="59" cm="1">
        <f t="array" ref="U202">IF(AND( U$3=INDEX(InputsCapExSalvageMonth,$BS$29),INDEX(InputsCapExSalvageMonth,$BS$29)&lt;&gt;0),U167-(T64+T133),0)</f>
        <v>0</v>
      </c>
      <c r="V202" s="60" cm="1">
        <f t="array" ref="V202">IF(AND( V$3=INDEX(InputsCapExSalvageMonth,$BS$29),INDEX(InputsCapExSalvageMonth,$BS$29)&lt;&gt;0),V167-(U64+U133),0)</f>
        <v>0</v>
      </c>
      <c r="W202" s="53" cm="1">
        <f t="array" ref="W202">IF(AND( W$3=INDEX(InputsCapExSalvageMonth,$BS$29),INDEX(InputsCapExSalvageMonth,$BS$29)&lt;&gt;0),W167-(V64+V133),0)</f>
        <v>0</v>
      </c>
      <c r="X202" s="59" cm="1">
        <f t="array" ref="X202">IF(AND( X$3=INDEX(InputsCapExSalvageMonth,$BS$29),INDEX(InputsCapExSalvageMonth,$BS$29)&lt;&gt;0),X167-(W64+W133),0)</f>
        <v>0</v>
      </c>
      <c r="Y202" s="59" cm="1">
        <f t="array" ref="Y202">IF(AND( Y$3=INDEX(InputsCapExSalvageMonth,$BS$29),INDEX(InputsCapExSalvageMonth,$BS$29)&lt;&gt;0),Y167-(X64+X133),0)</f>
        <v>0</v>
      </c>
      <c r="Z202" s="59" cm="1">
        <f t="array" ref="Z202">IF(AND( Z$3=INDEX(InputsCapExSalvageMonth,$BS$29),INDEX(InputsCapExSalvageMonth,$BS$29)&lt;&gt;0),Z167-(Y64+Y133),0)</f>
        <v>0</v>
      </c>
      <c r="AA202" s="59" cm="1">
        <f t="array" ref="AA202">IF(AND( AA$3=INDEX(InputsCapExSalvageMonth,$BS$29),INDEX(InputsCapExSalvageMonth,$BS$29)&lt;&gt;0),AA167-(Z64+Z133),0)</f>
        <v>0</v>
      </c>
      <c r="AB202" s="59" cm="1">
        <f t="array" ref="AB202">IF(AND( AB$3=INDEX(InputsCapExSalvageMonth,$BS$29),INDEX(InputsCapExSalvageMonth,$BS$29)&lt;&gt;0),AB167-(AA64+AA133),0)</f>
        <v>0</v>
      </c>
      <c r="AC202" s="59" cm="1">
        <f t="array" ref="AC202">IF(AND( AC$3=INDEX(InputsCapExSalvageMonth,$BS$29),INDEX(InputsCapExSalvageMonth,$BS$29)&lt;&gt;0),AC167-(AB64+AB133),0)</f>
        <v>0</v>
      </c>
      <c r="AD202" s="59" cm="1">
        <f t="array" ref="AD202">IF(AND( AD$3=INDEX(InputsCapExSalvageMonth,$BS$29),INDEX(InputsCapExSalvageMonth,$BS$29)&lt;&gt;0),AD167-(AC64+AC133),0)</f>
        <v>0</v>
      </c>
      <c r="AE202" s="59" cm="1">
        <f t="array" ref="AE202">IF(AND( AE$3=INDEX(InputsCapExSalvageMonth,$BS$29),INDEX(InputsCapExSalvageMonth,$BS$29)&lt;&gt;0),AE167-(AD64+AD133),0)</f>
        <v>0</v>
      </c>
      <c r="AF202" s="59" cm="1">
        <f t="array" ref="AF202">IF(AND( AF$3=INDEX(InputsCapExSalvageMonth,$BS$29),INDEX(InputsCapExSalvageMonth,$BS$29)&lt;&gt;0),AF167-(AE64+AE133),0)</f>
        <v>0</v>
      </c>
      <c r="AG202" s="59" cm="1">
        <f t="array" ref="AG202">IF(AND( AG$3=INDEX(InputsCapExSalvageMonth,$BS$29),INDEX(InputsCapExSalvageMonth,$BS$29)&lt;&gt;0),AG167-(AF64+AF133),0)</f>
        <v>0</v>
      </c>
      <c r="AH202" s="60" cm="1">
        <f t="array" ref="AH202">IF(AND( AH$3=INDEX(InputsCapExSalvageMonth,$BS$29),INDEX(InputsCapExSalvageMonth,$BS$29)&lt;&gt;0),AH167-(AG64+AG133),0)</f>
        <v>0</v>
      </c>
      <c r="AI202" s="53" cm="1">
        <f t="array" ref="AI202">IF(AND( AI$3=INDEX(InputsCapExSalvageMonth,$BS$29),INDEX(InputsCapExSalvageMonth,$BS$29)&lt;&gt;0),AI167-(AH64+AH133),0)</f>
        <v>0</v>
      </c>
      <c r="AJ202" s="59" cm="1">
        <f t="array" ref="AJ202">IF(AND( AJ$3=INDEX(InputsCapExSalvageMonth,$BS$29),INDEX(InputsCapExSalvageMonth,$BS$29)&lt;&gt;0),AJ167-(AI64+AI133),0)</f>
        <v>0</v>
      </c>
      <c r="AK202" s="59" cm="1">
        <f t="array" ref="AK202">IF(AND( AK$3=INDEX(InputsCapExSalvageMonth,$BS$29),INDEX(InputsCapExSalvageMonth,$BS$29)&lt;&gt;0),AK167-(AJ64+AJ133),0)</f>
        <v>0</v>
      </c>
      <c r="AL202" s="59" cm="1">
        <f t="array" ref="AL202">IF(AND( AL$3=INDEX(InputsCapExSalvageMonth,$BS$29),INDEX(InputsCapExSalvageMonth,$BS$29)&lt;&gt;0),AL167-(AK64+AK133),0)</f>
        <v>0</v>
      </c>
      <c r="AM202" s="59" cm="1">
        <f t="array" ref="AM202">IF(AND( AM$3=INDEX(InputsCapExSalvageMonth,$BS$29),INDEX(InputsCapExSalvageMonth,$BS$29)&lt;&gt;0),AM167-(AL64+AL133),0)</f>
        <v>0</v>
      </c>
      <c r="AN202" s="59" cm="1">
        <f t="array" ref="AN202">IF(AND( AN$3=INDEX(InputsCapExSalvageMonth,$BS$29),INDEX(InputsCapExSalvageMonth,$BS$29)&lt;&gt;0),AN167-(AM64+AM133),0)</f>
        <v>0</v>
      </c>
      <c r="AO202" s="59" cm="1">
        <f t="array" ref="AO202">IF(AND( AO$3=INDEX(InputsCapExSalvageMonth,$BS$29),INDEX(InputsCapExSalvageMonth,$BS$29)&lt;&gt;0),AO167-(AN64+AN133),0)</f>
        <v>0</v>
      </c>
      <c r="AP202" s="59" cm="1">
        <f t="array" ref="AP202">IF(AND( AP$3=INDEX(InputsCapExSalvageMonth,$BS$29),INDEX(InputsCapExSalvageMonth,$BS$29)&lt;&gt;0),AP167-(AO64+AO133),0)</f>
        <v>0</v>
      </c>
      <c r="AQ202" s="59" cm="1">
        <f t="array" ref="AQ202">IF(AND( AQ$3=INDEX(InputsCapExSalvageMonth,$BS$29),INDEX(InputsCapExSalvageMonth,$BS$29)&lt;&gt;0),AQ167-(AP64+AP133),0)</f>
        <v>0</v>
      </c>
      <c r="AR202" s="59" cm="1">
        <f t="array" ref="AR202">IF(AND( AR$3=INDEX(InputsCapExSalvageMonth,$BS$29),INDEX(InputsCapExSalvageMonth,$BS$29)&lt;&gt;0),AR167-(AQ64+AQ133),0)</f>
        <v>0</v>
      </c>
      <c r="AS202" s="59" cm="1">
        <f t="array" ref="AS202">IF(AND( AS$3=INDEX(InputsCapExSalvageMonth,$BS$29),INDEX(InputsCapExSalvageMonth,$BS$29)&lt;&gt;0),AS167-(AR64+AR133),0)</f>
        <v>0</v>
      </c>
      <c r="AT202" s="60" cm="1">
        <f t="array" ref="AT202">IF(AND( AT$3=INDEX(InputsCapExSalvageMonth,$BS$29),INDEX(InputsCapExSalvageMonth,$BS$29)&lt;&gt;0),AT167-(AS64+AS133),0)</f>
        <v>0</v>
      </c>
      <c r="AU202" s="53" cm="1">
        <f t="array" ref="AU202">IF(AND( AU$3=INDEX(InputsCapExSalvageMonth,$BS$29),INDEX(InputsCapExSalvageMonth,$BS$29)&lt;&gt;0),AU167-(AT64+AT133),0)</f>
        <v>0</v>
      </c>
      <c r="AV202" s="59" cm="1">
        <f t="array" ref="AV202">IF(AND( AV$3=INDEX(InputsCapExSalvageMonth,$BS$29),INDEX(InputsCapExSalvageMonth,$BS$29)&lt;&gt;0),AV167-(AU64+AU133),0)</f>
        <v>0</v>
      </c>
      <c r="AW202" s="59" cm="1">
        <f t="array" ref="AW202">IF(AND( AW$3=INDEX(InputsCapExSalvageMonth,$BS$29),INDEX(InputsCapExSalvageMonth,$BS$29)&lt;&gt;0),AW167-(AV64+AV133),0)</f>
        <v>0</v>
      </c>
      <c r="AX202" s="59" cm="1">
        <f t="array" ref="AX202">IF(AND( AX$3=INDEX(InputsCapExSalvageMonth,$BS$29),INDEX(InputsCapExSalvageMonth,$BS$29)&lt;&gt;0),AX167-(AW64+AW133),0)</f>
        <v>0</v>
      </c>
      <c r="AY202" s="59" cm="1">
        <f t="array" ref="AY202">IF(AND( AY$3=INDEX(InputsCapExSalvageMonth,$BS$29),INDEX(InputsCapExSalvageMonth,$BS$29)&lt;&gt;0),AY167-(AX64+AX133),0)</f>
        <v>0</v>
      </c>
      <c r="AZ202" s="59" cm="1">
        <f t="array" ref="AZ202">IF(AND( AZ$3=INDEX(InputsCapExSalvageMonth,$BS$29),INDEX(InputsCapExSalvageMonth,$BS$29)&lt;&gt;0),AZ167-(AY64+AY133),0)</f>
        <v>0</v>
      </c>
      <c r="BA202" s="59" cm="1">
        <f t="array" ref="BA202">IF(AND( BA$3=INDEX(InputsCapExSalvageMonth,$BS$29),INDEX(InputsCapExSalvageMonth,$BS$29)&lt;&gt;0),BA167-(AZ64+AZ133),0)</f>
        <v>0</v>
      </c>
      <c r="BB202" s="59" cm="1">
        <f t="array" ref="BB202">IF(AND( BB$3=INDEX(InputsCapExSalvageMonth,$BS$29),INDEX(InputsCapExSalvageMonth,$BS$29)&lt;&gt;0),BB167-(BA64+BA133),0)</f>
        <v>0</v>
      </c>
      <c r="BC202" s="59" cm="1">
        <f t="array" ref="BC202">IF(AND( BC$3=INDEX(InputsCapExSalvageMonth,$BS$29),INDEX(InputsCapExSalvageMonth,$BS$29)&lt;&gt;0),BC167-(BB64+BB133),0)</f>
        <v>0</v>
      </c>
      <c r="BD202" s="59" cm="1">
        <f t="array" ref="BD202">IF(AND( BD$3=INDEX(InputsCapExSalvageMonth,$BS$29),INDEX(InputsCapExSalvageMonth,$BS$29)&lt;&gt;0),BD167-(BC64+BC133),0)</f>
        <v>0</v>
      </c>
      <c r="BE202" s="59" cm="1">
        <f t="array" ref="BE202">IF(AND( BE$3=INDEX(InputsCapExSalvageMonth,$BS$29),INDEX(InputsCapExSalvageMonth,$BS$29)&lt;&gt;0),BE167-(BD64+BD133),0)</f>
        <v>0</v>
      </c>
      <c r="BF202" s="60" cm="1">
        <f t="array" ref="BF202">IF(AND( BF$3=INDEX(InputsCapExSalvageMonth,$BS$29),INDEX(InputsCapExSalvageMonth,$BS$29)&lt;&gt;0),BF167-(BE64+BE133),0)</f>
        <v>0</v>
      </c>
      <c r="BG202" s="53" cm="1">
        <f t="array" ref="BG202">IF(AND( BG$3=INDEX(InputsCapExSalvageMonth,$BS$29),INDEX(InputsCapExSalvageMonth,$BS$29)&lt;&gt;0),BG167-(BF64+BF133),0)</f>
        <v>0</v>
      </c>
      <c r="BH202" s="59" cm="1">
        <f t="array" ref="BH202">IF(AND( BH$3=INDEX(InputsCapExSalvageMonth,$BS$29),INDEX(InputsCapExSalvageMonth,$BS$29)&lt;&gt;0),BH167-(BG64+BG133),0)</f>
        <v>0</v>
      </c>
      <c r="BI202" s="59" cm="1">
        <f t="array" ref="BI202">IF(AND( BI$3=INDEX(InputsCapExSalvageMonth,$BS$29),INDEX(InputsCapExSalvageMonth,$BS$29)&lt;&gt;0),BI167-(BH64+BH133),0)</f>
        <v>0</v>
      </c>
      <c r="BJ202" s="59" cm="1">
        <f t="array" ref="BJ202">IF(AND( BJ$3=INDEX(InputsCapExSalvageMonth,$BS$29),INDEX(InputsCapExSalvageMonth,$BS$29)&lt;&gt;0),BJ167-(BI64+BI133),0)</f>
        <v>0</v>
      </c>
      <c r="BK202" s="59" cm="1">
        <f t="array" ref="BK202">IF(AND( BK$3=INDEX(InputsCapExSalvageMonth,$BS$29),INDEX(InputsCapExSalvageMonth,$BS$29)&lt;&gt;0),BK167-(BJ64+BJ133),0)</f>
        <v>0</v>
      </c>
      <c r="BL202" s="59" cm="1">
        <f t="array" ref="BL202">IF(AND( BL$3=INDEX(InputsCapExSalvageMonth,$BS$29),INDEX(InputsCapExSalvageMonth,$BS$29)&lt;&gt;0),BL167-(BK64+BK133),0)</f>
        <v>0</v>
      </c>
      <c r="BM202" s="59" cm="1">
        <f t="array" ref="BM202">IF(AND( BM$3=INDEX(InputsCapExSalvageMonth,$BS$29),INDEX(InputsCapExSalvageMonth,$BS$29)&lt;&gt;0),BM167-(BL64+BL133),0)</f>
        <v>0</v>
      </c>
      <c r="BN202" s="59" cm="1">
        <f t="array" ref="BN202">IF(AND( BN$3=INDEX(InputsCapExSalvageMonth,$BS$29),INDEX(InputsCapExSalvageMonth,$BS$29)&lt;&gt;0),BN167-(BM64+BM133),0)</f>
        <v>0</v>
      </c>
      <c r="BO202" s="59" cm="1">
        <f t="array" ref="BO202">IF(AND( BO$3=INDEX(InputsCapExSalvageMonth,$BS$29),INDEX(InputsCapExSalvageMonth,$BS$29)&lt;&gt;0),BO167-(BN64+BN133),0)</f>
        <v>0</v>
      </c>
      <c r="BP202" s="59" cm="1">
        <f t="array" ref="BP202">IF(AND( BP$3=INDEX(InputsCapExSalvageMonth,$BS$29),INDEX(InputsCapExSalvageMonth,$BS$29)&lt;&gt;0),BP167-(BO64+BO133),0)</f>
        <v>0</v>
      </c>
      <c r="BQ202" s="59" cm="1">
        <f t="array" ref="BQ202">IF(AND( BQ$3=INDEX(InputsCapExSalvageMonth,$BS$29),INDEX(InputsCapExSalvageMonth,$BS$29)&lt;&gt;0),BQ167-(BP64+BP133),0)</f>
        <v>0</v>
      </c>
      <c r="BR202" s="60" cm="1">
        <f t="array" ref="BR202">IF(AND( BR$3=INDEX(InputsCapExSalvageMonth,$BS$29),INDEX(InputsCapExSalvageMonth,$BS$29)&lt;&gt;0),BR167-(BQ64+BQ133),0)</f>
        <v>0</v>
      </c>
    </row>
    <row r="203" spans="1:70" hidden="1" x14ac:dyDescent="0.25">
      <c r="A203" s="47"/>
      <c r="B203" s="141"/>
      <c r="C203" s="128" cm="1">
        <f t="array" ref="C203">INDEX(InputsCapexItem,$BS$30)</f>
        <v>0</v>
      </c>
      <c r="E203" s="60">
        <f t="shared" si="122"/>
        <v>0</v>
      </c>
      <c r="F203" s="60">
        <f t="shared" si="123"/>
        <v>0</v>
      </c>
      <c r="G203" s="60">
        <f t="shared" si="124"/>
        <v>0</v>
      </c>
      <c r="H203" s="60">
        <f t="shared" si="125"/>
        <v>0</v>
      </c>
      <c r="I203" s="60">
        <f t="shared" si="126"/>
        <v>0</v>
      </c>
      <c r="K203" s="53" cm="1">
        <f t="array" ref="K203">IF(AND( K$3=INDEX(InputsCapExSalvageMonth,$BS$30),INDEX(InputsCapExSalvageMonth,$BS$30)&lt;&gt;0),K168-(J65+J134),0)</f>
        <v>0</v>
      </c>
      <c r="L203" s="59" cm="1">
        <f t="array" ref="L203">IF(AND( L$3=INDEX(InputsCapExSalvageMonth,$BS$30),INDEX(InputsCapExSalvageMonth,$BS$30)&lt;&gt;0),L168-(K65+K134),0)</f>
        <v>0</v>
      </c>
      <c r="M203" s="59" cm="1">
        <f t="array" ref="M203">IF(AND( M$3=INDEX(InputsCapExSalvageMonth,$BS$30),INDEX(InputsCapExSalvageMonth,$BS$30)&lt;&gt;0),M168-(L65+L134),0)</f>
        <v>0</v>
      </c>
      <c r="N203" s="59" cm="1">
        <f t="array" ref="N203">IF(AND( N$3=INDEX(InputsCapExSalvageMonth,$BS$30),INDEX(InputsCapExSalvageMonth,$BS$30)&lt;&gt;0),N168-(M65+M134),0)</f>
        <v>0</v>
      </c>
      <c r="O203" s="59" cm="1">
        <f t="array" ref="O203">IF(AND( O$3=INDEX(InputsCapExSalvageMonth,$BS$30),INDEX(InputsCapExSalvageMonth,$BS$30)&lt;&gt;0),O168-(N65+N134),0)</f>
        <v>0</v>
      </c>
      <c r="P203" s="59" cm="1">
        <f t="array" ref="P203">IF(AND( P$3=INDEX(InputsCapExSalvageMonth,$BS$30),INDEX(InputsCapExSalvageMonth,$BS$30)&lt;&gt;0),P168-(O65+O134),0)</f>
        <v>0</v>
      </c>
      <c r="Q203" s="59" cm="1">
        <f t="array" ref="Q203">IF(AND( Q$3=INDEX(InputsCapExSalvageMonth,$BS$30),INDEX(InputsCapExSalvageMonth,$BS$30)&lt;&gt;0),Q168-(P65+P134),0)</f>
        <v>0</v>
      </c>
      <c r="R203" s="59" cm="1">
        <f t="array" ref="R203">IF(AND( R$3=INDEX(InputsCapExSalvageMonth,$BS$30),INDEX(InputsCapExSalvageMonth,$BS$30)&lt;&gt;0),R168-(Q65+Q134),0)</f>
        <v>0</v>
      </c>
      <c r="S203" s="59" cm="1">
        <f t="array" ref="S203">IF(AND( S$3=INDEX(InputsCapExSalvageMonth,$BS$30),INDEX(InputsCapExSalvageMonth,$BS$30)&lt;&gt;0),S168-(R65+R134),0)</f>
        <v>0</v>
      </c>
      <c r="T203" s="59" cm="1">
        <f t="array" ref="T203">IF(AND( T$3=INDEX(InputsCapExSalvageMonth,$BS$30),INDEX(InputsCapExSalvageMonth,$BS$30)&lt;&gt;0),T168-(S65+S134),0)</f>
        <v>0</v>
      </c>
      <c r="U203" s="59" cm="1">
        <f t="array" ref="U203">IF(AND( U$3=INDEX(InputsCapExSalvageMonth,$BS$30),INDEX(InputsCapExSalvageMonth,$BS$30)&lt;&gt;0),U168-(T65+T134),0)</f>
        <v>0</v>
      </c>
      <c r="V203" s="60" cm="1">
        <f t="array" ref="V203">IF(AND( V$3=INDEX(InputsCapExSalvageMonth,$BS$30),INDEX(InputsCapExSalvageMonth,$BS$30)&lt;&gt;0),V168-(U65+U134),0)</f>
        <v>0</v>
      </c>
      <c r="W203" s="53" cm="1">
        <f t="array" ref="W203">IF(AND( W$3=INDEX(InputsCapExSalvageMonth,$BS$30),INDEX(InputsCapExSalvageMonth,$BS$30)&lt;&gt;0),W168-(V65+V134),0)</f>
        <v>0</v>
      </c>
      <c r="X203" s="59" cm="1">
        <f t="array" ref="X203">IF(AND( X$3=INDEX(InputsCapExSalvageMonth,$BS$30),INDEX(InputsCapExSalvageMonth,$BS$30)&lt;&gt;0),X168-(W65+W134),0)</f>
        <v>0</v>
      </c>
      <c r="Y203" s="59" cm="1">
        <f t="array" ref="Y203">IF(AND( Y$3=INDEX(InputsCapExSalvageMonth,$BS$30),INDEX(InputsCapExSalvageMonth,$BS$30)&lt;&gt;0),Y168-(X65+X134),0)</f>
        <v>0</v>
      </c>
      <c r="Z203" s="59" cm="1">
        <f t="array" ref="Z203">IF(AND( Z$3=INDEX(InputsCapExSalvageMonth,$BS$30),INDEX(InputsCapExSalvageMonth,$BS$30)&lt;&gt;0),Z168-(Y65+Y134),0)</f>
        <v>0</v>
      </c>
      <c r="AA203" s="59" cm="1">
        <f t="array" ref="AA203">IF(AND( AA$3=INDEX(InputsCapExSalvageMonth,$BS$30),INDEX(InputsCapExSalvageMonth,$BS$30)&lt;&gt;0),AA168-(Z65+Z134),0)</f>
        <v>0</v>
      </c>
      <c r="AB203" s="59" cm="1">
        <f t="array" ref="AB203">IF(AND( AB$3=INDEX(InputsCapExSalvageMonth,$BS$30),INDEX(InputsCapExSalvageMonth,$BS$30)&lt;&gt;0),AB168-(AA65+AA134),0)</f>
        <v>0</v>
      </c>
      <c r="AC203" s="59" cm="1">
        <f t="array" ref="AC203">IF(AND( AC$3=INDEX(InputsCapExSalvageMonth,$BS$30),INDEX(InputsCapExSalvageMonth,$BS$30)&lt;&gt;0),AC168-(AB65+AB134),0)</f>
        <v>0</v>
      </c>
      <c r="AD203" s="59" cm="1">
        <f t="array" ref="AD203">IF(AND( AD$3=INDEX(InputsCapExSalvageMonth,$BS$30),INDEX(InputsCapExSalvageMonth,$BS$30)&lt;&gt;0),AD168-(AC65+AC134),0)</f>
        <v>0</v>
      </c>
      <c r="AE203" s="59" cm="1">
        <f t="array" ref="AE203">IF(AND( AE$3=INDEX(InputsCapExSalvageMonth,$BS$30),INDEX(InputsCapExSalvageMonth,$BS$30)&lt;&gt;0),AE168-(AD65+AD134),0)</f>
        <v>0</v>
      </c>
      <c r="AF203" s="59" cm="1">
        <f t="array" ref="AF203">IF(AND( AF$3=INDEX(InputsCapExSalvageMonth,$BS$30),INDEX(InputsCapExSalvageMonth,$BS$30)&lt;&gt;0),AF168-(AE65+AE134),0)</f>
        <v>0</v>
      </c>
      <c r="AG203" s="59" cm="1">
        <f t="array" ref="AG203">IF(AND( AG$3=INDEX(InputsCapExSalvageMonth,$BS$30),INDEX(InputsCapExSalvageMonth,$BS$30)&lt;&gt;0),AG168-(AF65+AF134),0)</f>
        <v>0</v>
      </c>
      <c r="AH203" s="60" cm="1">
        <f t="array" ref="AH203">IF(AND( AH$3=INDEX(InputsCapExSalvageMonth,$BS$30),INDEX(InputsCapExSalvageMonth,$BS$30)&lt;&gt;0),AH168-(AG65+AG134),0)</f>
        <v>0</v>
      </c>
      <c r="AI203" s="53" cm="1">
        <f t="array" ref="AI203">IF(AND( AI$3=INDEX(InputsCapExSalvageMonth,$BS$30),INDEX(InputsCapExSalvageMonth,$BS$30)&lt;&gt;0),AI168-(AH65+AH134),0)</f>
        <v>0</v>
      </c>
      <c r="AJ203" s="59" cm="1">
        <f t="array" ref="AJ203">IF(AND( AJ$3=INDEX(InputsCapExSalvageMonth,$BS$30),INDEX(InputsCapExSalvageMonth,$BS$30)&lt;&gt;0),AJ168-(AI65+AI134),0)</f>
        <v>0</v>
      </c>
      <c r="AK203" s="59" cm="1">
        <f t="array" ref="AK203">IF(AND( AK$3=INDEX(InputsCapExSalvageMonth,$BS$30),INDEX(InputsCapExSalvageMonth,$BS$30)&lt;&gt;0),AK168-(AJ65+AJ134),0)</f>
        <v>0</v>
      </c>
      <c r="AL203" s="59" cm="1">
        <f t="array" ref="AL203">IF(AND( AL$3=INDEX(InputsCapExSalvageMonth,$BS$30),INDEX(InputsCapExSalvageMonth,$BS$30)&lt;&gt;0),AL168-(AK65+AK134),0)</f>
        <v>0</v>
      </c>
      <c r="AM203" s="59" cm="1">
        <f t="array" ref="AM203">IF(AND( AM$3=INDEX(InputsCapExSalvageMonth,$BS$30),INDEX(InputsCapExSalvageMonth,$BS$30)&lt;&gt;0),AM168-(AL65+AL134),0)</f>
        <v>0</v>
      </c>
      <c r="AN203" s="59" cm="1">
        <f t="array" ref="AN203">IF(AND( AN$3=INDEX(InputsCapExSalvageMonth,$BS$30),INDEX(InputsCapExSalvageMonth,$BS$30)&lt;&gt;0),AN168-(AM65+AM134),0)</f>
        <v>0</v>
      </c>
      <c r="AO203" s="59" cm="1">
        <f t="array" ref="AO203">IF(AND( AO$3=INDEX(InputsCapExSalvageMonth,$BS$30),INDEX(InputsCapExSalvageMonth,$BS$30)&lt;&gt;0),AO168-(AN65+AN134),0)</f>
        <v>0</v>
      </c>
      <c r="AP203" s="59" cm="1">
        <f t="array" ref="AP203">IF(AND( AP$3=INDEX(InputsCapExSalvageMonth,$BS$30),INDEX(InputsCapExSalvageMonth,$BS$30)&lt;&gt;0),AP168-(AO65+AO134),0)</f>
        <v>0</v>
      </c>
      <c r="AQ203" s="59" cm="1">
        <f t="array" ref="AQ203">IF(AND( AQ$3=INDEX(InputsCapExSalvageMonth,$BS$30),INDEX(InputsCapExSalvageMonth,$BS$30)&lt;&gt;0),AQ168-(AP65+AP134),0)</f>
        <v>0</v>
      </c>
      <c r="AR203" s="59" cm="1">
        <f t="array" ref="AR203">IF(AND( AR$3=INDEX(InputsCapExSalvageMonth,$BS$30),INDEX(InputsCapExSalvageMonth,$BS$30)&lt;&gt;0),AR168-(AQ65+AQ134),0)</f>
        <v>0</v>
      </c>
      <c r="AS203" s="59" cm="1">
        <f t="array" ref="AS203">IF(AND( AS$3=INDEX(InputsCapExSalvageMonth,$BS$30),INDEX(InputsCapExSalvageMonth,$BS$30)&lt;&gt;0),AS168-(AR65+AR134),0)</f>
        <v>0</v>
      </c>
      <c r="AT203" s="60" cm="1">
        <f t="array" ref="AT203">IF(AND( AT$3=INDEX(InputsCapExSalvageMonth,$BS$30),INDEX(InputsCapExSalvageMonth,$BS$30)&lt;&gt;0),AT168-(AS65+AS134),0)</f>
        <v>0</v>
      </c>
      <c r="AU203" s="53" cm="1">
        <f t="array" ref="AU203">IF(AND( AU$3=INDEX(InputsCapExSalvageMonth,$BS$30),INDEX(InputsCapExSalvageMonth,$BS$30)&lt;&gt;0),AU168-(AT65+AT134),0)</f>
        <v>0</v>
      </c>
      <c r="AV203" s="59" cm="1">
        <f t="array" ref="AV203">IF(AND( AV$3=INDEX(InputsCapExSalvageMonth,$BS$30),INDEX(InputsCapExSalvageMonth,$BS$30)&lt;&gt;0),AV168-(AU65+AU134),0)</f>
        <v>0</v>
      </c>
      <c r="AW203" s="59" cm="1">
        <f t="array" ref="AW203">IF(AND( AW$3=INDEX(InputsCapExSalvageMonth,$BS$30),INDEX(InputsCapExSalvageMonth,$BS$30)&lt;&gt;0),AW168-(AV65+AV134),0)</f>
        <v>0</v>
      </c>
      <c r="AX203" s="59" cm="1">
        <f t="array" ref="AX203">IF(AND( AX$3=INDEX(InputsCapExSalvageMonth,$BS$30),INDEX(InputsCapExSalvageMonth,$BS$30)&lt;&gt;0),AX168-(AW65+AW134),0)</f>
        <v>0</v>
      </c>
      <c r="AY203" s="59" cm="1">
        <f t="array" ref="AY203">IF(AND( AY$3=INDEX(InputsCapExSalvageMonth,$BS$30),INDEX(InputsCapExSalvageMonth,$BS$30)&lt;&gt;0),AY168-(AX65+AX134),0)</f>
        <v>0</v>
      </c>
      <c r="AZ203" s="59" cm="1">
        <f t="array" ref="AZ203">IF(AND( AZ$3=INDEX(InputsCapExSalvageMonth,$BS$30),INDEX(InputsCapExSalvageMonth,$BS$30)&lt;&gt;0),AZ168-(AY65+AY134),0)</f>
        <v>0</v>
      </c>
      <c r="BA203" s="59" cm="1">
        <f t="array" ref="BA203">IF(AND( BA$3=INDEX(InputsCapExSalvageMonth,$BS$30),INDEX(InputsCapExSalvageMonth,$BS$30)&lt;&gt;0),BA168-(AZ65+AZ134),0)</f>
        <v>0</v>
      </c>
      <c r="BB203" s="59" cm="1">
        <f t="array" ref="BB203">IF(AND( BB$3=INDEX(InputsCapExSalvageMonth,$BS$30),INDEX(InputsCapExSalvageMonth,$BS$30)&lt;&gt;0),BB168-(BA65+BA134),0)</f>
        <v>0</v>
      </c>
      <c r="BC203" s="59" cm="1">
        <f t="array" ref="BC203">IF(AND( BC$3=INDEX(InputsCapExSalvageMonth,$BS$30),INDEX(InputsCapExSalvageMonth,$BS$30)&lt;&gt;0),BC168-(BB65+BB134),0)</f>
        <v>0</v>
      </c>
      <c r="BD203" s="59" cm="1">
        <f t="array" ref="BD203">IF(AND( BD$3=INDEX(InputsCapExSalvageMonth,$BS$30),INDEX(InputsCapExSalvageMonth,$BS$30)&lt;&gt;0),BD168-(BC65+BC134),0)</f>
        <v>0</v>
      </c>
      <c r="BE203" s="59" cm="1">
        <f t="array" ref="BE203">IF(AND( BE$3=INDEX(InputsCapExSalvageMonth,$BS$30),INDEX(InputsCapExSalvageMonth,$BS$30)&lt;&gt;0),BE168-(BD65+BD134),0)</f>
        <v>0</v>
      </c>
      <c r="BF203" s="60" cm="1">
        <f t="array" ref="BF203">IF(AND( BF$3=INDEX(InputsCapExSalvageMonth,$BS$30),INDEX(InputsCapExSalvageMonth,$BS$30)&lt;&gt;0),BF168-(BE65+BE134),0)</f>
        <v>0</v>
      </c>
      <c r="BG203" s="53" cm="1">
        <f t="array" ref="BG203">IF(AND( BG$3=INDEX(InputsCapExSalvageMonth,$BS$30),INDEX(InputsCapExSalvageMonth,$BS$30)&lt;&gt;0),BG168-(BF65+BF134),0)</f>
        <v>0</v>
      </c>
      <c r="BH203" s="59" cm="1">
        <f t="array" ref="BH203">IF(AND( BH$3=INDEX(InputsCapExSalvageMonth,$BS$30),INDEX(InputsCapExSalvageMonth,$BS$30)&lt;&gt;0),BH168-(BG65+BG134),0)</f>
        <v>0</v>
      </c>
      <c r="BI203" s="59" cm="1">
        <f t="array" ref="BI203">IF(AND( BI$3=INDEX(InputsCapExSalvageMonth,$BS$30),INDEX(InputsCapExSalvageMonth,$BS$30)&lt;&gt;0),BI168-(BH65+BH134),0)</f>
        <v>0</v>
      </c>
      <c r="BJ203" s="59" cm="1">
        <f t="array" ref="BJ203">IF(AND( BJ$3=INDEX(InputsCapExSalvageMonth,$BS$30),INDEX(InputsCapExSalvageMonth,$BS$30)&lt;&gt;0),BJ168-(BI65+BI134),0)</f>
        <v>0</v>
      </c>
      <c r="BK203" s="59" cm="1">
        <f t="array" ref="BK203">IF(AND( BK$3=INDEX(InputsCapExSalvageMonth,$BS$30),INDEX(InputsCapExSalvageMonth,$BS$30)&lt;&gt;0),BK168-(BJ65+BJ134),0)</f>
        <v>0</v>
      </c>
      <c r="BL203" s="59" cm="1">
        <f t="array" ref="BL203">IF(AND( BL$3=INDEX(InputsCapExSalvageMonth,$BS$30),INDEX(InputsCapExSalvageMonth,$BS$30)&lt;&gt;0),BL168-(BK65+BK134),0)</f>
        <v>0</v>
      </c>
      <c r="BM203" s="59" cm="1">
        <f t="array" ref="BM203">IF(AND( BM$3=INDEX(InputsCapExSalvageMonth,$BS$30),INDEX(InputsCapExSalvageMonth,$BS$30)&lt;&gt;0),BM168-(BL65+BL134),0)</f>
        <v>0</v>
      </c>
      <c r="BN203" s="59" cm="1">
        <f t="array" ref="BN203">IF(AND( BN$3=INDEX(InputsCapExSalvageMonth,$BS$30),INDEX(InputsCapExSalvageMonth,$BS$30)&lt;&gt;0),BN168-(BM65+BM134),0)</f>
        <v>0</v>
      </c>
      <c r="BO203" s="59" cm="1">
        <f t="array" ref="BO203">IF(AND( BO$3=INDEX(InputsCapExSalvageMonth,$BS$30),INDEX(InputsCapExSalvageMonth,$BS$30)&lt;&gt;0),BO168-(BN65+BN134),0)</f>
        <v>0</v>
      </c>
      <c r="BP203" s="59" cm="1">
        <f t="array" ref="BP203">IF(AND( BP$3=INDEX(InputsCapExSalvageMonth,$BS$30),INDEX(InputsCapExSalvageMonth,$BS$30)&lt;&gt;0),BP168-(BO65+BO134),0)</f>
        <v>0</v>
      </c>
      <c r="BQ203" s="59" cm="1">
        <f t="array" ref="BQ203">IF(AND( BQ$3=INDEX(InputsCapExSalvageMonth,$BS$30),INDEX(InputsCapExSalvageMonth,$BS$30)&lt;&gt;0),BQ168-(BP65+BP134),0)</f>
        <v>0</v>
      </c>
      <c r="BR203" s="60" cm="1">
        <f t="array" ref="BR203">IF(AND( BR$3=INDEX(InputsCapExSalvageMonth,$BS$30),INDEX(InputsCapExSalvageMonth,$BS$30)&lt;&gt;0),BR168-(BQ65+BQ134),0)</f>
        <v>0</v>
      </c>
    </row>
    <row r="204" spans="1:70" s="53" customFormat="1" hidden="1" x14ac:dyDescent="0.25">
      <c r="A204" s="291"/>
      <c r="B204" s="291"/>
      <c r="C204" s="311" t="s">
        <v>113</v>
      </c>
      <c r="D204" s="47"/>
      <c r="E204" s="65"/>
      <c r="F204" s="65"/>
      <c r="G204" s="65"/>
      <c r="H204" s="65"/>
      <c r="I204" s="65"/>
      <c r="J204" s="47"/>
      <c r="K204" s="53" cm="1">
        <f t="array" ref="K204">IF(AND( K$3=INDEX(InputsCapExSalvageMonth,$BS$31),INDEX(InputsCapExSalvageMonth,$BS$31)&lt;&gt;0),K169-(J66+J135),0)</f>
        <v>0</v>
      </c>
      <c r="L204" s="47"/>
      <c r="M204" s="47"/>
      <c r="N204" s="47"/>
      <c r="O204" s="47"/>
      <c r="P204" s="47"/>
      <c r="Q204" s="47"/>
      <c r="R204" s="47"/>
      <c r="S204" s="47"/>
      <c r="T204" s="47"/>
      <c r="U204" s="47"/>
      <c r="V204" s="65"/>
      <c r="W204" s="47"/>
      <c r="X204" s="47"/>
      <c r="Y204" s="47"/>
      <c r="Z204" s="47"/>
      <c r="AA204" s="47"/>
      <c r="AB204" s="47"/>
      <c r="AC204" s="47"/>
      <c r="AD204" s="47"/>
      <c r="AE204" s="47"/>
      <c r="AF204" s="47"/>
      <c r="AG204" s="47"/>
      <c r="AH204" s="65"/>
      <c r="AI204" s="47"/>
      <c r="AJ204" s="47"/>
      <c r="AK204" s="47"/>
      <c r="AL204" s="47"/>
      <c r="AM204" s="47"/>
      <c r="AN204" s="47"/>
      <c r="AO204" s="47"/>
      <c r="AP204" s="47"/>
      <c r="AQ204" s="47"/>
      <c r="AR204" s="47"/>
      <c r="AS204" s="47"/>
      <c r="AT204" s="65"/>
      <c r="AU204" s="47"/>
      <c r="AV204" s="47"/>
      <c r="AW204" s="47"/>
      <c r="AX204" s="47"/>
      <c r="AY204" s="47"/>
      <c r="AZ204" s="47"/>
      <c r="BA204" s="47"/>
      <c r="BB204" s="47"/>
      <c r="BC204" s="47"/>
      <c r="BD204" s="47"/>
      <c r="BE204" s="47"/>
      <c r="BF204" s="65"/>
      <c r="BG204" s="47"/>
      <c r="BH204" s="47"/>
      <c r="BI204" s="47"/>
      <c r="BJ204" s="47"/>
      <c r="BK204" s="47"/>
      <c r="BL204" s="47"/>
      <c r="BM204" s="47"/>
      <c r="BN204" s="47"/>
      <c r="BO204" s="47"/>
      <c r="BP204" s="47"/>
      <c r="BQ204" s="47"/>
      <c r="BR204" s="65"/>
    </row>
    <row r="205" spans="1:70" hidden="1" x14ac:dyDescent="0.25">
      <c r="A205" s="47"/>
      <c r="B205" s="53"/>
      <c r="C205" s="128" t="s">
        <v>106</v>
      </c>
      <c r="E205" s="60">
        <f t="shared" ref="E205:E210" si="127">SUM(K205:V205)</f>
        <v>0</v>
      </c>
      <c r="F205" s="60">
        <f t="shared" ref="F205:F210" si="128">SUM(W205:AH205)</f>
        <v>0</v>
      </c>
      <c r="G205" s="60">
        <f t="shared" ref="G205:G210" si="129">SUM(AI205:AT205)</f>
        <v>0</v>
      </c>
      <c r="H205" s="60">
        <f t="shared" ref="H205:H210" si="130">SUM(AU205:BF205)</f>
        <v>0</v>
      </c>
      <c r="I205" s="60">
        <f t="shared" ref="I205:I210" si="131">SUM(BG205:BR205)</f>
        <v>0</v>
      </c>
      <c r="K205" s="59">
        <f t="shared" ref="K205:T209" si="132">SUMIF(InputsCapexCategory,$C205,K$180:K$203)</f>
        <v>0</v>
      </c>
      <c r="L205" s="59">
        <f t="shared" si="132"/>
        <v>0</v>
      </c>
      <c r="M205" s="59">
        <f t="shared" si="132"/>
        <v>0</v>
      </c>
      <c r="N205" s="59">
        <f t="shared" si="132"/>
        <v>0</v>
      </c>
      <c r="O205" s="59">
        <f t="shared" si="132"/>
        <v>0</v>
      </c>
      <c r="P205" s="59">
        <f t="shared" si="132"/>
        <v>0</v>
      </c>
      <c r="Q205" s="59">
        <f t="shared" si="132"/>
        <v>0</v>
      </c>
      <c r="R205" s="59">
        <f t="shared" si="132"/>
        <v>0</v>
      </c>
      <c r="S205" s="59">
        <f t="shared" si="132"/>
        <v>0</v>
      </c>
      <c r="T205" s="59">
        <f t="shared" si="132"/>
        <v>0</v>
      </c>
      <c r="U205" s="59">
        <f t="shared" ref="U205:AD209" si="133">SUMIF(InputsCapexCategory,$C205,U$180:U$203)</f>
        <v>0</v>
      </c>
      <c r="V205" s="60">
        <f t="shared" si="133"/>
        <v>0</v>
      </c>
      <c r="W205" s="53">
        <f t="shared" si="133"/>
        <v>0</v>
      </c>
      <c r="X205" s="59">
        <f t="shared" si="133"/>
        <v>0</v>
      </c>
      <c r="Y205" s="59">
        <f t="shared" si="133"/>
        <v>0</v>
      </c>
      <c r="Z205" s="59">
        <f t="shared" si="133"/>
        <v>0</v>
      </c>
      <c r="AA205" s="59">
        <f t="shared" si="133"/>
        <v>0</v>
      </c>
      <c r="AB205" s="59">
        <f t="shared" si="133"/>
        <v>0</v>
      </c>
      <c r="AC205" s="59">
        <f t="shared" si="133"/>
        <v>0</v>
      </c>
      <c r="AD205" s="59">
        <f t="shared" si="133"/>
        <v>0</v>
      </c>
      <c r="AE205" s="59">
        <f t="shared" ref="AE205:AN209" si="134">SUMIF(InputsCapexCategory,$C205,AE$180:AE$203)</f>
        <v>0</v>
      </c>
      <c r="AF205" s="59">
        <f t="shared" si="134"/>
        <v>0</v>
      </c>
      <c r="AG205" s="59">
        <f t="shared" si="134"/>
        <v>0</v>
      </c>
      <c r="AH205" s="60">
        <f t="shared" si="134"/>
        <v>0</v>
      </c>
      <c r="AI205" s="53">
        <f t="shared" si="134"/>
        <v>0</v>
      </c>
      <c r="AJ205" s="59">
        <f t="shared" si="134"/>
        <v>0</v>
      </c>
      <c r="AK205" s="59">
        <f t="shared" si="134"/>
        <v>0</v>
      </c>
      <c r="AL205" s="59">
        <f t="shared" si="134"/>
        <v>0</v>
      </c>
      <c r="AM205" s="59">
        <f t="shared" si="134"/>
        <v>0</v>
      </c>
      <c r="AN205" s="59">
        <f t="shared" si="134"/>
        <v>0</v>
      </c>
      <c r="AO205" s="59">
        <f t="shared" ref="AO205:AX209" si="135">SUMIF(InputsCapexCategory,$C205,AO$180:AO$203)</f>
        <v>0</v>
      </c>
      <c r="AP205" s="59">
        <f t="shared" si="135"/>
        <v>0</v>
      </c>
      <c r="AQ205" s="59">
        <f t="shared" si="135"/>
        <v>0</v>
      </c>
      <c r="AR205" s="59">
        <f t="shared" si="135"/>
        <v>0</v>
      </c>
      <c r="AS205" s="59">
        <f t="shared" si="135"/>
        <v>0</v>
      </c>
      <c r="AT205" s="60">
        <f t="shared" si="135"/>
        <v>0</v>
      </c>
      <c r="AU205" s="53">
        <f t="shared" si="135"/>
        <v>0</v>
      </c>
      <c r="AV205" s="59">
        <f t="shared" si="135"/>
        <v>0</v>
      </c>
      <c r="AW205" s="59">
        <f t="shared" si="135"/>
        <v>0</v>
      </c>
      <c r="AX205" s="59">
        <f t="shared" si="135"/>
        <v>0</v>
      </c>
      <c r="AY205" s="59">
        <f t="shared" ref="AY205:BH209" si="136">SUMIF(InputsCapexCategory,$C205,AY$180:AY$203)</f>
        <v>0</v>
      </c>
      <c r="AZ205" s="59">
        <f t="shared" si="136"/>
        <v>0</v>
      </c>
      <c r="BA205" s="59">
        <f t="shared" si="136"/>
        <v>0</v>
      </c>
      <c r="BB205" s="59">
        <f t="shared" si="136"/>
        <v>0</v>
      </c>
      <c r="BC205" s="59">
        <f t="shared" si="136"/>
        <v>0</v>
      </c>
      <c r="BD205" s="59">
        <f t="shared" si="136"/>
        <v>0</v>
      </c>
      <c r="BE205" s="59">
        <f t="shared" si="136"/>
        <v>0</v>
      </c>
      <c r="BF205" s="60">
        <f t="shared" si="136"/>
        <v>0</v>
      </c>
      <c r="BG205" s="53">
        <f t="shared" si="136"/>
        <v>0</v>
      </c>
      <c r="BH205" s="59">
        <f t="shared" si="136"/>
        <v>0</v>
      </c>
      <c r="BI205" s="59">
        <f t="shared" ref="BI205:BR209" si="137">SUMIF(InputsCapexCategory,$C205,BI$180:BI$203)</f>
        <v>0</v>
      </c>
      <c r="BJ205" s="59">
        <f t="shared" si="137"/>
        <v>0</v>
      </c>
      <c r="BK205" s="59">
        <f t="shared" si="137"/>
        <v>0</v>
      </c>
      <c r="BL205" s="59">
        <f t="shared" si="137"/>
        <v>0</v>
      </c>
      <c r="BM205" s="59">
        <f t="shared" si="137"/>
        <v>0</v>
      </c>
      <c r="BN205" s="59">
        <f t="shared" si="137"/>
        <v>0</v>
      </c>
      <c r="BO205" s="59">
        <f t="shared" si="137"/>
        <v>0</v>
      </c>
      <c r="BP205" s="59">
        <f t="shared" si="137"/>
        <v>0</v>
      </c>
      <c r="BQ205" s="59">
        <f t="shared" si="137"/>
        <v>0</v>
      </c>
      <c r="BR205" s="60">
        <f t="shared" si="137"/>
        <v>0</v>
      </c>
    </row>
    <row r="206" spans="1:70" hidden="1" x14ac:dyDescent="0.25">
      <c r="A206" s="47"/>
      <c r="B206" s="141"/>
      <c r="C206" s="128" t="s">
        <v>105</v>
      </c>
      <c r="E206" s="60">
        <f t="shared" si="127"/>
        <v>0</v>
      </c>
      <c r="F206" s="60">
        <f t="shared" si="128"/>
        <v>0</v>
      </c>
      <c r="G206" s="60">
        <f t="shared" si="129"/>
        <v>0</v>
      </c>
      <c r="H206" s="60">
        <f t="shared" si="130"/>
        <v>199.99999999999994</v>
      </c>
      <c r="I206" s="60">
        <f t="shared" si="131"/>
        <v>0</v>
      </c>
      <c r="K206" s="59">
        <f t="shared" si="132"/>
        <v>0</v>
      </c>
      <c r="L206" s="59">
        <f t="shared" si="132"/>
        <v>0</v>
      </c>
      <c r="M206" s="59">
        <f t="shared" si="132"/>
        <v>0</v>
      </c>
      <c r="N206" s="59">
        <f t="shared" si="132"/>
        <v>0</v>
      </c>
      <c r="O206" s="59">
        <f t="shared" si="132"/>
        <v>0</v>
      </c>
      <c r="P206" s="59">
        <f t="shared" si="132"/>
        <v>0</v>
      </c>
      <c r="Q206" s="59">
        <f t="shared" si="132"/>
        <v>0</v>
      </c>
      <c r="R206" s="59">
        <f t="shared" si="132"/>
        <v>0</v>
      </c>
      <c r="S206" s="59">
        <f t="shared" si="132"/>
        <v>0</v>
      </c>
      <c r="T206" s="59">
        <f t="shared" si="132"/>
        <v>0</v>
      </c>
      <c r="U206" s="59">
        <f t="shared" si="133"/>
        <v>0</v>
      </c>
      <c r="V206" s="60">
        <f t="shared" si="133"/>
        <v>0</v>
      </c>
      <c r="W206" s="53">
        <f t="shared" si="133"/>
        <v>0</v>
      </c>
      <c r="X206" s="59">
        <f t="shared" si="133"/>
        <v>0</v>
      </c>
      <c r="Y206" s="59">
        <f t="shared" si="133"/>
        <v>0</v>
      </c>
      <c r="Z206" s="59">
        <f t="shared" si="133"/>
        <v>0</v>
      </c>
      <c r="AA206" s="59">
        <f t="shared" si="133"/>
        <v>0</v>
      </c>
      <c r="AB206" s="59">
        <f t="shared" si="133"/>
        <v>0</v>
      </c>
      <c r="AC206" s="59">
        <f t="shared" si="133"/>
        <v>0</v>
      </c>
      <c r="AD206" s="59">
        <f t="shared" si="133"/>
        <v>0</v>
      </c>
      <c r="AE206" s="59">
        <f t="shared" si="134"/>
        <v>0</v>
      </c>
      <c r="AF206" s="59">
        <f t="shared" si="134"/>
        <v>0</v>
      </c>
      <c r="AG206" s="59">
        <f t="shared" si="134"/>
        <v>0</v>
      </c>
      <c r="AH206" s="60">
        <f t="shared" si="134"/>
        <v>0</v>
      </c>
      <c r="AI206" s="53">
        <f t="shared" si="134"/>
        <v>0</v>
      </c>
      <c r="AJ206" s="59">
        <f t="shared" si="134"/>
        <v>0</v>
      </c>
      <c r="AK206" s="59">
        <f t="shared" si="134"/>
        <v>0</v>
      </c>
      <c r="AL206" s="59">
        <f t="shared" si="134"/>
        <v>0</v>
      </c>
      <c r="AM206" s="59">
        <f t="shared" si="134"/>
        <v>0</v>
      </c>
      <c r="AN206" s="59">
        <f t="shared" si="134"/>
        <v>0</v>
      </c>
      <c r="AO206" s="59">
        <f t="shared" si="135"/>
        <v>0</v>
      </c>
      <c r="AP206" s="59">
        <f t="shared" si="135"/>
        <v>0</v>
      </c>
      <c r="AQ206" s="59">
        <f t="shared" si="135"/>
        <v>0</v>
      </c>
      <c r="AR206" s="59">
        <f t="shared" si="135"/>
        <v>0</v>
      </c>
      <c r="AS206" s="59">
        <f t="shared" si="135"/>
        <v>0</v>
      </c>
      <c r="AT206" s="60">
        <f t="shared" si="135"/>
        <v>0</v>
      </c>
      <c r="AU206" s="53">
        <f t="shared" si="135"/>
        <v>0</v>
      </c>
      <c r="AV206" s="59">
        <f t="shared" si="135"/>
        <v>0</v>
      </c>
      <c r="AW206" s="59">
        <f t="shared" si="135"/>
        <v>0</v>
      </c>
      <c r="AX206" s="59">
        <f t="shared" si="135"/>
        <v>199.99999999999994</v>
      </c>
      <c r="AY206" s="59">
        <f t="shared" si="136"/>
        <v>0</v>
      </c>
      <c r="AZ206" s="59">
        <f t="shared" si="136"/>
        <v>0</v>
      </c>
      <c r="BA206" s="59">
        <f t="shared" si="136"/>
        <v>0</v>
      </c>
      <c r="BB206" s="59">
        <f t="shared" si="136"/>
        <v>0</v>
      </c>
      <c r="BC206" s="59">
        <f t="shared" si="136"/>
        <v>0</v>
      </c>
      <c r="BD206" s="59">
        <f t="shared" si="136"/>
        <v>0</v>
      </c>
      <c r="BE206" s="59">
        <f t="shared" si="136"/>
        <v>0</v>
      </c>
      <c r="BF206" s="60">
        <f t="shared" si="136"/>
        <v>0</v>
      </c>
      <c r="BG206" s="53">
        <f t="shared" si="136"/>
        <v>0</v>
      </c>
      <c r="BH206" s="59">
        <f t="shared" si="136"/>
        <v>0</v>
      </c>
      <c r="BI206" s="59">
        <f t="shared" si="137"/>
        <v>0</v>
      </c>
      <c r="BJ206" s="59">
        <f t="shared" si="137"/>
        <v>0</v>
      </c>
      <c r="BK206" s="59">
        <f t="shared" si="137"/>
        <v>0</v>
      </c>
      <c r="BL206" s="59">
        <f t="shared" si="137"/>
        <v>0</v>
      </c>
      <c r="BM206" s="59">
        <f t="shared" si="137"/>
        <v>0</v>
      </c>
      <c r="BN206" s="59">
        <f t="shared" si="137"/>
        <v>0</v>
      </c>
      <c r="BO206" s="59">
        <f t="shared" si="137"/>
        <v>0</v>
      </c>
      <c r="BP206" s="59">
        <f t="shared" si="137"/>
        <v>0</v>
      </c>
      <c r="BQ206" s="59">
        <f t="shared" si="137"/>
        <v>0</v>
      </c>
      <c r="BR206" s="60">
        <f t="shared" si="137"/>
        <v>0</v>
      </c>
    </row>
    <row r="207" spans="1:70" hidden="1" x14ac:dyDescent="0.25">
      <c r="A207" s="47"/>
      <c r="B207" s="141"/>
      <c r="C207" s="128" t="s">
        <v>112</v>
      </c>
      <c r="E207" s="60">
        <f t="shared" si="127"/>
        <v>0</v>
      </c>
      <c r="F207" s="60">
        <f t="shared" si="128"/>
        <v>0</v>
      </c>
      <c r="G207" s="60">
        <f t="shared" si="129"/>
        <v>-23.958333333333336</v>
      </c>
      <c r="H207" s="60">
        <f t="shared" si="130"/>
        <v>0</v>
      </c>
      <c r="I207" s="60">
        <f t="shared" si="131"/>
        <v>0</v>
      </c>
      <c r="K207" s="59">
        <f t="shared" si="132"/>
        <v>0</v>
      </c>
      <c r="L207" s="59">
        <f t="shared" si="132"/>
        <v>0</v>
      </c>
      <c r="M207" s="59">
        <f t="shared" si="132"/>
        <v>0</v>
      </c>
      <c r="N207" s="59">
        <f t="shared" si="132"/>
        <v>0</v>
      </c>
      <c r="O207" s="59">
        <f t="shared" si="132"/>
        <v>0</v>
      </c>
      <c r="P207" s="59">
        <f t="shared" si="132"/>
        <v>0</v>
      </c>
      <c r="Q207" s="59">
        <f t="shared" si="132"/>
        <v>0</v>
      </c>
      <c r="R207" s="59">
        <f t="shared" si="132"/>
        <v>0</v>
      </c>
      <c r="S207" s="59">
        <f t="shared" si="132"/>
        <v>0</v>
      </c>
      <c r="T207" s="59">
        <f t="shared" si="132"/>
        <v>0</v>
      </c>
      <c r="U207" s="59">
        <f t="shared" si="133"/>
        <v>0</v>
      </c>
      <c r="V207" s="60">
        <f t="shared" si="133"/>
        <v>0</v>
      </c>
      <c r="W207" s="53">
        <f t="shared" si="133"/>
        <v>0</v>
      </c>
      <c r="X207" s="59">
        <f t="shared" si="133"/>
        <v>0</v>
      </c>
      <c r="Y207" s="59">
        <f t="shared" si="133"/>
        <v>0</v>
      </c>
      <c r="Z207" s="59">
        <f t="shared" si="133"/>
        <v>0</v>
      </c>
      <c r="AA207" s="59">
        <f t="shared" si="133"/>
        <v>0</v>
      </c>
      <c r="AB207" s="59">
        <f t="shared" si="133"/>
        <v>0</v>
      </c>
      <c r="AC207" s="59">
        <f t="shared" si="133"/>
        <v>0</v>
      </c>
      <c r="AD207" s="59">
        <f t="shared" si="133"/>
        <v>0</v>
      </c>
      <c r="AE207" s="59">
        <f t="shared" si="134"/>
        <v>0</v>
      </c>
      <c r="AF207" s="59">
        <f t="shared" si="134"/>
        <v>0</v>
      </c>
      <c r="AG207" s="59">
        <f t="shared" si="134"/>
        <v>0</v>
      </c>
      <c r="AH207" s="60">
        <f t="shared" si="134"/>
        <v>0</v>
      </c>
      <c r="AI207" s="53">
        <f t="shared" si="134"/>
        <v>0</v>
      </c>
      <c r="AJ207" s="59">
        <f t="shared" si="134"/>
        <v>0</v>
      </c>
      <c r="AK207" s="59">
        <f t="shared" si="134"/>
        <v>0</v>
      </c>
      <c r="AL207" s="59">
        <f t="shared" si="134"/>
        <v>0</v>
      </c>
      <c r="AM207" s="59">
        <f t="shared" si="134"/>
        <v>0</v>
      </c>
      <c r="AN207" s="59">
        <f t="shared" si="134"/>
        <v>0</v>
      </c>
      <c r="AO207" s="59">
        <f t="shared" si="135"/>
        <v>0</v>
      </c>
      <c r="AP207" s="59">
        <f t="shared" si="135"/>
        <v>-23.958333333333336</v>
      </c>
      <c r="AQ207" s="59">
        <f t="shared" si="135"/>
        <v>0</v>
      </c>
      <c r="AR207" s="59">
        <f t="shared" si="135"/>
        <v>0</v>
      </c>
      <c r="AS207" s="59">
        <f t="shared" si="135"/>
        <v>0</v>
      </c>
      <c r="AT207" s="60">
        <f t="shared" si="135"/>
        <v>0</v>
      </c>
      <c r="AU207" s="53">
        <f t="shared" si="135"/>
        <v>0</v>
      </c>
      <c r="AV207" s="59">
        <f t="shared" si="135"/>
        <v>0</v>
      </c>
      <c r="AW207" s="59">
        <f t="shared" si="135"/>
        <v>0</v>
      </c>
      <c r="AX207" s="59">
        <f t="shared" si="135"/>
        <v>0</v>
      </c>
      <c r="AY207" s="59">
        <f t="shared" si="136"/>
        <v>0</v>
      </c>
      <c r="AZ207" s="59">
        <f t="shared" si="136"/>
        <v>0</v>
      </c>
      <c r="BA207" s="59">
        <f t="shared" si="136"/>
        <v>0</v>
      </c>
      <c r="BB207" s="59">
        <f t="shared" si="136"/>
        <v>0</v>
      </c>
      <c r="BC207" s="59">
        <f t="shared" si="136"/>
        <v>0</v>
      </c>
      <c r="BD207" s="59">
        <f t="shared" si="136"/>
        <v>0</v>
      </c>
      <c r="BE207" s="59">
        <f t="shared" si="136"/>
        <v>0</v>
      </c>
      <c r="BF207" s="60">
        <f t="shared" si="136"/>
        <v>0</v>
      </c>
      <c r="BG207" s="53">
        <f t="shared" si="136"/>
        <v>0</v>
      </c>
      <c r="BH207" s="59">
        <f t="shared" si="136"/>
        <v>0</v>
      </c>
      <c r="BI207" s="59">
        <f t="shared" si="137"/>
        <v>0</v>
      </c>
      <c r="BJ207" s="59">
        <f t="shared" si="137"/>
        <v>0</v>
      </c>
      <c r="BK207" s="59">
        <f t="shared" si="137"/>
        <v>0</v>
      </c>
      <c r="BL207" s="59">
        <f t="shared" si="137"/>
        <v>0</v>
      </c>
      <c r="BM207" s="59">
        <f t="shared" si="137"/>
        <v>0</v>
      </c>
      <c r="BN207" s="59">
        <f t="shared" si="137"/>
        <v>0</v>
      </c>
      <c r="BO207" s="59">
        <f t="shared" si="137"/>
        <v>0</v>
      </c>
      <c r="BP207" s="59">
        <f t="shared" si="137"/>
        <v>0</v>
      </c>
      <c r="BQ207" s="59">
        <f t="shared" si="137"/>
        <v>0</v>
      </c>
      <c r="BR207" s="60">
        <f t="shared" si="137"/>
        <v>0</v>
      </c>
    </row>
    <row r="208" spans="1:70" hidden="1" x14ac:dyDescent="0.25">
      <c r="A208" s="47"/>
      <c r="B208" s="141"/>
      <c r="C208" s="128" t="s">
        <v>111</v>
      </c>
      <c r="E208" s="60">
        <f t="shared" si="127"/>
        <v>0</v>
      </c>
      <c r="F208" s="60">
        <f t="shared" si="128"/>
        <v>0</v>
      </c>
      <c r="G208" s="60">
        <f t="shared" si="129"/>
        <v>0</v>
      </c>
      <c r="H208" s="60">
        <f t="shared" si="130"/>
        <v>0</v>
      </c>
      <c r="I208" s="60">
        <f t="shared" si="131"/>
        <v>0</v>
      </c>
      <c r="K208" s="59">
        <f t="shared" si="132"/>
        <v>0</v>
      </c>
      <c r="L208" s="59">
        <f t="shared" si="132"/>
        <v>0</v>
      </c>
      <c r="M208" s="59">
        <f t="shared" si="132"/>
        <v>0</v>
      </c>
      <c r="N208" s="59">
        <f t="shared" si="132"/>
        <v>0</v>
      </c>
      <c r="O208" s="59">
        <f t="shared" si="132"/>
        <v>0</v>
      </c>
      <c r="P208" s="59">
        <f t="shared" si="132"/>
        <v>0</v>
      </c>
      <c r="Q208" s="59">
        <f t="shared" si="132"/>
        <v>0</v>
      </c>
      <c r="R208" s="59">
        <f t="shared" si="132"/>
        <v>0</v>
      </c>
      <c r="S208" s="59">
        <f t="shared" si="132"/>
        <v>0</v>
      </c>
      <c r="T208" s="59">
        <f t="shared" si="132"/>
        <v>0</v>
      </c>
      <c r="U208" s="59">
        <f t="shared" si="133"/>
        <v>0</v>
      </c>
      <c r="V208" s="60">
        <f t="shared" si="133"/>
        <v>0</v>
      </c>
      <c r="W208" s="53">
        <f t="shared" si="133"/>
        <v>0</v>
      </c>
      <c r="X208" s="59">
        <f t="shared" si="133"/>
        <v>0</v>
      </c>
      <c r="Y208" s="59">
        <f t="shared" si="133"/>
        <v>0</v>
      </c>
      <c r="Z208" s="59">
        <f t="shared" si="133"/>
        <v>0</v>
      </c>
      <c r="AA208" s="59">
        <f t="shared" si="133"/>
        <v>0</v>
      </c>
      <c r="AB208" s="59">
        <f t="shared" si="133"/>
        <v>0</v>
      </c>
      <c r="AC208" s="59">
        <f t="shared" si="133"/>
        <v>0</v>
      </c>
      <c r="AD208" s="59">
        <f t="shared" si="133"/>
        <v>0</v>
      </c>
      <c r="AE208" s="59">
        <f t="shared" si="134"/>
        <v>0</v>
      </c>
      <c r="AF208" s="59">
        <f t="shared" si="134"/>
        <v>0</v>
      </c>
      <c r="AG208" s="59">
        <f t="shared" si="134"/>
        <v>0</v>
      </c>
      <c r="AH208" s="60">
        <f t="shared" si="134"/>
        <v>0</v>
      </c>
      <c r="AI208" s="53">
        <f t="shared" si="134"/>
        <v>0</v>
      </c>
      <c r="AJ208" s="59">
        <f t="shared" si="134"/>
        <v>0</v>
      </c>
      <c r="AK208" s="59">
        <f t="shared" si="134"/>
        <v>0</v>
      </c>
      <c r="AL208" s="59">
        <f t="shared" si="134"/>
        <v>0</v>
      </c>
      <c r="AM208" s="59">
        <f t="shared" si="134"/>
        <v>0</v>
      </c>
      <c r="AN208" s="59">
        <f t="shared" si="134"/>
        <v>0</v>
      </c>
      <c r="AO208" s="59">
        <f t="shared" si="135"/>
        <v>0</v>
      </c>
      <c r="AP208" s="59">
        <f t="shared" si="135"/>
        <v>0</v>
      </c>
      <c r="AQ208" s="59">
        <f t="shared" si="135"/>
        <v>0</v>
      </c>
      <c r="AR208" s="59">
        <f t="shared" si="135"/>
        <v>0</v>
      </c>
      <c r="AS208" s="59">
        <f t="shared" si="135"/>
        <v>0</v>
      </c>
      <c r="AT208" s="60">
        <f t="shared" si="135"/>
        <v>0</v>
      </c>
      <c r="AU208" s="53">
        <f t="shared" si="135"/>
        <v>0</v>
      </c>
      <c r="AV208" s="59">
        <f t="shared" si="135"/>
        <v>0</v>
      </c>
      <c r="AW208" s="59">
        <f t="shared" si="135"/>
        <v>0</v>
      </c>
      <c r="AX208" s="59">
        <f t="shared" si="135"/>
        <v>0</v>
      </c>
      <c r="AY208" s="59">
        <f t="shared" si="136"/>
        <v>0</v>
      </c>
      <c r="AZ208" s="59">
        <f t="shared" si="136"/>
        <v>0</v>
      </c>
      <c r="BA208" s="59">
        <f t="shared" si="136"/>
        <v>0</v>
      </c>
      <c r="BB208" s="59">
        <f t="shared" si="136"/>
        <v>0</v>
      </c>
      <c r="BC208" s="59">
        <f t="shared" si="136"/>
        <v>0</v>
      </c>
      <c r="BD208" s="59">
        <f t="shared" si="136"/>
        <v>0</v>
      </c>
      <c r="BE208" s="59">
        <f t="shared" si="136"/>
        <v>0</v>
      </c>
      <c r="BF208" s="60">
        <f t="shared" si="136"/>
        <v>0</v>
      </c>
      <c r="BG208" s="53">
        <f t="shared" si="136"/>
        <v>0</v>
      </c>
      <c r="BH208" s="59">
        <f t="shared" si="136"/>
        <v>0</v>
      </c>
      <c r="BI208" s="59">
        <f t="shared" si="137"/>
        <v>0</v>
      </c>
      <c r="BJ208" s="59">
        <f t="shared" si="137"/>
        <v>0</v>
      </c>
      <c r="BK208" s="59">
        <f t="shared" si="137"/>
        <v>0</v>
      </c>
      <c r="BL208" s="59">
        <f t="shared" si="137"/>
        <v>0</v>
      </c>
      <c r="BM208" s="59">
        <f t="shared" si="137"/>
        <v>0</v>
      </c>
      <c r="BN208" s="59">
        <f t="shared" si="137"/>
        <v>0</v>
      </c>
      <c r="BO208" s="59">
        <f t="shared" si="137"/>
        <v>0</v>
      </c>
      <c r="BP208" s="59">
        <f t="shared" si="137"/>
        <v>0</v>
      </c>
      <c r="BQ208" s="59">
        <f t="shared" si="137"/>
        <v>0</v>
      </c>
      <c r="BR208" s="60">
        <f t="shared" si="137"/>
        <v>0</v>
      </c>
    </row>
    <row r="209" spans="1:73" hidden="1" x14ac:dyDescent="0.25">
      <c r="A209" s="47"/>
      <c r="B209" s="53"/>
      <c r="C209" s="128" t="s">
        <v>30</v>
      </c>
      <c r="E209" s="60">
        <f t="shared" si="127"/>
        <v>0</v>
      </c>
      <c r="F209" s="60">
        <f t="shared" si="128"/>
        <v>0</v>
      </c>
      <c r="G209" s="60">
        <f t="shared" si="129"/>
        <v>0</v>
      </c>
      <c r="H209" s="60">
        <f t="shared" si="130"/>
        <v>0</v>
      </c>
      <c r="I209" s="60">
        <f t="shared" si="131"/>
        <v>-625</v>
      </c>
      <c r="K209" s="59">
        <f t="shared" si="132"/>
        <v>0</v>
      </c>
      <c r="L209" s="59">
        <f t="shared" si="132"/>
        <v>0</v>
      </c>
      <c r="M209" s="59">
        <f t="shared" si="132"/>
        <v>0</v>
      </c>
      <c r="N209" s="59">
        <f t="shared" si="132"/>
        <v>0</v>
      </c>
      <c r="O209" s="59">
        <f t="shared" si="132"/>
        <v>0</v>
      </c>
      <c r="P209" s="59">
        <f t="shared" si="132"/>
        <v>0</v>
      </c>
      <c r="Q209" s="59">
        <f t="shared" si="132"/>
        <v>0</v>
      </c>
      <c r="R209" s="59">
        <f t="shared" si="132"/>
        <v>0</v>
      </c>
      <c r="S209" s="59">
        <f t="shared" si="132"/>
        <v>0</v>
      </c>
      <c r="T209" s="59">
        <f t="shared" si="132"/>
        <v>0</v>
      </c>
      <c r="U209" s="59">
        <f t="shared" si="133"/>
        <v>0</v>
      </c>
      <c r="V209" s="60">
        <f t="shared" si="133"/>
        <v>0</v>
      </c>
      <c r="W209" s="53">
        <f t="shared" si="133"/>
        <v>0</v>
      </c>
      <c r="X209" s="59">
        <f t="shared" si="133"/>
        <v>0</v>
      </c>
      <c r="Y209" s="59">
        <f t="shared" si="133"/>
        <v>0</v>
      </c>
      <c r="Z209" s="59">
        <f t="shared" si="133"/>
        <v>0</v>
      </c>
      <c r="AA209" s="59">
        <f t="shared" si="133"/>
        <v>0</v>
      </c>
      <c r="AB209" s="59">
        <f t="shared" si="133"/>
        <v>0</v>
      </c>
      <c r="AC209" s="59">
        <f t="shared" si="133"/>
        <v>0</v>
      </c>
      <c r="AD209" s="59">
        <f t="shared" si="133"/>
        <v>0</v>
      </c>
      <c r="AE209" s="59">
        <f t="shared" si="134"/>
        <v>0</v>
      </c>
      <c r="AF209" s="59">
        <f t="shared" si="134"/>
        <v>0</v>
      </c>
      <c r="AG209" s="59">
        <f t="shared" si="134"/>
        <v>0</v>
      </c>
      <c r="AH209" s="60">
        <f t="shared" si="134"/>
        <v>0</v>
      </c>
      <c r="AI209" s="53">
        <f t="shared" si="134"/>
        <v>0</v>
      </c>
      <c r="AJ209" s="59">
        <f t="shared" si="134"/>
        <v>0</v>
      </c>
      <c r="AK209" s="59">
        <f t="shared" si="134"/>
        <v>0</v>
      </c>
      <c r="AL209" s="59">
        <f t="shared" si="134"/>
        <v>0</v>
      </c>
      <c r="AM209" s="59">
        <f t="shared" si="134"/>
        <v>0</v>
      </c>
      <c r="AN209" s="59">
        <f t="shared" si="134"/>
        <v>0</v>
      </c>
      <c r="AO209" s="59">
        <f t="shared" si="135"/>
        <v>0</v>
      </c>
      <c r="AP209" s="59">
        <f t="shared" si="135"/>
        <v>0</v>
      </c>
      <c r="AQ209" s="59">
        <f t="shared" si="135"/>
        <v>0</v>
      </c>
      <c r="AR209" s="59">
        <f t="shared" si="135"/>
        <v>0</v>
      </c>
      <c r="AS209" s="59">
        <f t="shared" si="135"/>
        <v>0</v>
      </c>
      <c r="AT209" s="60">
        <f t="shared" si="135"/>
        <v>0</v>
      </c>
      <c r="AU209" s="53">
        <f t="shared" si="135"/>
        <v>0</v>
      </c>
      <c r="AV209" s="59">
        <f t="shared" si="135"/>
        <v>0</v>
      </c>
      <c r="AW209" s="59">
        <f t="shared" si="135"/>
        <v>0</v>
      </c>
      <c r="AX209" s="59">
        <f t="shared" si="135"/>
        <v>0</v>
      </c>
      <c r="AY209" s="59">
        <f t="shared" si="136"/>
        <v>0</v>
      </c>
      <c r="AZ209" s="59">
        <f t="shared" si="136"/>
        <v>0</v>
      </c>
      <c r="BA209" s="59">
        <f t="shared" si="136"/>
        <v>0</v>
      </c>
      <c r="BB209" s="59">
        <f t="shared" si="136"/>
        <v>0</v>
      </c>
      <c r="BC209" s="59">
        <f t="shared" si="136"/>
        <v>0</v>
      </c>
      <c r="BD209" s="59">
        <f t="shared" si="136"/>
        <v>0</v>
      </c>
      <c r="BE209" s="59">
        <f t="shared" si="136"/>
        <v>0</v>
      </c>
      <c r="BF209" s="60">
        <f t="shared" si="136"/>
        <v>0</v>
      </c>
      <c r="BG209" s="53">
        <f t="shared" si="136"/>
        <v>0</v>
      </c>
      <c r="BH209" s="59">
        <f t="shared" si="136"/>
        <v>0</v>
      </c>
      <c r="BI209" s="59">
        <f t="shared" si="137"/>
        <v>0</v>
      </c>
      <c r="BJ209" s="59">
        <f t="shared" si="137"/>
        <v>0</v>
      </c>
      <c r="BK209" s="59">
        <f t="shared" si="137"/>
        <v>0</v>
      </c>
      <c r="BL209" s="59">
        <f t="shared" si="137"/>
        <v>-625</v>
      </c>
      <c r="BM209" s="59">
        <f t="shared" si="137"/>
        <v>0</v>
      </c>
      <c r="BN209" s="59">
        <f t="shared" si="137"/>
        <v>0</v>
      </c>
      <c r="BO209" s="59">
        <f t="shared" si="137"/>
        <v>0</v>
      </c>
      <c r="BP209" s="59">
        <f t="shared" si="137"/>
        <v>0</v>
      </c>
      <c r="BQ209" s="59">
        <f t="shared" si="137"/>
        <v>0</v>
      </c>
      <c r="BR209" s="60">
        <f t="shared" si="137"/>
        <v>0</v>
      </c>
    </row>
    <row r="210" spans="1:73" hidden="1" x14ac:dyDescent="0.25">
      <c r="A210" s="65"/>
      <c r="B210" s="53"/>
      <c r="C210" s="129" t="s">
        <v>110</v>
      </c>
      <c r="E210" s="136">
        <f t="shared" si="127"/>
        <v>0</v>
      </c>
      <c r="F210" s="136">
        <f t="shared" si="128"/>
        <v>0</v>
      </c>
      <c r="G210" s="136">
        <f t="shared" si="129"/>
        <v>0</v>
      </c>
      <c r="H210" s="136">
        <f t="shared" si="130"/>
        <v>0</v>
      </c>
      <c r="I210" s="136">
        <f t="shared" si="131"/>
        <v>0</v>
      </c>
      <c r="K210" s="66">
        <f t="shared" ref="K210:L210" si="138">SUM(K180:K203)-SUM(K205:K209)</f>
        <v>0</v>
      </c>
      <c r="L210" s="66">
        <f t="shared" si="138"/>
        <v>0</v>
      </c>
      <c r="M210" s="66">
        <f t="shared" ref="M210:BR210" si="139">SUM(M180:M203)-SUM(M205:M209)</f>
        <v>0</v>
      </c>
      <c r="N210" s="66">
        <f t="shared" si="139"/>
        <v>0</v>
      </c>
      <c r="O210" s="66">
        <f t="shared" si="139"/>
        <v>0</v>
      </c>
      <c r="P210" s="66">
        <f t="shared" si="139"/>
        <v>0</v>
      </c>
      <c r="Q210" s="66">
        <f t="shared" si="139"/>
        <v>0</v>
      </c>
      <c r="R210" s="66">
        <f t="shared" si="139"/>
        <v>0</v>
      </c>
      <c r="S210" s="66">
        <f t="shared" si="139"/>
        <v>0</v>
      </c>
      <c r="T210" s="66">
        <f t="shared" si="139"/>
        <v>0</v>
      </c>
      <c r="U210" s="66">
        <f t="shared" si="139"/>
        <v>0</v>
      </c>
      <c r="V210" s="136">
        <f t="shared" si="139"/>
        <v>0</v>
      </c>
      <c r="W210" s="66">
        <f t="shared" si="139"/>
        <v>0</v>
      </c>
      <c r="X210" s="66">
        <f t="shared" si="139"/>
        <v>0</v>
      </c>
      <c r="Y210" s="66">
        <f t="shared" si="139"/>
        <v>0</v>
      </c>
      <c r="Z210" s="66">
        <f t="shared" si="139"/>
        <v>0</v>
      </c>
      <c r="AA210" s="66">
        <f t="shared" si="139"/>
        <v>0</v>
      </c>
      <c r="AB210" s="66">
        <f t="shared" si="139"/>
        <v>0</v>
      </c>
      <c r="AC210" s="66">
        <f t="shared" si="139"/>
        <v>0</v>
      </c>
      <c r="AD210" s="66">
        <f t="shared" si="139"/>
        <v>0</v>
      </c>
      <c r="AE210" s="66">
        <f t="shared" si="139"/>
        <v>0</v>
      </c>
      <c r="AF210" s="66">
        <f t="shared" si="139"/>
        <v>0</v>
      </c>
      <c r="AG210" s="66">
        <f t="shared" si="139"/>
        <v>0</v>
      </c>
      <c r="AH210" s="136">
        <f t="shared" si="139"/>
        <v>0</v>
      </c>
      <c r="AI210" s="66">
        <f t="shared" si="139"/>
        <v>0</v>
      </c>
      <c r="AJ210" s="66">
        <f t="shared" si="139"/>
        <v>0</v>
      </c>
      <c r="AK210" s="66">
        <f t="shared" si="139"/>
        <v>0</v>
      </c>
      <c r="AL210" s="66">
        <f t="shared" si="139"/>
        <v>0</v>
      </c>
      <c r="AM210" s="66">
        <f t="shared" si="139"/>
        <v>0</v>
      </c>
      <c r="AN210" s="66">
        <f t="shared" si="139"/>
        <v>0</v>
      </c>
      <c r="AO210" s="66">
        <f t="shared" si="139"/>
        <v>0</v>
      </c>
      <c r="AP210" s="66">
        <f t="shared" si="139"/>
        <v>0</v>
      </c>
      <c r="AQ210" s="66">
        <f t="shared" si="139"/>
        <v>0</v>
      </c>
      <c r="AR210" s="66">
        <f t="shared" si="139"/>
        <v>0</v>
      </c>
      <c r="AS210" s="66">
        <f t="shared" si="139"/>
        <v>0</v>
      </c>
      <c r="AT210" s="136">
        <f t="shared" si="139"/>
        <v>0</v>
      </c>
      <c r="AU210" s="66">
        <f t="shared" si="139"/>
        <v>0</v>
      </c>
      <c r="AV210" s="66">
        <f t="shared" si="139"/>
        <v>0</v>
      </c>
      <c r="AW210" s="66">
        <f t="shared" si="139"/>
        <v>0</v>
      </c>
      <c r="AX210" s="66">
        <f t="shared" si="139"/>
        <v>0</v>
      </c>
      <c r="AY210" s="66">
        <f t="shared" si="139"/>
        <v>0</v>
      </c>
      <c r="AZ210" s="66">
        <f t="shared" si="139"/>
        <v>0</v>
      </c>
      <c r="BA210" s="66">
        <f t="shared" si="139"/>
        <v>0</v>
      </c>
      <c r="BB210" s="66">
        <f t="shared" si="139"/>
        <v>0</v>
      </c>
      <c r="BC210" s="66">
        <f t="shared" si="139"/>
        <v>0</v>
      </c>
      <c r="BD210" s="66">
        <f t="shared" si="139"/>
        <v>0</v>
      </c>
      <c r="BE210" s="66">
        <f t="shared" si="139"/>
        <v>0</v>
      </c>
      <c r="BF210" s="136">
        <f t="shared" si="139"/>
        <v>0</v>
      </c>
      <c r="BG210" s="66">
        <f t="shared" si="139"/>
        <v>0</v>
      </c>
      <c r="BH210" s="66">
        <f t="shared" si="139"/>
        <v>0</v>
      </c>
      <c r="BI210" s="66">
        <f t="shared" si="139"/>
        <v>0</v>
      </c>
      <c r="BJ210" s="66">
        <f t="shared" si="139"/>
        <v>0</v>
      </c>
      <c r="BK210" s="66">
        <f t="shared" si="139"/>
        <v>0</v>
      </c>
      <c r="BL210" s="66">
        <f t="shared" si="139"/>
        <v>0</v>
      </c>
      <c r="BM210" s="66">
        <f t="shared" si="139"/>
        <v>0</v>
      </c>
      <c r="BN210" s="66">
        <f t="shared" si="139"/>
        <v>0</v>
      </c>
      <c r="BO210" s="66">
        <f t="shared" si="139"/>
        <v>0</v>
      </c>
      <c r="BP210" s="66">
        <f t="shared" si="139"/>
        <v>0</v>
      </c>
      <c r="BQ210" s="66">
        <f t="shared" si="139"/>
        <v>0</v>
      </c>
      <c r="BR210" s="136">
        <f t="shared" si="139"/>
        <v>0</v>
      </c>
      <c r="BT210" s="53"/>
      <c r="BU210" s="53"/>
    </row>
    <row r="211" spans="1:73" s="65" customFormat="1" hidden="1" x14ac:dyDescent="0.25">
      <c r="B211" s="53"/>
      <c r="C211" s="140" t="s">
        <v>120</v>
      </c>
      <c r="E211" s="65">
        <f>SUM(E205:E210)</f>
        <v>0</v>
      </c>
      <c r="F211" s="65">
        <f>SUM(F205:F210)</f>
        <v>0</v>
      </c>
      <c r="G211" s="65">
        <f>SUM(G205:G210)</f>
        <v>-23.958333333333336</v>
      </c>
      <c r="H211" s="65">
        <f>SUM(H205:H210)</f>
        <v>199.99999999999994</v>
      </c>
      <c r="I211" s="65">
        <f>SUM(I205:I210)</f>
        <v>-625</v>
      </c>
      <c r="K211" s="65">
        <f t="shared" ref="K211:L211" si="140">SUM(K205:K210)</f>
        <v>0</v>
      </c>
      <c r="L211" s="65">
        <f t="shared" si="140"/>
        <v>0</v>
      </c>
      <c r="M211" s="65">
        <f t="shared" ref="M211:BR211" si="141">SUM(M205:M210)</f>
        <v>0</v>
      </c>
      <c r="N211" s="65">
        <f t="shared" si="141"/>
        <v>0</v>
      </c>
      <c r="O211" s="65">
        <f t="shared" si="141"/>
        <v>0</v>
      </c>
      <c r="P211" s="65">
        <f t="shared" si="141"/>
        <v>0</v>
      </c>
      <c r="Q211" s="65">
        <f t="shared" si="141"/>
        <v>0</v>
      </c>
      <c r="R211" s="65">
        <f t="shared" si="141"/>
        <v>0</v>
      </c>
      <c r="S211" s="65">
        <f t="shared" si="141"/>
        <v>0</v>
      </c>
      <c r="T211" s="65">
        <f t="shared" si="141"/>
        <v>0</v>
      </c>
      <c r="U211" s="65">
        <f t="shared" si="141"/>
        <v>0</v>
      </c>
      <c r="V211" s="65">
        <f t="shared" si="141"/>
        <v>0</v>
      </c>
      <c r="W211" s="65">
        <f t="shared" si="141"/>
        <v>0</v>
      </c>
      <c r="X211" s="65">
        <f t="shared" si="141"/>
        <v>0</v>
      </c>
      <c r="Y211" s="65">
        <f t="shared" si="141"/>
        <v>0</v>
      </c>
      <c r="Z211" s="65">
        <f t="shared" si="141"/>
        <v>0</v>
      </c>
      <c r="AA211" s="65">
        <f t="shared" si="141"/>
        <v>0</v>
      </c>
      <c r="AB211" s="65">
        <f t="shared" si="141"/>
        <v>0</v>
      </c>
      <c r="AC211" s="65">
        <f t="shared" si="141"/>
        <v>0</v>
      </c>
      <c r="AD211" s="65">
        <f t="shared" si="141"/>
        <v>0</v>
      </c>
      <c r="AE211" s="65">
        <f t="shared" si="141"/>
        <v>0</v>
      </c>
      <c r="AF211" s="65">
        <f t="shared" si="141"/>
        <v>0</v>
      </c>
      <c r="AG211" s="65">
        <f t="shared" si="141"/>
        <v>0</v>
      </c>
      <c r="AH211" s="65">
        <f t="shared" si="141"/>
        <v>0</v>
      </c>
      <c r="AI211" s="65">
        <f t="shared" si="141"/>
        <v>0</v>
      </c>
      <c r="AJ211" s="65">
        <f t="shared" si="141"/>
        <v>0</v>
      </c>
      <c r="AK211" s="65">
        <f t="shared" si="141"/>
        <v>0</v>
      </c>
      <c r="AL211" s="65">
        <f t="shared" si="141"/>
        <v>0</v>
      </c>
      <c r="AM211" s="65">
        <f t="shared" si="141"/>
        <v>0</v>
      </c>
      <c r="AN211" s="65">
        <f t="shared" si="141"/>
        <v>0</v>
      </c>
      <c r="AO211" s="65">
        <f t="shared" si="141"/>
        <v>0</v>
      </c>
      <c r="AP211" s="65">
        <f t="shared" si="141"/>
        <v>-23.958333333333336</v>
      </c>
      <c r="AQ211" s="65">
        <f t="shared" si="141"/>
        <v>0</v>
      </c>
      <c r="AR211" s="65">
        <f t="shared" si="141"/>
        <v>0</v>
      </c>
      <c r="AS211" s="65">
        <f t="shared" si="141"/>
        <v>0</v>
      </c>
      <c r="AT211" s="65">
        <f t="shared" si="141"/>
        <v>0</v>
      </c>
      <c r="AU211" s="65">
        <f t="shared" si="141"/>
        <v>0</v>
      </c>
      <c r="AV211" s="65">
        <f t="shared" si="141"/>
        <v>0</v>
      </c>
      <c r="AW211" s="65">
        <f t="shared" si="141"/>
        <v>0</v>
      </c>
      <c r="AX211" s="65">
        <f t="shared" si="141"/>
        <v>199.99999999999994</v>
      </c>
      <c r="AY211" s="65">
        <f t="shared" si="141"/>
        <v>0</v>
      </c>
      <c r="AZ211" s="65">
        <f t="shared" si="141"/>
        <v>0</v>
      </c>
      <c r="BA211" s="65">
        <f t="shared" si="141"/>
        <v>0</v>
      </c>
      <c r="BB211" s="65">
        <f t="shared" si="141"/>
        <v>0</v>
      </c>
      <c r="BC211" s="65">
        <f t="shared" si="141"/>
        <v>0</v>
      </c>
      <c r="BD211" s="65">
        <f t="shared" si="141"/>
        <v>0</v>
      </c>
      <c r="BE211" s="65">
        <f t="shared" si="141"/>
        <v>0</v>
      </c>
      <c r="BF211" s="65">
        <f t="shared" si="141"/>
        <v>0</v>
      </c>
      <c r="BG211" s="65">
        <f t="shared" si="141"/>
        <v>0</v>
      </c>
      <c r="BH211" s="65">
        <f t="shared" si="141"/>
        <v>0</v>
      </c>
      <c r="BI211" s="65">
        <f t="shared" si="141"/>
        <v>0</v>
      </c>
      <c r="BJ211" s="65">
        <f t="shared" si="141"/>
        <v>0</v>
      </c>
      <c r="BK211" s="65">
        <f t="shared" si="141"/>
        <v>0</v>
      </c>
      <c r="BL211" s="65">
        <f t="shared" si="141"/>
        <v>-625</v>
      </c>
      <c r="BM211" s="65">
        <f t="shared" si="141"/>
        <v>0</v>
      </c>
      <c r="BN211" s="65">
        <f t="shared" si="141"/>
        <v>0</v>
      </c>
      <c r="BO211" s="65">
        <f t="shared" si="141"/>
        <v>0</v>
      </c>
      <c r="BP211" s="65">
        <f t="shared" si="141"/>
        <v>0</v>
      </c>
      <c r="BQ211" s="65">
        <f t="shared" si="141"/>
        <v>0</v>
      </c>
      <c r="BR211" s="65">
        <f t="shared" si="141"/>
        <v>0</v>
      </c>
    </row>
  </sheetData>
  <sheetProtection algorithmName="SHA-512" hashValue="GULUlos+/juRG3SPyFSnL4f5ByHnvgvIRi0GQKzFJzLDy8gPV2kQAaw9HZ0cR66crU3D2Myjpp69cEP57ex2Rg==" saltValue="9kttNOrWa1Y4+rno9dKNTQ==" spinCount="100000" sheet="1" objects="1" scenarios="1" selectLockedCells="1" selectUnlockedCells="1"/>
  <printOptions horizontalCentered="1"/>
  <pageMargins left="0.5" right="0.5" top="0.75" bottom="1" header="0.5" footer="0.5"/>
  <pageSetup scale="90" fitToWidth="5" orientation="landscape" horizontalDpi="1200" verticalDpi="1200" r:id="rId1"/>
  <headerFooter scaleWithDoc="0" alignWithMargins="0">
    <oddFooter>&amp;L&amp;10Capital Expenditures, p.&amp;P of &amp;N&amp;R&amp;10Updated &amp;D</oddFooter>
  </headerFooter>
  <colBreaks count="4" manualBreakCount="4">
    <brk id="22" min="31" max="171" man="1"/>
    <brk id="34" min="31" max="171" man="1"/>
    <brk id="46" min="31" max="171" man="1"/>
    <brk id="58" min="31" max="171" man="1"/>
  </col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7FDC38-8DC9-48C0-913D-18A0B45AAE9E}">
  <sheetPr>
    <tabColor rgb="FFBDD7EE"/>
  </sheetPr>
  <dimension ref="A1:BU56"/>
  <sheetViews>
    <sheetView showGridLines="0" showRowColHeaders="0" showZeros="0" zoomScaleNormal="100" zoomScaleSheetLayoutView="100" workbookViewId="0">
      <pane xSplit="4" ySplit="3" topLeftCell="E4" activePane="bottomRight" state="frozen"/>
      <selection activeCell="J13" sqref="J13"/>
      <selection pane="topRight" activeCell="J13" sqref="J13"/>
      <selection pane="bottomLeft" activeCell="J13" sqref="J13"/>
      <selection pane="bottomRight" activeCell="I31" sqref="A1:XFD1048576"/>
    </sheetView>
  </sheetViews>
  <sheetFormatPr defaultColWidth="8.88671875" defaultRowHeight="12.6" x14ac:dyDescent="0.25"/>
  <cols>
    <col min="1" max="1" width="3.44140625" style="53" bestFit="1" customWidth="1"/>
    <col min="2" max="2" width="1.5546875" style="53" customWidth="1"/>
    <col min="3" max="3" width="20" style="3" bestFit="1" customWidth="1"/>
    <col min="4" max="4" width="0.6640625" style="53" customWidth="1"/>
    <col min="5" max="9" width="8.88671875" style="53" customWidth="1"/>
    <col min="10" max="10" width="2.21875" style="53" customWidth="1"/>
    <col min="11" max="71" width="8.88671875" style="53" customWidth="1"/>
    <col min="72" max="16384" width="8.88671875" style="53"/>
  </cols>
  <sheetData>
    <row r="1" spans="1:70" s="55" customFormat="1" ht="4.2" customHeight="1" x14ac:dyDescent="0.2">
      <c r="B1" s="54"/>
      <c r="C1" s="23"/>
      <c r="E1" s="54"/>
      <c r="F1" s="54"/>
      <c r="G1" s="54"/>
      <c r="H1" s="54"/>
      <c r="I1" s="54"/>
      <c r="J1" s="54"/>
      <c r="V1" s="54"/>
      <c r="AH1" s="54"/>
      <c r="AT1" s="54"/>
      <c r="BF1" s="54"/>
      <c r="BR1" s="54"/>
    </row>
    <row r="2" spans="1:70" s="70" customFormat="1" ht="11.4" x14ac:dyDescent="0.25">
      <c r="A2" s="118" t="s">
        <v>135</v>
      </c>
      <c r="B2" s="63"/>
      <c r="C2" s="17"/>
    </row>
    <row r="3" spans="1:70" s="165" customFormat="1" ht="21" x14ac:dyDescent="0.4">
      <c r="A3" s="164"/>
      <c r="B3" s="164"/>
      <c r="C3" s="176" t="s">
        <v>329</v>
      </c>
      <c r="D3" s="162"/>
      <c r="E3" s="314">
        <v>1</v>
      </c>
      <c r="F3" s="314">
        <v>2</v>
      </c>
      <c r="G3" s="314">
        <v>3</v>
      </c>
      <c r="H3" s="314">
        <v>4</v>
      </c>
      <c r="I3" s="314">
        <v>5</v>
      </c>
      <c r="J3" s="175"/>
      <c r="K3" s="260">
        <v>1</v>
      </c>
      <c r="L3" s="260">
        <v>2</v>
      </c>
      <c r="M3" s="260">
        <v>3</v>
      </c>
      <c r="N3" s="260">
        <v>4</v>
      </c>
      <c r="O3" s="260">
        <v>5</v>
      </c>
      <c r="P3" s="260">
        <v>6</v>
      </c>
      <c r="Q3" s="260">
        <v>7</v>
      </c>
      <c r="R3" s="260">
        <v>8</v>
      </c>
      <c r="S3" s="260">
        <v>9</v>
      </c>
      <c r="T3" s="260">
        <v>10</v>
      </c>
      <c r="U3" s="260">
        <v>11</v>
      </c>
      <c r="V3" s="177">
        <v>12</v>
      </c>
      <c r="W3" s="260">
        <v>13</v>
      </c>
      <c r="X3" s="260">
        <v>14</v>
      </c>
      <c r="Y3" s="260">
        <v>15</v>
      </c>
      <c r="Z3" s="260">
        <v>16</v>
      </c>
      <c r="AA3" s="260">
        <v>17</v>
      </c>
      <c r="AB3" s="260">
        <v>18</v>
      </c>
      <c r="AC3" s="260">
        <v>19</v>
      </c>
      <c r="AD3" s="260">
        <v>20</v>
      </c>
      <c r="AE3" s="260">
        <v>21</v>
      </c>
      <c r="AF3" s="260">
        <v>22</v>
      </c>
      <c r="AG3" s="260">
        <v>23</v>
      </c>
      <c r="AH3" s="177">
        <v>24</v>
      </c>
      <c r="AI3" s="260">
        <v>25</v>
      </c>
      <c r="AJ3" s="260">
        <v>26</v>
      </c>
      <c r="AK3" s="260">
        <v>27</v>
      </c>
      <c r="AL3" s="260">
        <v>28</v>
      </c>
      <c r="AM3" s="260">
        <v>29</v>
      </c>
      <c r="AN3" s="260">
        <v>30</v>
      </c>
      <c r="AO3" s="260">
        <v>31</v>
      </c>
      <c r="AP3" s="260">
        <v>32</v>
      </c>
      <c r="AQ3" s="260">
        <v>33</v>
      </c>
      <c r="AR3" s="260">
        <v>34</v>
      </c>
      <c r="AS3" s="260">
        <v>35</v>
      </c>
      <c r="AT3" s="177">
        <v>36</v>
      </c>
      <c r="AU3" s="260">
        <v>37</v>
      </c>
      <c r="AV3" s="260">
        <v>38</v>
      </c>
      <c r="AW3" s="260">
        <v>39</v>
      </c>
      <c r="AX3" s="260">
        <v>40</v>
      </c>
      <c r="AY3" s="260">
        <v>41</v>
      </c>
      <c r="AZ3" s="260">
        <v>42</v>
      </c>
      <c r="BA3" s="260">
        <v>43</v>
      </c>
      <c r="BB3" s="260">
        <v>44</v>
      </c>
      <c r="BC3" s="260">
        <v>45</v>
      </c>
      <c r="BD3" s="260">
        <v>46</v>
      </c>
      <c r="BE3" s="260">
        <v>47</v>
      </c>
      <c r="BF3" s="177">
        <v>48</v>
      </c>
      <c r="BG3" s="260">
        <v>49</v>
      </c>
      <c r="BH3" s="260">
        <v>50</v>
      </c>
      <c r="BI3" s="260">
        <v>51</v>
      </c>
      <c r="BJ3" s="260">
        <v>52</v>
      </c>
      <c r="BK3" s="260">
        <v>53</v>
      </c>
      <c r="BL3" s="260">
        <v>54</v>
      </c>
      <c r="BM3" s="260">
        <v>55</v>
      </c>
      <c r="BN3" s="260">
        <v>56</v>
      </c>
      <c r="BO3" s="260">
        <v>57</v>
      </c>
      <c r="BP3" s="260">
        <v>58</v>
      </c>
      <c r="BQ3" s="260">
        <v>59</v>
      </c>
      <c r="BR3" s="177">
        <v>60</v>
      </c>
    </row>
    <row r="4" spans="1:70" x14ac:dyDescent="0.25">
      <c r="A4" s="47"/>
      <c r="B4" s="47"/>
      <c r="C4" s="299" t="s">
        <v>334</v>
      </c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  <c r="BL4" s="47"/>
      <c r="BM4" s="47"/>
      <c r="BN4" s="47"/>
      <c r="BR4" s="47"/>
    </row>
    <row r="5" spans="1:70" s="47" customFormat="1" x14ac:dyDescent="0.25">
      <c r="B5" s="65"/>
      <c r="C5" s="128" t="s">
        <v>247</v>
      </c>
      <c r="E5" s="60">
        <f>SUM(K5:V5)</f>
        <v>915.6843194530511</v>
      </c>
      <c r="F5" s="60">
        <f t="shared" ref="F5" si="0">SUM(W5:AH5)</f>
        <v>1037.9623279998293</v>
      </c>
      <c r="G5" s="60">
        <f t="shared" ref="G5" si="1">SUM(AI5:AT5)</f>
        <v>1176.569011239975</v>
      </c>
      <c r="H5" s="60">
        <f t="shared" ref="H5" si="2">SUM(AU5:BF5)</f>
        <v>1333.6848562488863</v>
      </c>
      <c r="I5" s="60">
        <f t="shared" ref="I5" si="3">SUM(BG5:BR5)</f>
        <v>1511.7815264512546</v>
      </c>
      <c r="K5" s="53" cm="1">
        <f t="array" ref="K5">InputsFeesApplication/1000*INDEX(LoansOriginationsQuantity,K$3)</f>
        <v>72</v>
      </c>
      <c r="L5" s="53" cm="1">
        <f t="array" ref="L5">InputsFeesApplication/1000*INDEX(LoansOriginationsQuantity,L$3)</f>
        <v>72.755999999999986</v>
      </c>
      <c r="M5" s="59" cm="1">
        <f t="array" ref="M5">InputsFeesApplication/1000*INDEX(LoansOriginationsQuantity,M$3)</f>
        <v>73.519937999999996</v>
      </c>
      <c r="N5" s="59" cm="1">
        <f t="array" ref="N5">InputsFeesApplication/1000*INDEX(LoansOriginationsQuantity,N$3)</f>
        <v>74.291897348999996</v>
      </c>
      <c r="O5" s="59" cm="1">
        <f t="array" ref="O5">InputsFeesApplication/1000*INDEX(LoansOriginationsQuantity,O$3)</f>
        <v>75.07196227116448</v>
      </c>
      <c r="P5" s="59" cm="1">
        <f t="array" ref="P5">InputsFeesApplication/1000*INDEX(LoansOriginationsQuantity,P$3)</f>
        <v>75.860217875011713</v>
      </c>
      <c r="Q5" s="59" cm="1">
        <f t="array" ref="Q5">InputsFeesApplication/1000*INDEX(LoansOriginationsQuantity,Q$3)</f>
        <v>76.656750162699325</v>
      </c>
      <c r="R5" s="59" cm="1">
        <f t="array" ref="R5">InputsFeesApplication/1000*INDEX(LoansOriginationsQuantity,R$3)</f>
        <v>77.461646039407668</v>
      </c>
      <c r="S5" s="59" cm="1">
        <f t="array" ref="S5">InputsFeesApplication/1000*INDEX(LoansOriginationsQuantity,S$3)</f>
        <v>78.27499332282143</v>
      </c>
      <c r="T5" s="59" cm="1">
        <f t="array" ref="T5">InputsFeesApplication/1000*INDEX(LoansOriginationsQuantity,T$3)</f>
        <v>79.096880752711058</v>
      </c>
      <c r="U5" s="59" cm="1">
        <f t="array" ref="U5">InputsFeesApplication/1000*INDEX(LoansOriginationsQuantity,U$3)</f>
        <v>79.927398000614531</v>
      </c>
      <c r="V5" s="60" cm="1">
        <f t="array" ref="V5">InputsFeesApplication/1000*INDEX(LoansOriginationsQuantity,V$3)</f>
        <v>80.766635679620975</v>
      </c>
      <c r="W5" s="53" cm="1">
        <f t="array" ref="W5">InputsFeesApplication/1000*INDEX(LoansOriginationsQuantity,W$3)</f>
        <v>81.614685354256991</v>
      </c>
      <c r="X5" s="59" cm="1">
        <f t="array" ref="X5">InputsFeesApplication/1000*INDEX(LoansOriginationsQuantity,X$3)</f>
        <v>82.471639550476681</v>
      </c>
      <c r="Y5" s="59" cm="1">
        <f t="array" ref="Y5">InputsFeesApplication/1000*INDEX(LoansOriginationsQuantity,Y$3)</f>
        <v>83.337591765756684</v>
      </c>
      <c r="Z5" s="59" cm="1">
        <f t="array" ref="Z5">InputsFeesApplication/1000*INDEX(LoansOriginationsQuantity,Z$3)</f>
        <v>84.212636479297117</v>
      </c>
      <c r="AA5" s="59" cm="1">
        <f t="array" ref="AA5">InputsFeesApplication/1000*INDEX(LoansOriginationsQuantity,AA$3)</f>
        <v>85.096869162329739</v>
      </c>
      <c r="AB5" s="59" cm="1">
        <f t="array" ref="AB5">InputsFeesApplication/1000*INDEX(LoansOriginationsQuantity,AB$3)</f>
        <v>85.990386288534197</v>
      </c>
      <c r="AC5" s="59" cm="1">
        <f t="array" ref="AC5">InputsFeesApplication/1000*INDEX(LoansOriginationsQuantity,AC$3)</f>
        <v>86.893285344563807</v>
      </c>
      <c r="AD5" s="59" cm="1">
        <f t="array" ref="AD5">InputsFeesApplication/1000*INDEX(LoansOriginationsQuantity,AD$3)</f>
        <v>87.805664840681729</v>
      </c>
      <c r="AE5" s="59" cm="1">
        <f t="array" ref="AE5">InputsFeesApplication/1000*INDEX(LoansOriginationsQuantity,AE$3)</f>
        <v>88.727624321508884</v>
      </c>
      <c r="AF5" s="59" cm="1">
        <f t="array" ref="AF5">InputsFeesApplication/1000*INDEX(LoansOriginationsQuantity,AF$3)</f>
        <v>89.659264376884721</v>
      </c>
      <c r="AG5" s="59" cm="1">
        <f t="array" ref="AG5">InputsFeesApplication/1000*INDEX(LoansOriginationsQuantity,AG$3)</f>
        <v>90.600686652842015</v>
      </c>
      <c r="AH5" s="60" cm="1">
        <f t="array" ref="AH5">InputsFeesApplication/1000*INDEX(LoansOriginationsQuantity,AH$3)</f>
        <v>91.551993862696847</v>
      </c>
      <c r="AI5" s="53" cm="1">
        <f t="array" ref="AI5">InputsFeesApplication/1000*INDEX(LoansOriginationsQuantity,AI$3)</f>
        <v>92.513289798255173</v>
      </c>
      <c r="AJ5" s="59" cm="1">
        <f t="array" ref="AJ5">InputsFeesApplication/1000*INDEX(LoansOriginationsQuantity,AJ$3)</f>
        <v>93.48467934113684</v>
      </c>
      <c r="AK5" s="59" cm="1">
        <f t="array" ref="AK5">InputsFeesApplication/1000*INDEX(LoansOriginationsQuantity,AK$3)</f>
        <v>94.466268474218779</v>
      </c>
      <c r="AL5" s="59" cm="1">
        <f t="array" ref="AL5">InputsFeesApplication/1000*INDEX(LoansOriginationsQuantity,AL$3)</f>
        <v>95.458164293198067</v>
      </c>
      <c r="AM5" s="59" cm="1">
        <f t="array" ref="AM5">InputsFeesApplication/1000*INDEX(LoansOriginationsQuantity,AM$3)</f>
        <v>96.460475018276654</v>
      </c>
      <c r="AN5" s="59" cm="1">
        <f t="array" ref="AN5">InputsFeesApplication/1000*INDEX(LoansOriginationsQuantity,AN$3)</f>
        <v>97.473310005968543</v>
      </c>
      <c r="AO5" s="59" cm="1">
        <f t="array" ref="AO5">InputsFeesApplication/1000*INDEX(LoansOriginationsQuantity,AO$3)</f>
        <v>98.49677976103122</v>
      </c>
      <c r="AP5" s="59" cm="1">
        <f t="array" ref="AP5">InputsFeesApplication/1000*INDEX(LoansOriginationsQuantity,AP$3)</f>
        <v>99.530995948522033</v>
      </c>
      <c r="AQ5" s="59" cm="1">
        <f t="array" ref="AQ5">InputsFeesApplication/1000*INDEX(LoansOriginationsQuantity,AQ$3)</f>
        <v>100.57607140598151</v>
      </c>
      <c r="AR5" s="59" cm="1">
        <f t="array" ref="AR5">InputsFeesApplication/1000*INDEX(LoansOriginationsQuantity,AR$3)</f>
        <v>101.6321201557443</v>
      </c>
      <c r="AS5" s="59" cm="1">
        <f t="array" ref="AS5">InputsFeesApplication/1000*INDEX(LoansOriginationsQuantity,AS$3)</f>
        <v>102.69925741737961</v>
      </c>
      <c r="AT5" s="60" cm="1">
        <f t="array" ref="AT5">InputsFeesApplication/1000*INDEX(LoansOriginationsQuantity,AT$3)</f>
        <v>103.77759962026211</v>
      </c>
      <c r="AU5" s="53" cm="1">
        <f t="array" ref="AU5">InputsFeesApplication/1000*INDEX(LoansOriginationsQuantity,AU$3)</f>
        <v>104.86726441627486</v>
      </c>
      <c r="AV5" s="59" cm="1">
        <f t="array" ref="AV5">InputsFeesApplication/1000*INDEX(LoansOriginationsQuantity,AV$3)</f>
        <v>105.96837069264573</v>
      </c>
      <c r="AW5" s="59" cm="1">
        <f t="array" ref="AW5">InputsFeesApplication/1000*INDEX(LoansOriginationsQuantity,AW$3)</f>
        <v>107.08103858491852</v>
      </c>
      <c r="AX5" s="59" cm="1">
        <f t="array" ref="AX5">InputsFeesApplication/1000*INDEX(LoansOriginationsQuantity,AX$3)</f>
        <v>108.20538949006016</v>
      </c>
      <c r="AY5" s="59" cm="1">
        <f t="array" ref="AY5">InputsFeesApplication/1000*INDEX(LoansOriginationsQuantity,AY$3)</f>
        <v>109.34154607970578</v>
      </c>
      <c r="AZ5" s="59" cm="1">
        <f t="array" ref="AZ5">InputsFeesApplication/1000*INDEX(LoansOriginationsQuantity,AZ$3)</f>
        <v>110.48963231354269</v>
      </c>
      <c r="BA5" s="59" cm="1">
        <f t="array" ref="BA5">InputsFeesApplication/1000*INDEX(LoansOriginationsQuantity,BA$3)</f>
        <v>111.64977345283488</v>
      </c>
      <c r="BB5" s="59" cm="1">
        <f t="array" ref="BB5">InputsFeesApplication/1000*INDEX(LoansOriginationsQuantity,BB$3)</f>
        <v>112.82209607408964</v>
      </c>
      <c r="BC5" s="59" cm="1">
        <f t="array" ref="BC5">InputsFeesApplication/1000*INDEX(LoansOriginationsQuantity,BC$3)</f>
        <v>114.00672808286757</v>
      </c>
      <c r="BD5" s="59" cm="1">
        <f t="array" ref="BD5">InputsFeesApplication/1000*INDEX(LoansOriginationsQuantity,BD$3)</f>
        <v>115.20379872773768</v>
      </c>
      <c r="BE5" s="59" cm="1">
        <f t="array" ref="BE5">InputsFeesApplication/1000*INDEX(LoansOriginationsQuantity,BE$3)</f>
        <v>116.4134386143789</v>
      </c>
      <c r="BF5" s="60" cm="1">
        <f t="array" ref="BF5">InputsFeesApplication/1000*INDEX(LoansOriginationsQuantity,BF$3)</f>
        <v>117.63577971982988</v>
      </c>
      <c r="BG5" s="53" cm="1">
        <f t="array" ref="BG5">InputsFeesApplication/1000*INDEX(LoansOriginationsQuantity,BG$3)</f>
        <v>118.87095540688809</v>
      </c>
      <c r="BH5" s="59" cm="1">
        <f t="array" ref="BH5">InputsFeesApplication/1000*INDEX(LoansOriginationsQuantity,BH$3)</f>
        <v>120.11910043866041</v>
      </c>
      <c r="BI5" s="59" cm="1">
        <f t="array" ref="BI5">InputsFeesApplication/1000*INDEX(LoansOriginationsQuantity,BI$3)</f>
        <v>121.38035099326635</v>
      </c>
      <c r="BJ5" s="59" cm="1">
        <f t="array" ref="BJ5">InputsFeesApplication/1000*INDEX(LoansOriginationsQuantity,BJ$3)</f>
        <v>122.65484467869564</v>
      </c>
      <c r="BK5" s="59" cm="1">
        <f t="array" ref="BK5">InputsFeesApplication/1000*INDEX(LoansOriginationsQuantity,BK$3)</f>
        <v>123.94272054782193</v>
      </c>
      <c r="BL5" s="59" cm="1">
        <f t="array" ref="BL5">InputsFeesApplication/1000*INDEX(LoansOriginationsQuantity,BL$3)</f>
        <v>125.24411911357406</v>
      </c>
      <c r="BM5" s="59" cm="1">
        <f t="array" ref="BM5">InputsFeesApplication/1000*INDEX(LoansOriginationsQuantity,BM$3)</f>
        <v>126.55918236426658</v>
      </c>
      <c r="BN5" s="59" cm="1">
        <f t="array" ref="BN5">InputsFeesApplication/1000*INDEX(LoansOriginationsQuantity,BN$3)</f>
        <v>127.88805377909136</v>
      </c>
      <c r="BO5" s="59" cm="1">
        <f t="array" ref="BO5">InputsFeesApplication/1000*INDEX(LoansOriginationsQuantity,BO$3)</f>
        <v>129.23087834377182</v>
      </c>
      <c r="BP5" s="59" cm="1">
        <f t="array" ref="BP5">InputsFeesApplication/1000*INDEX(LoansOriginationsQuantity,BP$3)</f>
        <v>130.58780256638144</v>
      </c>
      <c r="BQ5" s="59" cm="1">
        <f t="array" ref="BQ5">InputsFeesApplication/1000*INDEX(LoansOriginationsQuantity,BQ$3)</f>
        <v>131.95897449332841</v>
      </c>
      <c r="BR5" s="60" cm="1">
        <f t="array" ref="BR5">InputsFeesApplication/1000*INDEX(LoansOriginationsQuantity,BR$3)</f>
        <v>133.34454372550837</v>
      </c>
    </row>
    <row r="6" spans="1:70" s="47" customFormat="1" x14ac:dyDescent="0.25">
      <c r="B6" s="65"/>
      <c r="C6" s="128" t="s">
        <v>249</v>
      </c>
      <c r="E6" s="60">
        <f t="shared" ref="E6" si="4">SUM(K6:V6)</f>
        <v>2098.4432320799092</v>
      </c>
      <c r="F6" s="60">
        <f t="shared" ref="F6" si="5">SUM(W6:AH6)</f>
        <v>2378.6636683329425</v>
      </c>
      <c r="G6" s="60">
        <f t="shared" ref="G6" si="6">SUM(AI6:AT6)</f>
        <v>2696.3039840916085</v>
      </c>
      <c r="H6" s="60">
        <f t="shared" ref="H6" si="7">SUM(AU6:BF6)</f>
        <v>3056.3611289036976</v>
      </c>
      <c r="I6" s="60">
        <f t="shared" ref="I6" si="8">SUM(BG6:BR6)</f>
        <v>3464.4993314507915</v>
      </c>
      <c r="K6" s="53" cm="1">
        <f t="array" ref="K6">InputsFeesOriginationRate*INDEX(LoansOriginationsAmount,K$3)</f>
        <v>165</v>
      </c>
      <c r="L6" s="53" cm="1">
        <f t="array" ref="L6">InputsFeesOriginationRate*INDEX(LoansOriginationsAmount,L$3)</f>
        <v>166.73249999999996</v>
      </c>
      <c r="M6" s="53" cm="1">
        <f t="array" ref="M6">InputsFeesOriginationRate*INDEX(LoansOriginationsAmount,M$3)</f>
        <v>168.48319124999998</v>
      </c>
      <c r="N6" s="53" cm="1">
        <f t="array" ref="N6">InputsFeesOriginationRate*INDEX(LoansOriginationsAmount,N$3)</f>
        <v>170.25226475812497</v>
      </c>
      <c r="O6" s="53" cm="1">
        <f t="array" ref="O6">InputsFeesOriginationRate*INDEX(LoansOriginationsAmount,O$3)</f>
        <v>172.03991353808527</v>
      </c>
      <c r="P6" s="53" cm="1">
        <f t="array" ref="P6">InputsFeesOriginationRate*INDEX(LoansOriginationsAmount,P$3)</f>
        <v>173.84633263023517</v>
      </c>
      <c r="Q6" s="53" cm="1">
        <f t="array" ref="Q6">InputsFeesOriginationRate*INDEX(LoansOriginationsAmount,Q$3)</f>
        <v>175.67171912285264</v>
      </c>
      <c r="R6" s="53" cm="1">
        <f t="array" ref="R6">InputsFeesOriginationRate*INDEX(LoansOriginationsAmount,R$3)</f>
        <v>177.51627217364256</v>
      </c>
      <c r="S6" s="53" cm="1">
        <f t="array" ref="S6">InputsFeesOriginationRate*INDEX(LoansOriginationsAmount,S$3)</f>
        <v>179.38019303146578</v>
      </c>
      <c r="T6" s="53" cm="1">
        <f t="array" ref="T6">InputsFeesOriginationRate*INDEX(LoansOriginationsAmount,T$3)</f>
        <v>181.26368505829615</v>
      </c>
      <c r="U6" s="53" cm="1">
        <f t="array" ref="U6">InputsFeesOriginationRate*INDEX(LoansOriginationsAmount,U$3)</f>
        <v>183.16695375140827</v>
      </c>
      <c r="V6" s="60" cm="1">
        <f t="array" ref="V6">InputsFeesOriginationRate*INDEX(LoansOriginationsAmount,V$3)</f>
        <v>185.09020676579806</v>
      </c>
      <c r="W6" s="53" cm="1">
        <f t="array" ref="W6">InputsFeesOriginationRate*INDEX(LoansOriginationsAmount,W$3)</f>
        <v>187.03365393683896</v>
      </c>
      <c r="X6" s="59" cm="1">
        <f t="array" ref="X6">InputsFeesOriginationRate*INDEX(LoansOriginationsAmount,X$3)</f>
        <v>188.99750730317572</v>
      </c>
      <c r="Y6" s="59" cm="1">
        <f t="array" ref="Y6">InputsFeesOriginationRate*INDEX(LoansOriginationsAmount,Y$3)</f>
        <v>190.98198112985904</v>
      </c>
      <c r="Z6" s="59" cm="1">
        <f t="array" ref="Z6">InputsFeesOriginationRate*INDEX(LoansOriginationsAmount,Z$3)</f>
        <v>192.98729193172255</v>
      </c>
      <c r="AA6" s="59" cm="1">
        <f t="array" ref="AA6">InputsFeesOriginationRate*INDEX(LoansOriginationsAmount,AA$3)</f>
        <v>195.01365849700565</v>
      </c>
      <c r="AB6" s="59" cm="1">
        <f t="array" ref="AB6">InputsFeesOriginationRate*INDEX(LoansOriginationsAmount,AB$3)</f>
        <v>197.06130191122421</v>
      </c>
      <c r="AC6" s="59" cm="1">
        <f t="array" ref="AC6">InputsFeesOriginationRate*INDEX(LoansOriginationsAmount,AC$3)</f>
        <v>199.13044558129207</v>
      </c>
      <c r="AD6" s="59" cm="1">
        <f t="array" ref="AD6">InputsFeesOriginationRate*INDEX(LoansOriginationsAmount,AD$3)</f>
        <v>201.22131525989559</v>
      </c>
      <c r="AE6" s="59" cm="1">
        <f t="array" ref="AE6">InputsFeesOriginationRate*INDEX(LoansOriginationsAmount,AE$3)</f>
        <v>203.33413907012451</v>
      </c>
      <c r="AF6" s="59" cm="1">
        <f t="array" ref="AF6">InputsFeesOriginationRate*INDEX(LoansOriginationsAmount,AF$3)</f>
        <v>205.46914753036083</v>
      </c>
      <c r="AG6" s="59" cm="1">
        <f t="array" ref="AG6">InputsFeesOriginationRate*INDEX(LoansOriginationsAmount,AG$3)</f>
        <v>207.62657357942959</v>
      </c>
      <c r="AH6" s="60" cm="1">
        <f t="array" ref="AH6">InputsFeesOriginationRate*INDEX(LoansOriginationsAmount,AH$3)</f>
        <v>209.8066526020136</v>
      </c>
      <c r="AI6" s="53" cm="1">
        <f t="array" ref="AI6">InputsFeesOriginationRate*INDEX(LoansOriginationsAmount,AI$3)</f>
        <v>212.00962245433476</v>
      </c>
      <c r="AJ6" s="59" cm="1">
        <f t="array" ref="AJ6">InputsFeesOriginationRate*INDEX(LoansOriginationsAmount,AJ$3)</f>
        <v>214.23572349010524</v>
      </c>
      <c r="AK6" s="59" cm="1">
        <f t="array" ref="AK6">InputsFeesOriginationRate*INDEX(LoansOriginationsAmount,AK$3)</f>
        <v>216.48519858675135</v>
      </c>
      <c r="AL6" s="59" cm="1">
        <f t="array" ref="AL6">InputsFeesOriginationRate*INDEX(LoansOriginationsAmount,AL$3)</f>
        <v>218.75829317191221</v>
      </c>
      <c r="AM6" s="59" cm="1">
        <f t="array" ref="AM6">InputsFeesOriginationRate*INDEX(LoansOriginationsAmount,AM$3)</f>
        <v>221.05525525021733</v>
      </c>
      <c r="AN6" s="59" cm="1">
        <f t="array" ref="AN6">InputsFeesOriginationRate*INDEX(LoansOriginationsAmount,AN$3)</f>
        <v>223.3763354303446</v>
      </c>
      <c r="AO6" s="59" cm="1">
        <f t="array" ref="AO6">InputsFeesOriginationRate*INDEX(LoansOriginationsAmount,AO$3)</f>
        <v>225.7217869523632</v>
      </c>
      <c r="AP6" s="59" cm="1">
        <f t="array" ref="AP6">InputsFeesOriginationRate*INDEX(LoansOriginationsAmount,AP$3)</f>
        <v>228.09186571536301</v>
      </c>
      <c r="AQ6" s="59" cm="1">
        <f t="array" ref="AQ6">InputsFeesOriginationRate*INDEX(LoansOriginationsAmount,AQ$3)</f>
        <v>230.4868303053743</v>
      </c>
      <c r="AR6" s="59" cm="1">
        <f t="array" ref="AR6">InputsFeesOriginationRate*INDEX(LoansOriginationsAmount,AR$3)</f>
        <v>232.90694202358068</v>
      </c>
      <c r="AS6" s="59" cm="1">
        <f t="array" ref="AS6">InputsFeesOriginationRate*INDEX(LoansOriginationsAmount,AS$3)</f>
        <v>235.35246491482826</v>
      </c>
      <c r="AT6" s="60" cm="1">
        <f t="array" ref="AT6">InputsFeesOriginationRate*INDEX(LoansOriginationsAmount,AT$3)</f>
        <v>237.823665796434</v>
      </c>
      <c r="AU6" s="53" cm="1">
        <f t="array" ref="AU6">InputsFeesOriginationRate*INDEX(LoansOriginationsAmount,AU$3)</f>
        <v>240.32081428729654</v>
      </c>
      <c r="AV6" s="59" cm="1">
        <f t="array" ref="AV6">InputsFeesOriginationRate*INDEX(LoansOriginationsAmount,AV$3)</f>
        <v>242.84418283731313</v>
      </c>
      <c r="AW6" s="59" cm="1">
        <f t="array" ref="AW6">InputsFeesOriginationRate*INDEX(LoansOriginationsAmount,AW$3)</f>
        <v>245.39404675710489</v>
      </c>
      <c r="AX6" s="59" cm="1">
        <f t="array" ref="AX6">InputsFeesOriginationRate*INDEX(LoansOriginationsAmount,AX$3)</f>
        <v>247.97068424805451</v>
      </c>
      <c r="AY6" s="59" cm="1">
        <f t="array" ref="AY6">InputsFeesOriginationRate*INDEX(LoansOriginationsAmount,AY$3)</f>
        <v>250.57437643265908</v>
      </c>
      <c r="AZ6" s="59" cm="1">
        <f t="array" ref="AZ6">InputsFeesOriginationRate*INDEX(LoansOriginationsAmount,AZ$3)</f>
        <v>253.20540738520197</v>
      </c>
      <c r="BA6" s="59" cm="1">
        <f t="array" ref="BA6">InputsFeesOriginationRate*INDEX(LoansOriginationsAmount,BA$3)</f>
        <v>255.86406416274659</v>
      </c>
      <c r="BB6" s="59" cm="1">
        <f t="array" ref="BB6">InputsFeesOriginationRate*INDEX(LoansOriginationsAmount,BB$3)</f>
        <v>258.55063683645545</v>
      </c>
      <c r="BC6" s="59" cm="1">
        <f t="array" ref="BC6">InputsFeesOriginationRate*INDEX(LoansOriginationsAmount,BC$3)</f>
        <v>261.26541852323817</v>
      </c>
      <c r="BD6" s="59" cm="1">
        <f t="array" ref="BD6">InputsFeesOriginationRate*INDEX(LoansOriginationsAmount,BD$3)</f>
        <v>264.00870541773213</v>
      </c>
      <c r="BE6" s="59" cm="1">
        <f t="array" ref="BE6">InputsFeesOriginationRate*INDEX(LoansOriginationsAmount,BE$3)</f>
        <v>266.78079682461833</v>
      </c>
      <c r="BF6" s="60" cm="1">
        <f t="array" ref="BF6">InputsFeesOriginationRate*INDEX(LoansOriginationsAmount,BF$3)</f>
        <v>269.5819951912768</v>
      </c>
      <c r="BG6" s="53" cm="1">
        <f t="array" ref="BG6">InputsFeesOriginationRate*INDEX(LoansOriginationsAmount,BG$3)</f>
        <v>272.41260614078516</v>
      </c>
      <c r="BH6" s="59" cm="1">
        <f t="array" ref="BH6">InputsFeesOriginationRate*INDEX(LoansOriginationsAmount,BH$3)</f>
        <v>275.27293850526348</v>
      </c>
      <c r="BI6" s="59" cm="1">
        <f t="array" ref="BI6">InputsFeesOriginationRate*INDEX(LoansOriginationsAmount,BI$3)</f>
        <v>278.16330435956866</v>
      </c>
      <c r="BJ6" s="59" cm="1">
        <f t="array" ref="BJ6">InputsFeesOriginationRate*INDEX(LoansOriginationsAmount,BJ$3)</f>
        <v>281.08401905534419</v>
      </c>
      <c r="BK6" s="59" cm="1">
        <f t="array" ref="BK6">InputsFeesOriginationRate*INDEX(LoansOriginationsAmount,BK$3)</f>
        <v>284.03540125542526</v>
      </c>
      <c r="BL6" s="59" cm="1">
        <f t="array" ref="BL6">InputsFeesOriginationRate*INDEX(LoansOriginationsAmount,BL$3)</f>
        <v>287.01777296860723</v>
      </c>
      <c r="BM6" s="59" cm="1">
        <f t="array" ref="BM6">InputsFeesOriginationRate*INDEX(LoansOriginationsAmount,BM$3)</f>
        <v>290.03145958477756</v>
      </c>
      <c r="BN6" s="59" cm="1">
        <f t="array" ref="BN6">InputsFeesOriginationRate*INDEX(LoansOriginationsAmount,BN$3)</f>
        <v>293.07678991041769</v>
      </c>
      <c r="BO6" s="59" cm="1">
        <f t="array" ref="BO6">InputsFeesOriginationRate*INDEX(LoansOriginationsAmount,BO$3)</f>
        <v>296.15409620447707</v>
      </c>
      <c r="BP6" s="59" cm="1">
        <f t="array" ref="BP6">InputsFeesOriginationRate*INDEX(LoansOriginationsAmount,BP$3)</f>
        <v>299.26371421462409</v>
      </c>
      <c r="BQ6" s="59" cm="1">
        <f t="array" ref="BQ6">InputsFeesOriginationRate*INDEX(LoansOriginationsAmount,BQ$3)</f>
        <v>302.40598321387762</v>
      </c>
      <c r="BR6" s="60" cm="1">
        <f t="array" ref="BR6">InputsFeesOriginationRate*INDEX(LoansOriginationsAmount,BR$3)</f>
        <v>305.58124603762332</v>
      </c>
    </row>
    <row r="7" spans="1:70" s="47" customFormat="1" x14ac:dyDescent="0.25">
      <c r="B7" s="65"/>
      <c r="C7" s="128" t="s">
        <v>248</v>
      </c>
      <c r="E7" s="60">
        <f t="shared" ref="E7:E13" ca="1" si="9">SUM(K7:V7)</f>
        <v>1159.2688650031937</v>
      </c>
      <c r="F7" s="60">
        <f t="shared" ref="F7:F15" ca="1" si="10">SUM(W7:AH7)</f>
        <v>1824.0218375861848</v>
      </c>
      <c r="G7" s="60">
        <f t="shared" ref="G7:G13" ca="1" si="11">SUM(AI7:AT7)</f>
        <v>2067.5967826929195</v>
      </c>
      <c r="H7" s="60">
        <f t="shared" ref="H7:H13" ca="1" si="12">SUM(AU7:BF7)</f>
        <v>2343.6980674855099</v>
      </c>
      <c r="I7" s="60">
        <f t="shared" ref="I7:I13" ca="1" si="13">SUM(BG7:BR7)</f>
        <v>2656.6691714334738</v>
      </c>
      <c r="K7" s="53" cm="1">
        <f t="array" aca="1" ref="K7" ca="1">(InputsFeesServicing/12)*INDEX(LoansOutstandingAmount,K$3)</f>
        <v>25</v>
      </c>
      <c r="L7" s="53" cm="1">
        <f t="array" aca="1" ref="L7" ca="1">(InputsFeesServicing/12)*INDEX(LoansOutstandingAmount,L$3)</f>
        <v>50.262500000000003</v>
      </c>
      <c r="M7" s="59" cm="1">
        <f t="array" aca="1" ref="M7" ca="1">(InputsFeesServicing/12)*INDEX(LoansOutstandingAmount,M$3)</f>
        <v>75.790256249999999</v>
      </c>
      <c r="N7" s="59" cm="1">
        <f t="array" aca="1" ref="N7" ca="1">(InputsFeesServicing/12)*INDEX(LoansOutstandingAmount,N$3)</f>
        <v>82.836053940624993</v>
      </c>
      <c r="O7" s="59" cm="1">
        <f t="array" aca="1" ref="O7" ca="1">(InputsFeesServicing/12)*INDEX(LoansOutstandingAmount,O$3)</f>
        <v>89.955832507001546</v>
      </c>
      <c r="P7" s="59" cm="1">
        <f t="array" aca="1" ref="P7" ca="1">(InputsFeesServicing/12)*INDEX(LoansOutstandingAmount,P$3)</f>
        <v>97.150368748325064</v>
      </c>
      <c r="Q7" s="59" cm="1">
        <f t="array" aca="1" ref="Q7" ca="1">(InputsFeesServicing/12)*INDEX(LoansOutstandingAmount,Q$3)</f>
        <v>104.42044762018247</v>
      </c>
      <c r="R7" s="59" cm="1">
        <f t="array" aca="1" ref="R7" ca="1">(InputsFeesServicing/12)*INDEX(LoansOutstandingAmount,R$3)</f>
        <v>111.76686232019438</v>
      </c>
      <c r="S7" s="59" cm="1">
        <f t="array" aca="1" ref="S7" ca="1">(InputsFeesServicing/12)*INDEX(LoansOutstandingAmount,S$3)</f>
        <v>119.19041437455641</v>
      </c>
      <c r="T7" s="59" cm="1">
        <f t="array" aca="1" ref="T7" ca="1">(InputsFeesServicing/12)*INDEX(LoansOutstandingAmount,T$3)</f>
        <v>126.69191372548924</v>
      </c>
      <c r="U7" s="59" cm="1">
        <f t="array" aca="1" ref="U7" ca="1">(InputsFeesServicing/12)*INDEX(LoansOutstandingAmount,U$3)</f>
        <v>134.27217881960689</v>
      </c>
      <c r="V7" s="60" cm="1">
        <f t="array" aca="1" ref="V7" ca="1">(InputsFeesServicing/12)*INDEX(LoansOutstandingAmount,V$3)</f>
        <v>141.93203669721277</v>
      </c>
      <c r="W7" s="53" cm="1">
        <f t="array" aca="1" ref="W7" ca="1">(InputsFeesServicing/12)*INDEX(LoansOutstandingAmount,W$3)</f>
        <v>143.4223230825335</v>
      </c>
      <c r="X7" s="59" cm="1">
        <f t="array" aca="1" ref="X7" ca="1">(InputsFeesServicing/12)*INDEX(LoansOutstandingAmount,X$3)</f>
        <v>144.92825747490008</v>
      </c>
      <c r="Y7" s="59" cm="1">
        <f t="array" aca="1" ref="Y7" ca="1">(InputsFeesServicing/12)*INDEX(LoansOutstandingAmount,Y$3)</f>
        <v>146.45000417838654</v>
      </c>
      <c r="Z7" s="59" cm="1">
        <f t="array" aca="1" ref="Z7" ca="1">(InputsFeesServicing/12)*INDEX(LoansOutstandingAmount,Z$3)</f>
        <v>147.98772922225956</v>
      </c>
      <c r="AA7" s="59" cm="1">
        <f t="array" aca="1" ref="AA7" ca="1">(InputsFeesServicing/12)*INDEX(LoansOutstandingAmount,AA$3)</f>
        <v>149.5416003790933</v>
      </c>
      <c r="AB7" s="59" cm="1">
        <f t="array" aca="1" ref="AB7" ca="1">(InputsFeesServicing/12)*INDEX(LoansOutstandingAmount,AB$3)</f>
        <v>151.11178718307377</v>
      </c>
      <c r="AC7" s="59" cm="1">
        <f t="array" aca="1" ref="AC7" ca="1">(InputsFeesServicing/12)*INDEX(LoansOutstandingAmount,AC$3)</f>
        <v>152.69846094849603</v>
      </c>
      <c r="AD7" s="59" cm="1">
        <f t="array" aca="1" ref="AD7" ca="1">(InputsFeesServicing/12)*INDEX(LoansOutstandingAmount,AD$3)</f>
        <v>154.30179478845523</v>
      </c>
      <c r="AE7" s="59" cm="1">
        <f t="array" aca="1" ref="AE7" ca="1">(InputsFeesServicing/12)*INDEX(LoansOutstandingAmount,AE$3)</f>
        <v>155.92196363373401</v>
      </c>
      <c r="AF7" s="59" cm="1">
        <f t="array" aca="1" ref="AF7" ca="1">(InputsFeesServicing/12)*INDEX(LoansOutstandingAmount,AF$3)</f>
        <v>157.55914425188823</v>
      </c>
      <c r="AG7" s="59" cm="1">
        <f t="array" aca="1" ref="AG7" ca="1">(InputsFeesServicing/12)*INDEX(LoansOutstandingAmount,AG$3)</f>
        <v>159.21351526653305</v>
      </c>
      <c r="AH7" s="60" cm="1">
        <f t="array" aca="1" ref="AH7" ca="1">(InputsFeesServicing/12)*INDEX(LoansOutstandingAmount,AH$3)</f>
        <v>160.88525717683163</v>
      </c>
      <c r="AI7" s="53" cm="1">
        <f t="array" aca="1" ref="AI7" ca="1">(InputsFeesServicing/12)*INDEX(LoansOutstandingAmount,AI$3)</f>
        <v>162.57455237718838</v>
      </c>
      <c r="AJ7" s="59" cm="1">
        <f t="array" aca="1" ref="AJ7" ca="1">(InputsFeesServicing/12)*INDEX(LoansOutstandingAmount,AJ$3)</f>
        <v>164.28158517714886</v>
      </c>
      <c r="AK7" s="59" cm="1">
        <f t="array" aca="1" ref="AK7" ca="1">(InputsFeesServicing/12)*INDEX(LoansOutstandingAmount,AK$3)</f>
        <v>166.00654182150893</v>
      </c>
      <c r="AL7" s="59" cm="1">
        <f t="array" aca="1" ref="AL7" ca="1">(InputsFeesServicing/12)*INDEX(LoansOutstandingAmount,AL$3)</f>
        <v>167.74961051063477</v>
      </c>
      <c r="AM7" s="59" cm="1">
        <f t="array" aca="1" ref="AM7" ca="1">(InputsFeesServicing/12)*INDEX(LoansOutstandingAmount,AM$3)</f>
        <v>169.51098142099644</v>
      </c>
      <c r="AN7" s="59" cm="1">
        <f t="array" aca="1" ref="AN7" ca="1">(InputsFeesServicing/12)*INDEX(LoansOutstandingAmount,AN$3)</f>
        <v>171.29084672591688</v>
      </c>
      <c r="AO7" s="59" cm="1">
        <f t="array" aca="1" ref="AO7" ca="1">(InputsFeesServicing/12)*INDEX(LoansOutstandingAmount,AO$3)</f>
        <v>173.08940061653902</v>
      </c>
      <c r="AP7" s="59" cm="1">
        <f t="array" aca="1" ref="AP7" ca="1">(InputsFeesServicing/12)*INDEX(LoansOutstandingAmount,AP$3)</f>
        <v>174.90683932301266</v>
      </c>
      <c r="AQ7" s="59" cm="1">
        <f t="array" aca="1" ref="AQ7" ca="1">(InputsFeesServicing/12)*INDEX(LoansOutstandingAmount,AQ$3)</f>
        <v>176.74336113590431</v>
      </c>
      <c r="AR7" s="59" cm="1">
        <f t="array" aca="1" ref="AR7" ca="1">(InputsFeesServicing/12)*INDEX(LoansOutstandingAmount,AR$3)</f>
        <v>178.59916642783128</v>
      </c>
      <c r="AS7" s="59" cm="1">
        <f t="array" aca="1" ref="AS7" ca="1">(InputsFeesServicing/12)*INDEX(LoansOutstandingAmount,AS$3)</f>
        <v>180.47445767532352</v>
      </c>
      <c r="AT7" s="60" cm="1">
        <f t="array" aca="1" ref="AT7" ca="1">(InputsFeesServicing/12)*INDEX(LoansOutstandingAmount,AT$3)</f>
        <v>182.36943948091439</v>
      </c>
      <c r="AU7" s="53" cm="1">
        <f t="array" aca="1" ref="AU7" ca="1">(InputsFeesServicing/12)*INDEX(LoansOutstandingAmount,AU$3)</f>
        <v>184.28431859546401</v>
      </c>
      <c r="AV7" s="59" cm="1">
        <f t="array" aca="1" ref="AV7" ca="1">(InputsFeesServicing/12)*INDEX(LoansOutstandingAmount,AV$3)</f>
        <v>186.21930394071637</v>
      </c>
      <c r="AW7" s="59" cm="1">
        <f t="array" aca="1" ref="AW7" ca="1">(InputsFeesServicing/12)*INDEX(LoansOutstandingAmount,AW$3)</f>
        <v>188.17460663209388</v>
      </c>
      <c r="AX7" s="59" cm="1">
        <f t="array" aca="1" ref="AX7" ca="1">(InputsFeesServicing/12)*INDEX(LoansOutstandingAmount,AX$3)</f>
        <v>190.15044000173086</v>
      </c>
      <c r="AY7" s="59" cm="1">
        <f t="array" aca="1" ref="AY7" ca="1">(InputsFeesServicing/12)*INDEX(LoansOutstandingAmount,AY$3)</f>
        <v>192.14701962174902</v>
      </c>
      <c r="AZ7" s="59" cm="1">
        <f t="array" aca="1" ref="AZ7" ca="1">(InputsFeesServicing/12)*INDEX(LoansOutstandingAmount,AZ$3)</f>
        <v>194.16456332777736</v>
      </c>
      <c r="BA7" s="59" cm="1">
        <f t="array" aca="1" ref="BA7" ca="1">(InputsFeesServicing/12)*INDEX(LoansOutstandingAmount,BA$3)</f>
        <v>196.20329124271902</v>
      </c>
      <c r="BB7" s="59" cm="1">
        <f t="array" aca="1" ref="BB7" ca="1">(InputsFeesServicing/12)*INDEX(LoansOutstandingAmount,BB$3)</f>
        <v>198.26342580076758</v>
      </c>
      <c r="BC7" s="59" cm="1">
        <f t="array" aca="1" ref="BC7" ca="1">(InputsFeesServicing/12)*INDEX(LoansOutstandingAmount,BC$3)</f>
        <v>200.34519177167562</v>
      </c>
      <c r="BD7" s="59" cm="1">
        <f t="array" aca="1" ref="BD7" ca="1">(InputsFeesServicing/12)*INDEX(LoansOutstandingAmount,BD$3)</f>
        <v>202.44881628527818</v>
      </c>
      <c r="BE7" s="59" cm="1">
        <f t="array" aca="1" ref="BE7" ca="1">(InputsFeesServicing/12)*INDEX(LoansOutstandingAmount,BE$3)</f>
        <v>204.57452885627359</v>
      </c>
      <c r="BF7" s="60" cm="1">
        <f t="array" aca="1" ref="BF7" ca="1">(InputsFeesServicing/12)*INDEX(LoansOutstandingAmount,BF$3)</f>
        <v>206.72256140926447</v>
      </c>
      <c r="BG7" s="53" cm="1">
        <f t="array" aca="1" ref="BG7" ca="1">(InputsFeesServicing/12)*INDEX(LoansOutstandingAmount,BG$3)</f>
        <v>208.89314830406173</v>
      </c>
      <c r="BH7" s="59" cm="1">
        <f t="array" aca="1" ref="BH7" ca="1">(InputsFeesServicing/12)*INDEX(LoansOutstandingAmount,BH$3)</f>
        <v>211.08652636125439</v>
      </c>
      <c r="BI7" s="59" cm="1">
        <f t="array" aca="1" ref="BI7" ca="1">(InputsFeesServicing/12)*INDEX(LoansOutstandingAmount,BI$3)</f>
        <v>213.30293488804753</v>
      </c>
      <c r="BJ7" s="59" cm="1">
        <f t="array" aca="1" ref="BJ7" ca="1">(InputsFeesServicing/12)*INDEX(LoansOutstandingAmount,BJ$3)</f>
        <v>215.54261570437205</v>
      </c>
      <c r="BK7" s="59" cm="1">
        <f t="array" aca="1" ref="BK7" ca="1">(InputsFeesServicing/12)*INDEX(LoansOutstandingAmount,BK$3)</f>
        <v>217.80581316926794</v>
      </c>
      <c r="BL7" s="59" cm="1">
        <f t="array" aca="1" ref="BL7" ca="1">(InputsFeesServicing/12)*INDEX(LoansOutstandingAmount,BL$3)</f>
        <v>220.09277420754526</v>
      </c>
      <c r="BM7" s="59" cm="1">
        <f t="array" aca="1" ref="BM7" ca="1">(InputsFeesServicing/12)*INDEX(LoansOutstandingAmount,BM$3)</f>
        <v>222.4037483367245</v>
      </c>
      <c r="BN7" s="59" cm="1">
        <f t="array" aca="1" ref="BN7" ca="1">(InputsFeesServicing/12)*INDEX(LoansOutstandingAmount,BN$3)</f>
        <v>224.73898769426012</v>
      </c>
      <c r="BO7" s="59" cm="1">
        <f t="array" aca="1" ref="BO7" ca="1">(InputsFeesServicing/12)*INDEX(LoansOutstandingAmount,BO$3)</f>
        <v>227.09874706504985</v>
      </c>
      <c r="BP7" s="59" cm="1">
        <f t="array" aca="1" ref="BP7" ca="1">(InputsFeesServicing/12)*INDEX(LoansOutstandingAmount,BP$3)</f>
        <v>229.48328390923285</v>
      </c>
      <c r="BQ7" s="59" cm="1">
        <f t="array" aca="1" ref="BQ7" ca="1">(InputsFeesServicing/12)*INDEX(LoansOutstandingAmount,BQ$3)</f>
        <v>231.8928583902798</v>
      </c>
      <c r="BR7" s="60" cm="1">
        <f t="array" aca="1" ref="BR7" ca="1">(InputsFeesServicing/12)*INDEX(LoansOutstandingAmount,BR$3)</f>
        <v>234.32773340337769</v>
      </c>
    </row>
    <row r="8" spans="1:70" s="47" customFormat="1" x14ac:dyDescent="0.25">
      <c r="C8" s="20" t="s">
        <v>250</v>
      </c>
      <c r="E8" s="62">
        <f t="shared" ca="1" si="9"/>
        <v>27.822452760076651</v>
      </c>
      <c r="F8" s="62">
        <f t="shared" ca="1" si="10"/>
        <v>43.776524102068429</v>
      </c>
      <c r="G8" s="62">
        <f t="shared" ca="1" si="11"/>
        <v>49.622322784630036</v>
      </c>
      <c r="H8" s="62">
        <f t="shared" ca="1" si="12"/>
        <v>56.248753619652192</v>
      </c>
      <c r="I8" s="62">
        <f t="shared" ca="1" si="13"/>
        <v>63.760060114403302</v>
      </c>
      <c r="K8" s="61" cm="1">
        <f t="array" aca="1" ref="K8" ca="1">InputsRateDelinquency*InputsFeesDelinquency/1000*INDEX(LoansOutstandingQuantity,K$3)</f>
        <v>0.6</v>
      </c>
      <c r="L8" s="61" cm="1">
        <f t="array" aca="1" ref="L8" ca="1">InputsRateDelinquency*InputsFeesDelinquency/1000*INDEX(LoansOutstandingQuantity,L$3)</f>
        <v>1.2062999999999999</v>
      </c>
      <c r="M8" s="61" cm="1">
        <f t="array" aca="1" ref="M8" ca="1">InputsRateDelinquency*InputsFeesDelinquency/1000*INDEX(LoansOutstandingQuantity,M$3)</f>
        <v>1.8189661500000001</v>
      </c>
      <c r="N8" s="61" cm="1">
        <f t="array" aca="1" ref="N8" ca="1">InputsRateDelinquency*InputsFeesDelinquency/1000*INDEX(LoansOutstandingQuantity,N$3)</f>
        <v>1.9880652945750001</v>
      </c>
      <c r="O8" s="61" cm="1">
        <f t="array" aca="1" ref="O8" ca="1">InputsRateDelinquency*InputsFeesDelinquency/1000*INDEX(LoansOutstandingQuantity,O$3)</f>
        <v>2.1589399801680376</v>
      </c>
      <c r="P8" s="61" cm="1">
        <f t="array" aca="1" ref="P8" ca="1">InputsRateDelinquency*InputsFeesDelinquency/1000*INDEX(LoansOutstandingQuantity,P$3)</f>
        <v>2.3316088499598018</v>
      </c>
      <c r="Q8" s="61" cm="1">
        <f t="array" aca="1" ref="Q8" ca="1">InputsRateDelinquency*InputsFeesDelinquency/1000*INDEX(LoansOutstandingQuantity,Q$3)</f>
        <v>2.5060907428843797</v>
      </c>
      <c r="R8" s="61" cm="1">
        <f t="array" aca="1" ref="R8" ca="1">InputsRateDelinquency*InputsFeesDelinquency/1000*INDEX(LoansOutstandingQuantity,R$3)</f>
        <v>2.6824046956846654</v>
      </c>
      <c r="S8" s="61" cm="1">
        <f t="array" aca="1" ref="S8" ca="1">InputsRateDelinquency*InputsFeesDelinquency/1000*INDEX(LoansOutstandingQuantity,S$3)</f>
        <v>2.8605699449893542</v>
      </c>
      <c r="T8" s="61" cm="1">
        <f t="array" aca="1" ref="T8" ca="1">InputsRateDelinquency*InputsFeesDelinquency/1000*INDEX(LoansOutstandingQuantity,T$3)</f>
        <v>3.040605929411742</v>
      </c>
      <c r="U8" s="61" cm="1">
        <f t="array" aca="1" ref="U8" ca="1">InputsRateDelinquency*InputsFeesDelinquency/1000*INDEX(LoansOutstandingQuantity,U$3)</f>
        <v>3.2225322916705652</v>
      </c>
      <c r="V8" s="62" cm="1">
        <f t="array" aca="1" ref="V8" ca="1">InputsRateDelinquency*InputsFeesDelinquency/1000*INDEX(LoansOutstandingQuantity,V$3)</f>
        <v>3.4063688807331061</v>
      </c>
      <c r="W8" s="61" cm="1">
        <f t="array" aca="1" ref="W8" ca="1">InputsRateDelinquency*InputsFeesDelinquency/1000*INDEX(LoansOutstandingQuantity,W$3)</f>
        <v>3.4421357539808035</v>
      </c>
      <c r="X8" s="61" cm="1">
        <f t="array" aca="1" ref="X8" ca="1">InputsRateDelinquency*InputsFeesDelinquency/1000*INDEX(LoansOutstandingQuantity,X$3)</f>
        <v>3.4782781793976016</v>
      </c>
      <c r="Y8" s="61" cm="1">
        <f t="array" aca="1" ref="Y8" ca="1">InputsRateDelinquency*InputsFeesDelinquency/1000*INDEX(LoansOutstandingQuantity,Y$3)</f>
        <v>3.5148001002812759</v>
      </c>
      <c r="Z8" s="61" cm="1">
        <f t="array" aca="1" ref="Z8" ca="1">InputsRateDelinquency*InputsFeesDelinquency/1000*INDEX(LoansOutstandingQuantity,Z$3)</f>
        <v>3.5517055013342294</v>
      </c>
      <c r="AA8" s="61" cm="1">
        <f t="array" aca="1" ref="AA8" ca="1">InputsRateDelinquency*InputsFeesDelinquency/1000*INDEX(LoansOutstandingQuantity,AA$3)</f>
        <v>3.5889984090982385</v>
      </c>
      <c r="AB8" s="61" cm="1">
        <f t="array" aca="1" ref="AB8" ca="1">InputsRateDelinquency*InputsFeesDelinquency/1000*INDEX(LoansOutstandingQuantity,AB$3)</f>
        <v>3.6266828923937702</v>
      </c>
      <c r="AC8" s="61" cm="1">
        <f t="array" aca="1" ref="AC8" ca="1">InputsRateDelinquency*InputsFeesDelinquency/1000*INDEX(LoansOutstandingQuantity,AC$3)</f>
        <v>3.6647630627639045</v>
      </c>
      <c r="AD8" s="61" cm="1">
        <f t="array" aca="1" ref="AD8" ca="1">InputsRateDelinquency*InputsFeesDelinquency/1000*INDEX(LoansOutstandingQuantity,AD$3)</f>
        <v>3.7032430749229253</v>
      </c>
      <c r="AE8" s="61" cm="1">
        <f t="array" aca="1" ref="AE8" ca="1">InputsRateDelinquency*InputsFeesDelinquency/1000*INDEX(LoansOutstandingQuantity,AE$3)</f>
        <v>3.7421271272096157</v>
      </c>
      <c r="AF8" s="61" cm="1">
        <f t="array" aca="1" ref="AF8" ca="1">InputsRateDelinquency*InputsFeesDelinquency/1000*INDEX(LoansOutstandingQuantity,AF$3)</f>
        <v>3.7814194620453168</v>
      </c>
      <c r="AG8" s="61" cm="1">
        <f t="array" aca="1" ref="AG8" ca="1">InputsRateDelinquency*InputsFeesDelinquency/1000*INDEX(LoansOutstandingQuantity,AG$3)</f>
        <v>3.8211243663967922</v>
      </c>
      <c r="AH8" s="62" cm="1">
        <f t="array" aca="1" ref="AH8" ca="1">InputsRateDelinquency*InputsFeesDelinquency/1000*INDEX(LoansOutstandingQuantity,AH$3)</f>
        <v>3.8612461722439582</v>
      </c>
      <c r="AI8" s="61" cm="1">
        <f t="array" aca="1" ref="AI8" ca="1">InputsRateDelinquency*InputsFeesDelinquency/1000*INDEX(LoansOutstandingQuantity,AI$3)</f>
        <v>3.9017892570525197</v>
      </c>
      <c r="AJ8" s="61" cm="1">
        <f t="array" aca="1" ref="AJ8" ca="1">InputsRateDelinquency*InputsFeesDelinquency/1000*INDEX(LoansOutstandingQuantity,AJ$3)</f>
        <v>3.9427580442515713</v>
      </c>
      <c r="AK8" s="61" cm="1">
        <f t="array" aca="1" ref="AK8" ca="1">InputsRateDelinquency*InputsFeesDelinquency/1000*INDEX(LoansOutstandingQuantity,AK$3)</f>
        <v>3.9841570037162128</v>
      </c>
      <c r="AL8" s="61" cm="1">
        <f t="array" aca="1" ref="AL8" ca="1">InputsRateDelinquency*InputsFeesDelinquency/1000*INDEX(LoansOutstandingQuantity,AL$3)</f>
        <v>4.0259906522552322</v>
      </c>
      <c r="AM8" s="61" cm="1">
        <f t="array" aca="1" ref="AM8" ca="1">InputsRateDelinquency*InputsFeesDelinquency/1000*INDEX(LoansOutstandingQuantity,AM$3)</f>
        <v>4.068263554103912</v>
      </c>
      <c r="AN8" s="61" cm="1">
        <f t="array" aca="1" ref="AN8" ca="1">InputsRateDelinquency*InputsFeesDelinquency/1000*INDEX(LoansOutstandingQuantity,AN$3)</f>
        <v>4.1109803214220033</v>
      </c>
      <c r="AO8" s="61" cm="1">
        <f t="array" aca="1" ref="AO8" ca="1">InputsRateDelinquency*InputsFeesDelinquency/1000*INDEX(LoansOutstandingQuantity,AO$3)</f>
        <v>4.154145614796934</v>
      </c>
      <c r="AP8" s="61" cm="1">
        <f t="array" aca="1" ref="AP8" ca="1">InputsRateDelinquency*InputsFeesDelinquency/1000*INDEX(LoansOutstandingQuantity,AP$3)</f>
        <v>4.197764143752301</v>
      </c>
      <c r="AQ8" s="61" cm="1">
        <f t="array" aca="1" ref="AQ8" ca="1">InputsRateDelinquency*InputsFeesDelinquency/1000*INDEX(LoansOutstandingQuantity,AQ$3)</f>
        <v>4.2418406672616999</v>
      </c>
      <c r="AR8" s="61" cm="1">
        <f t="array" aca="1" ref="AR8" ca="1">InputsRateDelinquency*InputsFeesDelinquency/1000*INDEX(LoansOutstandingQuantity,AR$3)</f>
        <v>4.2863799942679472</v>
      </c>
      <c r="AS8" s="61" cm="1">
        <f t="array" aca="1" ref="AS8" ca="1">InputsRateDelinquency*InputsFeesDelinquency/1000*INDEX(LoansOutstandingQuantity,AS$3)</f>
        <v>4.3313869842077608</v>
      </c>
      <c r="AT8" s="62" cm="1">
        <f t="array" aca="1" ref="AT8" ca="1">InputsRateDelinquency*InputsFeesDelinquency/1000*INDEX(LoansOutstandingQuantity,AT$3)</f>
        <v>4.3768665475419422</v>
      </c>
      <c r="AU8" s="61" cm="1">
        <f t="array" aca="1" ref="AU8" ca="1">InputsRateDelinquency*InputsFeesDelinquency/1000*INDEX(LoansOutstandingQuantity,AU$3)</f>
        <v>4.4228236462911319</v>
      </c>
      <c r="AV8" s="61" cm="1">
        <f t="array" aca="1" ref="AV8" ca="1">InputsRateDelinquency*InputsFeesDelinquency/1000*INDEX(LoansOutstandingQuantity,AV$3)</f>
        <v>4.4692632945771891</v>
      </c>
      <c r="AW8" s="61" cm="1">
        <f t="array" aca="1" ref="AW8" ca="1">InputsRateDelinquency*InputsFeesDelinquency/1000*INDEX(LoansOutstandingQuantity,AW$3)</f>
        <v>4.5161905591702496</v>
      </c>
      <c r="AX8" s="61" cm="1">
        <f t="array" aca="1" ref="AX8" ca="1">InputsRateDelinquency*InputsFeesDelinquency/1000*INDEX(LoansOutstandingQuantity,AX$3)</f>
        <v>4.5636105600415373</v>
      </c>
      <c r="AY8" s="61" cm="1">
        <f t="array" aca="1" ref="AY8" ca="1">InputsRateDelinquency*InputsFeesDelinquency/1000*INDEX(LoansOutstandingQuantity,AY$3)</f>
        <v>4.6115284709219724</v>
      </c>
      <c r="AZ8" s="61" cm="1">
        <f t="array" aca="1" ref="AZ8" ca="1">InputsRateDelinquency*InputsFeesDelinquency/1000*INDEX(LoansOutstandingQuantity,AZ$3)</f>
        <v>4.659949519866653</v>
      </c>
      <c r="BA8" s="61" cm="1">
        <f t="array" aca="1" ref="BA8" ca="1">InputsRateDelinquency*InputsFeesDelinquency/1000*INDEX(LoansOutstandingQuantity,BA$3)</f>
        <v>4.7088789898252523</v>
      </c>
      <c r="BB8" s="61" cm="1">
        <f t="array" aca="1" ref="BB8" ca="1">InputsRateDelinquency*InputsFeesDelinquency/1000*INDEX(LoansOutstandingQuantity,BB$3)</f>
        <v>4.7583222192184182</v>
      </c>
      <c r="BC8" s="61" cm="1">
        <f t="array" aca="1" ref="BC8" ca="1">InputsRateDelinquency*InputsFeesDelinquency/1000*INDEX(LoansOutstandingQuantity,BC$3)</f>
        <v>4.8082846025202111</v>
      </c>
      <c r="BD8" s="61" cm="1">
        <f t="array" aca="1" ref="BD8" ca="1">InputsRateDelinquency*InputsFeesDelinquency/1000*INDEX(LoansOutstandingQuantity,BD$3)</f>
        <v>4.8587715908466729</v>
      </c>
      <c r="BE8" s="61" cm="1">
        <f t="array" aca="1" ref="BE8" ca="1">InputsRateDelinquency*InputsFeesDelinquency/1000*INDEX(LoansOutstandingQuantity,BE$3)</f>
        <v>4.9097886925505625</v>
      </c>
      <c r="BF8" s="62" cm="1">
        <f t="array" aca="1" ref="BF8" ca="1">InputsRateDelinquency*InputsFeesDelinquency/1000*INDEX(LoansOutstandingQuantity,BF$3)</f>
        <v>4.9613414738223431</v>
      </c>
      <c r="BG8" s="61" cm="1">
        <f t="array" aca="1" ref="BG8" ca="1">InputsRateDelinquency*InputsFeesDelinquency/1000*INDEX(LoansOutstandingQuantity,BG$3)</f>
        <v>5.013435559297478</v>
      </c>
      <c r="BH8" s="61" cm="1">
        <f t="array" aca="1" ref="BH8" ca="1">InputsRateDelinquency*InputsFeesDelinquency/1000*INDEX(LoansOutstandingQuantity,BH$3)</f>
        <v>5.0660766326701019</v>
      </c>
      <c r="BI8" s="61" cm="1">
        <f t="array" aca="1" ref="BI8" ca="1">InputsRateDelinquency*InputsFeesDelinquency/1000*INDEX(LoansOutstandingQuantity,BI$3)</f>
        <v>5.1192704373131379</v>
      </c>
      <c r="BJ8" s="61" cm="1">
        <f t="array" aca="1" ref="BJ8" ca="1">InputsRateDelinquency*InputsFeesDelinquency/1000*INDEX(LoansOutstandingQuantity,BJ$3)</f>
        <v>5.1730227769049248</v>
      </c>
      <c r="BK8" s="61" cm="1">
        <f t="array" aca="1" ref="BK8" ca="1">InputsRateDelinquency*InputsFeesDelinquency/1000*INDEX(LoansOutstandingQuantity,BK$3)</f>
        <v>5.2273395160624263</v>
      </c>
      <c r="BL8" s="61" cm="1">
        <f t="array" aca="1" ref="BL8" ca="1">InputsRateDelinquency*InputsFeesDelinquency/1000*INDEX(LoansOutstandingQuantity,BL$3)</f>
        <v>5.2822265809810816</v>
      </c>
      <c r="BM8" s="61" cm="1">
        <f t="array" aca="1" ref="BM8" ca="1">InputsRateDelinquency*InputsFeesDelinquency/1000*INDEX(LoansOutstandingQuantity,BM$3)</f>
        <v>5.3376899600813816</v>
      </c>
      <c r="BN8" s="61" cm="1">
        <f t="array" aca="1" ref="BN8" ca="1">InputsRateDelinquency*InputsFeesDelinquency/1000*INDEX(LoansOutstandingQuantity,BN$3)</f>
        <v>5.3937357046622356</v>
      </c>
      <c r="BO8" s="61" cm="1">
        <f t="array" aca="1" ref="BO8" ca="1">InputsRateDelinquency*InputsFeesDelinquency/1000*INDEX(LoansOutstandingQuantity,BO$3)</f>
        <v>5.4503699295611892</v>
      </c>
      <c r="BP8" s="61" cm="1">
        <f t="array" aca="1" ref="BP8" ca="1">InputsRateDelinquency*InputsFeesDelinquency/1000*INDEX(LoansOutstandingQuantity,BP$3)</f>
        <v>5.5075988138215815</v>
      </c>
      <c r="BQ8" s="61" cm="1">
        <f t="array" aca="1" ref="BQ8" ca="1">InputsRateDelinquency*InputsFeesDelinquency/1000*INDEX(LoansOutstandingQuantity,BQ$3)</f>
        <v>5.5654286013667082</v>
      </c>
      <c r="BR8" s="62" cm="1">
        <f t="array" aca="1" ref="BR8" ca="1">InputsRateDelinquency*InputsFeesDelinquency/1000*INDEX(LoansOutstandingQuantity,BR$3)</f>
        <v>5.6238656016810582</v>
      </c>
    </row>
    <row r="9" spans="1:70" x14ac:dyDescent="0.25">
      <c r="A9" s="47"/>
      <c r="B9" s="47"/>
      <c r="C9" s="311" t="s">
        <v>85</v>
      </c>
      <c r="D9" s="47"/>
      <c r="E9" s="53">
        <f t="shared" ca="1" si="9"/>
        <v>4201.21886929623</v>
      </c>
      <c r="F9" s="53">
        <f t="shared" ca="1" si="10"/>
        <v>5284.4243580210241</v>
      </c>
      <c r="G9" s="53">
        <f t="shared" ca="1" si="11"/>
        <v>5990.0921008091336</v>
      </c>
      <c r="H9" s="53">
        <f t="shared" ca="1" si="12"/>
        <v>6789.9928062577465</v>
      </c>
      <c r="I9" s="53">
        <f t="shared" ca="1" si="13"/>
        <v>7696.7100894499226</v>
      </c>
      <c r="J9" s="47"/>
      <c r="K9" s="47">
        <f t="shared" ref="K9" ca="1" si="14">SUM(K5:K8)</f>
        <v>262.60000000000002</v>
      </c>
      <c r="L9" s="47">
        <f t="shared" ref="L9:BR9" ca="1" si="15">SUM(L5:L8)</f>
        <v>290.95729999999992</v>
      </c>
      <c r="M9" s="47">
        <f t="shared" ca="1" si="15"/>
        <v>319.61235164999999</v>
      </c>
      <c r="N9" s="47">
        <f t="shared" ca="1" si="15"/>
        <v>329.36828134232496</v>
      </c>
      <c r="O9" s="47">
        <f t="shared" ca="1" si="15"/>
        <v>339.22664829641934</v>
      </c>
      <c r="P9" s="47">
        <f t="shared" ca="1" si="15"/>
        <v>349.18852810353178</v>
      </c>
      <c r="Q9" s="47">
        <f t="shared" ca="1" si="15"/>
        <v>359.2550076486188</v>
      </c>
      <c r="R9" s="47">
        <f t="shared" ca="1" si="15"/>
        <v>369.42718522892926</v>
      </c>
      <c r="S9" s="47">
        <f t="shared" ca="1" si="15"/>
        <v>379.70617067383296</v>
      </c>
      <c r="T9" s="47">
        <f t="shared" ca="1" si="15"/>
        <v>390.09308546590819</v>
      </c>
      <c r="U9" s="47">
        <f t="shared" ca="1" si="15"/>
        <v>400.58906286330028</v>
      </c>
      <c r="V9" s="65">
        <f t="shared" ca="1" si="15"/>
        <v>411.19524802336491</v>
      </c>
      <c r="W9" s="47">
        <f t="shared" ca="1" si="15"/>
        <v>415.51279812761027</v>
      </c>
      <c r="X9" s="47">
        <f t="shared" ca="1" si="15"/>
        <v>419.8756825079501</v>
      </c>
      <c r="Y9" s="47">
        <f t="shared" ca="1" si="15"/>
        <v>424.28437717428346</v>
      </c>
      <c r="Z9" s="47">
        <f t="shared" ca="1" si="15"/>
        <v>428.73936313461343</v>
      </c>
      <c r="AA9" s="47">
        <f t="shared" ca="1" si="15"/>
        <v>433.24112644752694</v>
      </c>
      <c r="AB9" s="47">
        <f t="shared" ca="1" si="15"/>
        <v>437.79015827522596</v>
      </c>
      <c r="AC9" s="47">
        <f t="shared" ca="1" si="15"/>
        <v>442.38695493711577</v>
      </c>
      <c r="AD9" s="47">
        <f t="shared" ca="1" si="15"/>
        <v>447.03201796395541</v>
      </c>
      <c r="AE9" s="47">
        <f t="shared" ca="1" si="15"/>
        <v>451.72585415257709</v>
      </c>
      <c r="AF9" s="47">
        <f t="shared" ca="1" si="15"/>
        <v>456.46897562117914</v>
      </c>
      <c r="AG9" s="47">
        <f t="shared" ca="1" si="15"/>
        <v>461.26189986520149</v>
      </c>
      <c r="AH9" s="65">
        <f t="shared" ca="1" si="15"/>
        <v>466.105149813786</v>
      </c>
      <c r="AI9" s="47">
        <f t="shared" ca="1" si="15"/>
        <v>470.99925388683084</v>
      </c>
      <c r="AJ9" s="47">
        <f t="shared" ca="1" si="15"/>
        <v>475.94474605264253</v>
      </c>
      <c r="AK9" s="47">
        <f t="shared" ca="1" si="15"/>
        <v>480.94216588619526</v>
      </c>
      <c r="AL9" s="47">
        <f t="shared" ca="1" si="15"/>
        <v>485.99205862800034</v>
      </c>
      <c r="AM9" s="47">
        <f t="shared" ca="1" si="15"/>
        <v>491.09497524359432</v>
      </c>
      <c r="AN9" s="47">
        <f t="shared" ca="1" si="15"/>
        <v>496.25147248365204</v>
      </c>
      <c r="AO9" s="47">
        <f t="shared" ca="1" si="15"/>
        <v>501.46211294473039</v>
      </c>
      <c r="AP9" s="47">
        <f t="shared" ca="1" si="15"/>
        <v>506.72746513064999</v>
      </c>
      <c r="AQ9" s="47">
        <f t="shared" ca="1" si="15"/>
        <v>512.04810351452181</v>
      </c>
      <c r="AR9" s="47">
        <f t="shared" ca="1" si="15"/>
        <v>517.42460860142421</v>
      </c>
      <c r="AS9" s="47">
        <f t="shared" ca="1" si="15"/>
        <v>522.85756699173908</v>
      </c>
      <c r="AT9" s="65">
        <f t="shared" ca="1" si="15"/>
        <v>528.34757144515243</v>
      </c>
      <c r="AU9" s="47">
        <f t="shared" ca="1" si="15"/>
        <v>533.89522094532663</v>
      </c>
      <c r="AV9" s="47">
        <f t="shared" ca="1" si="15"/>
        <v>539.50112076525249</v>
      </c>
      <c r="AW9" s="47">
        <f t="shared" ca="1" si="15"/>
        <v>545.16588253328757</v>
      </c>
      <c r="AX9" s="47">
        <f t="shared" ca="1" si="15"/>
        <v>550.89012429988702</v>
      </c>
      <c r="AY9" s="47">
        <f t="shared" ca="1" si="15"/>
        <v>556.67447060503582</v>
      </c>
      <c r="AZ9" s="47">
        <f t="shared" ca="1" si="15"/>
        <v>562.5195525463887</v>
      </c>
      <c r="BA9" s="47">
        <f t="shared" ca="1" si="15"/>
        <v>568.42600784812578</v>
      </c>
      <c r="BB9" s="47">
        <f t="shared" ca="1" si="15"/>
        <v>574.39448093053102</v>
      </c>
      <c r="BC9" s="47">
        <f t="shared" ca="1" si="15"/>
        <v>580.42562298030157</v>
      </c>
      <c r="BD9" s="47">
        <f t="shared" ca="1" si="15"/>
        <v>586.52009202159468</v>
      </c>
      <c r="BE9" s="47">
        <f t="shared" ca="1" si="15"/>
        <v>592.67855298782138</v>
      </c>
      <c r="BF9" s="65">
        <f t="shared" ca="1" si="15"/>
        <v>598.90167779419357</v>
      </c>
      <c r="BG9" s="47">
        <f t="shared" ca="1" si="15"/>
        <v>605.1901454110324</v>
      </c>
      <c r="BH9" s="47">
        <f t="shared" ca="1" si="15"/>
        <v>611.54464193784838</v>
      </c>
      <c r="BI9" s="47">
        <f t="shared" ca="1" si="15"/>
        <v>617.96586067819567</v>
      </c>
      <c r="BJ9" s="47">
        <f t="shared" ca="1" si="15"/>
        <v>624.45450221531678</v>
      </c>
      <c r="BK9" s="47">
        <f t="shared" ca="1" si="15"/>
        <v>631.01127448857756</v>
      </c>
      <c r="BL9" s="47">
        <f t="shared" ca="1" si="15"/>
        <v>637.63689287070758</v>
      </c>
      <c r="BM9" s="47">
        <f t="shared" ca="1" si="15"/>
        <v>644.33208024585008</v>
      </c>
      <c r="BN9" s="47">
        <f t="shared" ca="1" si="15"/>
        <v>651.09756708843145</v>
      </c>
      <c r="BO9" s="47">
        <f t="shared" ca="1" si="15"/>
        <v>657.93409154285985</v>
      </c>
      <c r="BP9" s="47">
        <f t="shared" ca="1" si="15"/>
        <v>664.84239950405993</v>
      </c>
      <c r="BQ9" s="47">
        <f t="shared" ca="1" si="15"/>
        <v>671.82324469885259</v>
      </c>
      <c r="BR9" s="65">
        <f t="shared" ca="1" si="15"/>
        <v>678.87738876819037</v>
      </c>
    </row>
    <row r="10" spans="1:70" s="47" customFormat="1" x14ac:dyDescent="0.25">
      <c r="B10" s="65"/>
      <c r="C10" s="128" t="s">
        <v>78</v>
      </c>
      <c r="E10" s="60">
        <f t="shared" ca="1" si="9"/>
        <v>5643.4417339364509</v>
      </c>
      <c r="F10" s="60">
        <f t="shared" ca="1" si="10"/>
        <v>2076.2346312607765</v>
      </c>
      <c r="G10" s="60">
        <f t="shared" ca="1" si="11"/>
        <v>1030.8647123342466</v>
      </c>
      <c r="H10" s="60">
        <f t="shared" ca="1" si="12"/>
        <v>1168.5235991661964</v>
      </c>
      <c r="I10" s="60">
        <f t="shared" ca="1" si="13"/>
        <v>1324.5650815968479</v>
      </c>
      <c r="K10" s="53" cm="1">
        <f t="array" aca="1" ref="K10" ca="1">INDEX(LoansCollectedInterest,K$3)</f>
        <v>187.5</v>
      </c>
      <c r="L10" s="53" cm="1">
        <f t="array" aca="1" ref="L10" ca="1">INDEX(LoansCollectedInterest,L$3)</f>
        <v>362.3890664352831</v>
      </c>
      <c r="M10" s="59" cm="1">
        <f t="array" aca="1" ref="M10" ca="1">INDEX(LoansCollectedInterest,M$3)</f>
        <v>524.35253845886064</v>
      </c>
      <c r="N10" s="59" cm="1">
        <f t="array" aca="1" ref="N10" ca="1">INDEX(LoansCollectedInterest,N$3)</f>
        <v>532.44517320929413</v>
      </c>
      <c r="O10" s="59" cm="1">
        <f t="array" aca="1" ref="O10" ca="1">INDEX(LoansCollectedInterest,O$3)</f>
        <v>536.42425889713547</v>
      </c>
      <c r="P10" s="59" cm="1">
        <f t="array" aca="1" ref="P10" ca="1">INDEX(LoansCollectedInterest,P$3)</f>
        <v>536.19412173563421</v>
      </c>
      <c r="Q10" s="59" cm="1">
        <f t="array" aca="1" ref="Q10" ca="1">INDEX(LoansCollectedInterest,Q$3)</f>
        <v>531.65742734425908</v>
      </c>
      <c r="R10" s="59" cm="1">
        <f t="array" aca="1" ref="R10" ca="1">INDEX(LoansCollectedInterest,R$3)</f>
        <v>522.71515511222515</v>
      </c>
      <c r="S10" s="59" cm="1">
        <f t="array" aca="1" ref="S10" ca="1">INDEX(LoansCollectedInterest,S$3)</f>
        <v>509.26657219033621</v>
      </c>
      <c r="T10" s="59" cm="1">
        <f t="array" aca="1" ref="T10" ca="1">INDEX(LoansCollectedInterest,T$3)</f>
        <v>491.2092071059563</v>
      </c>
      <c r="U10" s="59" cm="1">
        <f t="array" aca="1" ref="U10" ca="1">INDEX(LoansCollectedInterest,U$3)</f>
        <v>468.43882299585624</v>
      </c>
      <c r="V10" s="60" cm="1">
        <f t="array" aca="1" ref="V10" ca="1">INDEX(LoansCollectedInterest,V$3)</f>
        <v>440.84939045161207</v>
      </c>
      <c r="W10" s="53" cm="1">
        <f t="array" aca="1" ref="W10" ca="1">INDEX(LoansCollectedInterest,W$3)</f>
        <v>361.45805997215297</v>
      </c>
      <c r="X10" s="59" cm="1">
        <f t="array" aca="1" ref="X10" ca="1">INDEX(LoansCollectedInterest,X$3)</f>
        <v>297.10630097388633</v>
      </c>
      <c r="Y10" s="59" cm="1">
        <f t="array" aca="1" ref="Y10" ca="1">INDEX(LoansCollectedInterest,Y$3)</f>
        <v>248.15044371300527</v>
      </c>
      <c r="Z10" s="59" cm="1">
        <f t="array" aca="1" ref="Z10" ca="1">INDEX(LoansCollectedInterest,Z$3)</f>
        <v>214.95304009783791</v>
      </c>
      <c r="AA10" s="59" cm="1">
        <f t="array" aca="1" ref="AA10" ca="1">INDEX(LoansCollectedInterest,AA$3)</f>
        <v>185.19038484496372</v>
      </c>
      <c r="AB10" s="59" cm="1">
        <f t="array" aca="1" ref="AB10" ca="1">INDEX(LoansCollectedInterest,AB$3)</f>
        <v>158.94583432593973</v>
      </c>
      <c r="AC10" s="59" cm="1">
        <f t="array" aca="1" ref="AC10" ca="1">INDEX(LoansCollectedInterest,AC$3)</f>
        <v>136.30421129814661</v>
      </c>
      <c r="AD10" s="59" cm="1">
        <f t="array" aca="1" ref="AD10" ca="1">INDEX(LoansCollectedInterest,AD$3)</f>
        <v>117.35182769113815</v>
      </c>
      <c r="AE10" s="59" cm="1">
        <f t="array" aca="1" ref="AE10" ca="1">INDEX(LoansCollectedInterest,AE$3)</f>
        <v>102.17650772461488</v>
      </c>
      <c r="AF10" s="59" cm="1">
        <f t="array" aca="1" ref="AF10" ca="1">INDEX(LoansCollectedInterest,AF$3)</f>
        <v>90.867611362656305</v>
      </c>
      <c r="AG10" s="59" cm="1">
        <f t="array" aca="1" ref="AG10" ca="1">INDEX(LoansCollectedInterest,AG$3)</f>
        <v>83.516058108913114</v>
      </c>
      <c r="AH10" s="60" cm="1">
        <f t="array" aca="1" ref="AH10" ca="1">INDEX(LoansCollectedInterest,AH$3)</f>
        <v>80.214351147521668</v>
      </c>
      <c r="AI10" s="53" cm="1">
        <f t="array" aca="1" ref="AI10" ca="1">INDEX(LoansCollectedInterest,AI$3)</f>
        <v>81.056601834570657</v>
      </c>
      <c r="AJ10" s="59" cm="1">
        <f t="array" aca="1" ref="AJ10" ca="1">INDEX(LoansCollectedInterest,AJ$3)</f>
        <v>81.907696153833641</v>
      </c>
      <c r="AK10" s="59" cm="1">
        <f t="array" aca="1" ref="AK10" ca="1">INDEX(LoansCollectedInterest,AK$3)</f>
        <v>82.767726963448894</v>
      </c>
      <c r="AL10" s="59" cm="1">
        <f t="array" aca="1" ref="AL10" ca="1">INDEX(LoansCollectedInterest,AL$3)</f>
        <v>83.636788096565112</v>
      </c>
      <c r="AM10" s="59" cm="1">
        <f t="array" aca="1" ref="AM10" ca="1">INDEX(LoansCollectedInterest,AM$3)</f>
        <v>84.514974371579072</v>
      </c>
      <c r="AN10" s="59" cm="1">
        <f t="array" aca="1" ref="AN10" ca="1">INDEX(LoansCollectedInterest,AN$3)</f>
        <v>85.402381602480631</v>
      </c>
      <c r="AO10" s="59" cm="1">
        <f t="array" aca="1" ref="AO10" ca="1">INDEX(LoansCollectedInterest,AO$3)</f>
        <v>86.299106609306691</v>
      </c>
      <c r="AP10" s="59" cm="1">
        <f t="array" aca="1" ref="AP10" ca="1">INDEX(LoansCollectedInterest,AP$3)</f>
        <v>87.205247228704366</v>
      </c>
      <c r="AQ10" s="59" cm="1">
        <f t="array" aca="1" ref="AQ10" ca="1">INDEX(LoansCollectedInterest,AQ$3)</f>
        <v>88.120902324605737</v>
      </c>
      <c r="AR10" s="59" cm="1">
        <f t="array" aca="1" ref="AR10" ca="1">INDEX(LoansCollectedInterest,AR$3)</f>
        <v>89.046171799014061</v>
      </c>
      <c r="AS10" s="59" cm="1">
        <f t="array" aca="1" ref="AS10" ca="1">INDEX(LoansCollectedInterest,AS$3)</f>
        <v>89.981156602903681</v>
      </c>
      <c r="AT10" s="60" cm="1">
        <f t="array" aca="1" ref="AT10" ca="1">INDEX(LoansCollectedInterest,AT$3)</f>
        <v>90.925958747234176</v>
      </c>
      <c r="AU10" s="53" cm="1">
        <f t="array" aca="1" ref="AU10" ca="1">INDEX(LoansCollectedInterest,AU$3)</f>
        <v>91.880681314080135</v>
      </c>
      <c r="AV10" s="59" cm="1">
        <f t="array" aca="1" ref="AV10" ca="1">INDEX(LoansCollectedInterest,AV$3)</f>
        <v>92.845428467877994</v>
      </c>
      <c r="AW10" s="59" cm="1">
        <f t="array" aca="1" ref="AW10" ca="1">INDEX(LoansCollectedInterest,AW$3)</f>
        <v>93.8203054667907</v>
      </c>
      <c r="AX10" s="59" cm="1">
        <f t="array" aca="1" ref="AX10" ca="1">INDEX(LoansCollectedInterest,AX$3)</f>
        <v>94.805418674191998</v>
      </c>
      <c r="AY10" s="59" cm="1">
        <f t="array" aca="1" ref="AY10" ca="1">INDEX(LoansCollectedInterest,AY$3)</f>
        <v>95.800875570271003</v>
      </c>
      <c r="AZ10" s="59" cm="1">
        <f t="array" aca="1" ref="AZ10" ca="1">INDEX(LoansCollectedInterest,AZ$3)</f>
        <v>96.806784763758841</v>
      </c>
      <c r="BA10" s="59" cm="1">
        <f t="array" aca="1" ref="BA10" ca="1">INDEX(LoansCollectedInterest,BA$3)</f>
        <v>97.823256003778255</v>
      </c>
      <c r="BB10" s="59" cm="1">
        <f t="array" aca="1" ref="BB10" ca="1">INDEX(LoansCollectedInterest,BB$3)</f>
        <v>98.850400191817911</v>
      </c>
      <c r="BC10" s="59" cm="1">
        <f t="array" aca="1" ref="BC10" ca="1">INDEX(LoansCollectedInterest,BC$3)</f>
        <v>99.888329393831981</v>
      </c>
      <c r="BD10" s="59" cm="1">
        <f t="array" aca="1" ref="BD10" ca="1">INDEX(LoansCollectedInterest,BD$3)</f>
        <v>100.93715685246725</v>
      </c>
      <c r="BE10" s="59" cm="1">
        <f t="array" aca="1" ref="BE10" ca="1">INDEX(LoansCollectedInterest,BE$3)</f>
        <v>101.99699699941816</v>
      </c>
      <c r="BF10" s="60" cm="1">
        <f t="array" aca="1" ref="BF10" ca="1">INDEX(LoansCollectedInterest,BF$3)</f>
        <v>103.06796546791202</v>
      </c>
      <c r="BG10" s="53" cm="1">
        <f t="array" aca="1" ref="BG10" ca="1">INDEX(LoansCollectedInterest,BG$3)</f>
        <v>104.15017910532507</v>
      </c>
      <c r="BH10" s="59" cm="1">
        <f t="array" aca="1" ref="BH10" ca="1">INDEX(LoansCollectedInterest,BH$3)</f>
        <v>105.24375598593103</v>
      </c>
      <c r="BI10" s="59" cm="1">
        <f t="array" aca="1" ref="BI10" ca="1">INDEX(LoansCollectedInterest,BI$3)</f>
        <v>106.34881542378332</v>
      </c>
      <c r="BJ10" s="59" cm="1">
        <f t="array" aca="1" ref="BJ10" ca="1">INDEX(LoansCollectedInterest,BJ$3)</f>
        <v>107.46547798573306</v>
      </c>
      <c r="BK10" s="59" cm="1">
        <f t="array" aca="1" ref="BK10" ca="1">INDEX(LoansCollectedInterest,BK$3)</f>
        <v>108.59386550458328</v>
      </c>
      <c r="BL10" s="59" cm="1">
        <f t="array" aca="1" ref="BL10" ca="1">INDEX(LoansCollectedInterest,BL$3)</f>
        <v>109.73410109238138</v>
      </c>
      <c r="BM10" s="59" cm="1">
        <f t="array" aca="1" ref="BM10" ca="1">INDEX(LoansCollectedInterest,BM$3)</f>
        <v>110.88630915385136</v>
      </c>
      <c r="BN10" s="59" cm="1">
        <f t="array" aca="1" ref="BN10" ca="1">INDEX(LoansCollectedInterest,BN$3)</f>
        <v>112.05061539996677</v>
      </c>
      <c r="BO10" s="59" cm="1">
        <f t="array" aca="1" ref="BO10" ca="1">INDEX(LoansCollectedInterest,BO$3)</f>
        <v>113.22714686166647</v>
      </c>
      <c r="BP10" s="59" cm="1">
        <f t="array" aca="1" ref="BP10" ca="1">INDEX(LoansCollectedInterest,BP$3)</f>
        <v>114.41603190371396</v>
      </c>
      <c r="BQ10" s="59" cm="1">
        <f t="array" aca="1" ref="BQ10" ca="1">INDEX(LoansCollectedInterest,BQ$3)</f>
        <v>115.61740023870291</v>
      </c>
      <c r="BR10" s="60" cm="1">
        <f t="array" aca="1" ref="BR10" ca="1">INDEX(LoansCollectedInterest,BR$3)</f>
        <v>116.83138294120928</v>
      </c>
    </row>
    <row r="11" spans="1:70" s="47" customFormat="1" x14ac:dyDescent="0.25">
      <c r="C11" s="20" t="s">
        <v>69</v>
      </c>
      <c r="E11" s="62">
        <f ca="1">SUM(K11:V11)</f>
        <v>5737.8930646546432</v>
      </c>
      <c r="F11" s="62">
        <f t="shared" ca="1" si="10"/>
        <v>1067.6648701768459</v>
      </c>
      <c r="G11" s="62">
        <f t="shared" ca="1" si="11"/>
        <v>908.79580838294214</v>
      </c>
      <c r="H11" s="62">
        <f t="shared" ca="1" si="12"/>
        <v>1030.153943783909</v>
      </c>
      <c r="I11" s="62">
        <f t="shared" ca="1" si="13"/>
        <v>1167.7179165051464</v>
      </c>
      <c r="K11" s="61" cm="1">
        <f t="array" aca="1" ref="K11" ca="1">INDEX(LoansSalesPremium,K$3)</f>
        <v>0</v>
      </c>
      <c r="L11" s="61" cm="1">
        <f t="array" aca="1" ref="L11" ca="1">INDEX(LoansSalesPremium,L$3)</f>
        <v>0</v>
      </c>
      <c r="M11" s="61" cm="1">
        <f t="array" aca="1" ref="M11" ca="1">INDEX(LoansSalesPremium,M$3)</f>
        <v>0</v>
      </c>
      <c r="N11" s="61" cm="1">
        <f t="array" aca="1" ref="N11" ca="1">INDEX(LoansSalesPremium,N$3)</f>
        <v>933.76970875052859</v>
      </c>
      <c r="O11" s="61" cm="1">
        <f t="array" aca="1" ref="O11" ca="1">INDEX(LoansSalesPremium,O$3)</f>
        <v>863.85987080231928</v>
      </c>
      <c r="P11" s="61" cm="1">
        <f t="array" aca="1" ref="P11" ca="1">INDEX(LoansSalesPremium,P$3)</f>
        <v>792.21954930702759</v>
      </c>
      <c r="Q11" s="61" cm="1">
        <f t="array" aca="1" ref="Q11" ca="1">INDEX(LoansSalesPremium,Q$3)</f>
        <v>718.8181188093015</v>
      </c>
      <c r="R11" s="61" cm="1">
        <f t="array" aca="1" ref="R11" ca="1">INDEX(LoansSalesPremium,R$3)</f>
        <v>643.62447659428119</v>
      </c>
      <c r="S11" s="61" cm="1">
        <f t="array" aca="1" ref="S11" ca="1">INDEX(LoansSalesPremium,S$3)</f>
        <v>566.6070357302217</v>
      </c>
      <c r="T11" s="61" cm="1">
        <f t="array" aca="1" ref="T11" ca="1">INDEX(LoansSalesPremium,T$3)</f>
        <v>487.73371801373605</v>
      </c>
      <c r="U11" s="61" cm="1">
        <f t="array" aca="1" ref="U11" ca="1">INDEX(LoansSalesPremium,U$3)</f>
        <v>406.97194681633124</v>
      </c>
      <c r="V11" s="62" cm="1">
        <f t="array" aca="1" ref="V11" ca="1">INDEX(LoansSalesPremium,V$3)</f>
        <v>324.28863983089673</v>
      </c>
      <c r="W11" s="61" cm="1">
        <f t="array" aca="1" ref="W11" ca="1">INDEX(LoansSalesPremium,W$3)</f>
        <v>239.65020171677801</v>
      </c>
      <c r="X11" s="61" cm="1">
        <f t="array" aca="1" ref="X11" ca="1">INDEX(LoansSalesPremium,X$3)</f>
        <v>153.02251664205659</v>
      </c>
      <c r="Y11" s="61" cm="1">
        <f t="array" aca="1" ref="Y11" ca="1">INDEX(LoansSalesPremium,Y$3)</f>
        <v>64.370940721641276</v>
      </c>
      <c r="Z11" s="61" cm="1">
        <f t="array" aca="1" ref="Z11" ca="1">INDEX(LoansSalesPremium,Z$3)</f>
        <v>65.046835599218142</v>
      </c>
      <c r="AA11" s="61" cm="1">
        <f t="array" aca="1" ref="AA11" ca="1">INDEX(LoansSalesPremium,AA$3)</f>
        <v>65.72982737300984</v>
      </c>
      <c r="AB11" s="61" cm="1">
        <f t="array" aca="1" ref="AB11" ca="1">INDEX(LoansSalesPremium,AB$3)</f>
        <v>66.419990560426697</v>
      </c>
      <c r="AC11" s="61" cm="1">
        <f t="array" aca="1" ref="AC11" ca="1">INDEX(LoansSalesPremium,AC$3)</f>
        <v>67.117400461311163</v>
      </c>
      <c r="AD11" s="61" cm="1">
        <f t="array" aca="1" ref="AD11" ca="1">INDEX(LoansSalesPremium,AD$3)</f>
        <v>67.822133166154927</v>
      </c>
      <c r="AE11" s="61" cm="1">
        <f t="array" aca="1" ref="AE11" ca="1">INDEX(LoansSalesPremium,AE$3)</f>
        <v>68.534265564399718</v>
      </c>
      <c r="AF11" s="61" cm="1">
        <f t="array" aca="1" ref="AF11" ca="1">INDEX(LoansSalesPremium,AF$3)</f>
        <v>69.253875352826</v>
      </c>
      <c r="AG11" s="61" cm="1">
        <f t="array" aca="1" ref="AG11" ca="1">INDEX(LoansSalesPremium,AG$3)</f>
        <v>69.981041044030562</v>
      </c>
      <c r="AH11" s="62" cm="1">
        <f t="array" aca="1" ref="AH11" ca="1">INDEX(LoansSalesPremium,AH$3)</f>
        <v>70.715841974993012</v>
      </c>
      <c r="AI11" s="61" cm="1">
        <f t="array" aca="1" ref="AI11" ca="1">INDEX(LoansSalesPremium,AI$3)</f>
        <v>71.458358315730166</v>
      </c>
      <c r="AJ11" s="61" cm="1">
        <f t="array" aca="1" ref="AJ11" ca="1">INDEX(LoansSalesPremium,AJ$3)</f>
        <v>72.208671078045683</v>
      </c>
      <c r="AK11" s="61" cm="1">
        <f t="array" aca="1" ref="AK11" ca="1">INDEX(LoansSalesPremium,AK$3)</f>
        <v>72.966862124364965</v>
      </c>
      <c r="AL11" s="61" cm="1">
        <f t="array" aca="1" ref="AL11" ca="1">INDEX(LoansSalesPremium,AL$3)</f>
        <v>73.733014176670693</v>
      </c>
      <c r="AM11" s="61" cm="1">
        <f t="array" aca="1" ref="AM11" ca="1">INDEX(LoansSalesPremium,AM$3)</f>
        <v>74.507210825525846</v>
      </c>
      <c r="AN11" s="61" cm="1">
        <f t="array" aca="1" ref="AN11" ca="1">INDEX(LoansSalesPremium,AN$3)</f>
        <v>75.289536539193918</v>
      </c>
      <c r="AO11" s="61" cm="1">
        <f t="array" aca="1" ref="AO11" ca="1">INDEX(LoansSalesPremium,AO$3)</f>
        <v>76.080076672855057</v>
      </c>
      <c r="AP11" s="61" cm="1">
        <f t="array" aca="1" ref="AP11" ca="1">INDEX(LoansSalesPremium,AP$3)</f>
        <v>76.87891747792068</v>
      </c>
      <c r="AQ11" s="61" cm="1">
        <f t="array" aca="1" ref="AQ11" ca="1">INDEX(LoansSalesPremium,AQ$3)</f>
        <v>77.686146111438632</v>
      </c>
      <c r="AR11" s="61" cm="1">
        <f t="array" aca="1" ref="AR11" ca="1">INDEX(LoansSalesPremium,AR$3)</f>
        <v>78.501850645608869</v>
      </c>
      <c r="AS11" s="61" cm="1">
        <f t="array" aca="1" ref="AS11" ca="1">INDEX(LoansSalesPremium,AS$3)</f>
        <v>79.326120077387543</v>
      </c>
      <c r="AT11" s="62" cm="1">
        <f t="array" aca="1" ref="AT11" ca="1">INDEX(LoansSalesPremium,AT$3)</f>
        <v>80.159044338199919</v>
      </c>
      <c r="AU11" s="61" cm="1">
        <f t="array" aca="1" ref="AU11" ca="1">INDEX(LoansSalesPremium,AU$3)</f>
        <v>81.000714303751082</v>
      </c>
      <c r="AV11" s="61" cm="1">
        <f t="array" aca="1" ref="AV11" ca="1">INDEX(LoansSalesPremium,AV$3)</f>
        <v>81.851221803940319</v>
      </c>
      <c r="AW11" s="61" cm="1">
        <f t="array" aca="1" ref="AW11" ca="1">INDEX(LoansSalesPremium,AW$3)</f>
        <v>82.710659632881942</v>
      </c>
      <c r="AX11" s="61" cm="1">
        <f t="array" aca="1" ref="AX11" ca="1">INDEX(LoansSalesPremium,AX$3)</f>
        <v>83.579121559027428</v>
      </c>
      <c r="AY11" s="61" cm="1">
        <f t="array" aca="1" ref="AY11" ca="1">INDEX(LoansSalesPremium,AY$3)</f>
        <v>84.456702335397011</v>
      </c>
      <c r="AZ11" s="61" cm="1">
        <f t="array" aca="1" ref="AZ11" ca="1">INDEX(LoansSalesPremium,AZ$3)</f>
        <v>85.343497709918992</v>
      </c>
      <c r="BA11" s="61" cm="1">
        <f t="array" aca="1" ref="BA11" ca="1">INDEX(LoansSalesPremium,BA$3)</f>
        <v>86.239604435872764</v>
      </c>
      <c r="BB11" s="61" cm="1">
        <f t="array" aca="1" ref="BB11" ca="1">INDEX(LoansSalesPremium,BB$3)</f>
        <v>87.145120282449497</v>
      </c>
      <c r="BC11" s="61" cm="1">
        <f t="array" aca="1" ref="BC11" ca="1">INDEX(LoansSalesPremium,BC$3)</f>
        <v>88.060144045415058</v>
      </c>
      <c r="BD11" s="61" cm="1">
        <f t="array" aca="1" ref="BD11" ca="1">INDEX(LoansSalesPremium,BD$3)</f>
        <v>88.984775557892092</v>
      </c>
      <c r="BE11" s="61" cm="1">
        <f t="array" aca="1" ref="BE11" ca="1">INDEX(LoansSalesPremium,BE$3)</f>
        <v>89.919115701249822</v>
      </c>
      <c r="BF11" s="62" cm="1">
        <f t="array" aca="1" ref="BF11" ca="1">INDEX(LoansSalesPremium,BF$3)</f>
        <v>90.863266416112921</v>
      </c>
      <c r="BG11" s="61" cm="1">
        <f t="array" aca="1" ref="BG11" ca="1">INDEX(LoansSalesPremium,BG$3)</f>
        <v>91.817330713481823</v>
      </c>
      <c r="BH11" s="61" cm="1">
        <f t="array" aca="1" ref="BH11" ca="1">INDEX(LoansSalesPremium,BH$3)</f>
        <v>92.781412685973436</v>
      </c>
      <c r="BI11" s="61" cm="1">
        <f t="array" aca="1" ref="BI11" ca="1">INDEX(LoansSalesPremium,BI$3)</f>
        <v>93.755617519176084</v>
      </c>
      <c r="BJ11" s="61" cm="1">
        <f t="array" aca="1" ref="BJ11" ca="1">INDEX(LoansSalesPremium,BJ$3)</f>
        <v>94.740051503127361</v>
      </c>
      <c r="BK11" s="61" cm="1">
        <f t="array" aca="1" ref="BK11" ca="1">INDEX(LoansSalesPremium,BK$3)</f>
        <v>95.734822043910384</v>
      </c>
      <c r="BL11" s="61" cm="1">
        <f t="array" aca="1" ref="BL11" ca="1">INDEX(LoansSalesPremium,BL$3)</f>
        <v>96.740037675371752</v>
      </c>
      <c r="BM11" s="61" cm="1">
        <f t="array" aca="1" ref="BM11" ca="1">INDEX(LoansSalesPremium,BM$3)</f>
        <v>97.755808070962885</v>
      </c>
      <c r="BN11" s="61" cm="1">
        <f t="array" aca="1" ref="BN11" ca="1">INDEX(LoansSalesPremium,BN$3)</f>
        <v>98.782244055708219</v>
      </c>
      <c r="BO11" s="61" cm="1">
        <f t="array" aca="1" ref="BO11" ca="1">INDEX(LoansSalesPremium,BO$3)</f>
        <v>99.819457618293086</v>
      </c>
      <c r="BP11" s="61" cm="1">
        <f t="array" aca="1" ref="BP11" ca="1">INDEX(LoansSalesPremium,BP$3)</f>
        <v>100.867561923285</v>
      </c>
      <c r="BQ11" s="61" cm="1">
        <f t="array" aca="1" ref="BQ11" ca="1">INDEX(LoansSalesPremium,BQ$3)</f>
        <v>101.92667132347982</v>
      </c>
      <c r="BR11" s="62" cm="1">
        <f t="array" aca="1" ref="BR11" ca="1">INDEX(LoansSalesPremium,BR$3)</f>
        <v>102.99690137237651</v>
      </c>
    </row>
    <row r="12" spans="1:70" s="47" customFormat="1" x14ac:dyDescent="0.25">
      <c r="C12" s="22" t="s">
        <v>86</v>
      </c>
      <c r="E12" s="66">
        <f t="shared" ca="1" si="9"/>
        <v>11381.334798591097</v>
      </c>
      <c r="F12" s="66">
        <f t="shared" ca="1" si="10"/>
        <v>3143.8995014376219</v>
      </c>
      <c r="G12" s="66">
        <f t="shared" ca="1" si="11"/>
        <v>1939.6605207171888</v>
      </c>
      <c r="H12" s="66">
        <f t="shared" ca="1" si="12"/>
        <v>2198.6775429501054</v>
      </c>
      <c r="I12" s="66">
        <f t="shared" ca="1" si="13"/>
        <v>2492.2829981019941</v>
      </c>
      <c r="J12" s="66"/>
      <c r="K12" s="66">
        <f t="shared" ref="K12" ca="1" si="16">SUM(K10:K11)</f>
        <v>187.5</v>
      </c>
      <c r="L12" s="66">
        <f t="shared" ref="L12:BR12" ca="1" si="17">SUM(L10:L11)</f>
        <v>362.3890664352831</v>
      </c>
      <c r="M12" s="66">
        <f t="shared" ca="1" si="17"/>
        <v>524.35253845886064</v>
      </c>
      <c r="N12" s="66">
        <f t="shared" ca="1" si="17"/>
        <v>1466.2148819598228</v>
      </c>
      <c r="O12" s="66">
        <f t="shared" ca="1" si="17"/>
        <v>1400.2841296994548</v>
      </c>
      <c r="P12" s="71">
        <f t="shared" ca="1" si="17"/>
        <v>1328.4136710426619</v>
      </c>
      <c r="Q12" s="66">
        <f t="shared" ca="1" si="17"/>
        <v>1250.4755461535606</v>
      </c>
      <c r="R12" s="66">
        <f t="shared" ca="1" si="17"/>
        <v>1166.3396317065062</v>
      </c>
      <c r="S12" s="66">
        <f t="shared" ca="1" si="17"/>
        <v>1075.8736079205578</v>
      </c>
      <c r="T12" s="66">
        <f t="shared" ca="1" si="17"/>
        <v>978.94292511969229</v>
      </c>
      <c r="U12" s="66">
        <f t="shared" ca="1" si="17"/>
        <v>875.41076981218748</v>
      </c>
      <c r="V12" s="66">
        <f t="shared" ca="1" si="17"/>
        <v>765.13803028250879</v>
      </c>
      <c r="W12" s="66">
        <f t="shared" ca="1" si="17"/>
        <v>601.10826168893095</v>
      </c>
      <c r="X12" s="66">
        <f t="shared" ca="1" si="17"/>
        <v>450.12881761594292</v>
      </c>
      <c r="Y12" s="66">
        <f t="shared" ca="1" si="17"/>
        <v>312.52138443464656</v>
      </c>
      <c r="Z12" s="66">
        <f t="shared" ca="1" si="17"/>
        <v>279.99987569705604</v>
      </c>
      <c r="AA12" s="66">
        <f t="shared" ca="1" si="17"/>
        <v>250.92021221797356</v>
      </c>
      <c r="AB12" s="71">
        <f t="shared" ca="1" si="17"/>
        <v>225.36582488636643</v>
      </c>
      <c r="AC12" s="66">
        <f t="shared" ca="1" si="17"/>
        <v>203.42161175945779</v>
      </c>
      <c r="AD12" s="66">
        <f t="shared" ca="1" si="17"/>
        <v>185.17396085729308</v>
      </c>
      <c r="AE12" s="66">
        <f t="shared" ca="1" si="17"/>
        <v>170.71077328901458</v>
      </c>
      <c r="AF12" s="66">
        <f t="shared" ca="1" si="17"/>
        <v>160.12148671548232</v>
      </c>
      <c r="AG12" s="66">
        <f t="shared" ca="1" si="17"/>
        <v>153.49709915294369</v>
      </c>
      <c r="AH12" s="66">
        <f t="shared" ca="1" si="17"/>
        <v>150.93019312251468</v>
      </c>
      <c r="AI12" s="66">
        <f t="shared" ca="1" si="17"/>
        <v>152.51496015030082</v>
      </c>
      <c r="AJ12" s="66">
        <f t="shared" ca="1" si="17"/>
        <v>154.11636723187934</v>
      </c>
      <c r="AK12" s="66">
        <f t="shared" ca="1" si="17"/>
        <v>155.73458908781384</v>
      </c>
      <c r="AL12" s="66">
        <f t="shared" ca="1" si="17"/>
        <v>157.36980227323579</v>
      </c>
      <c r="AM12" s="66">
        <f t="shared" ca="1" si="17"/>
        <v>159.02218519710493</v>
      </c>
      <c r="AN12" s="71">
        <f t="shared" ca="1" si="17"/>
        <v>160.69191814167453</v>
      </c>
      <c r="AO12" s="66">
        <f t="shared" ca="1" si="17"/>
        <v>162.37918328216176</v>
      </c>
      <c r="AP12" s="66">
        <f t="shared" ca="1" si="17"/>
        <v>164.08416470662505</v>
      </c>
      <c r="AQ12" s="66">
        <f t="shared" ca="1" si="17"/>
        <v>165.80704843604437</v>
      </c>
      <c r="AR12" s="66">
        <f t="shared" ca="1" si="17"/>
        <v>167.54802244462292</v>
      </c>
      <c r="AS12" s="66">
        <f t="shared" ca="1" si="17"/>
        <v>169.30727668029124</v>
      </c>
      <c r="AT12" s="66">
        <f t="shared" ca="1" si="17"/>
        <v>171.0850030854341</v>
      </c>
      <c r="AU12" s="66">
        <f t="shared" ca="1" si="17"/>
        <v>172.88139561783123</v>
      </c>
      <c r="AV12" s="66">
        <f t="shared" ca="1" si="17"/>
        <v>174.69665027181833</v>
      </c>
      <c r="AW12" s="66">
        <f t="shared" ca="1" si="17"/>
        <v>176.53096509967264</v>
      </c>
      <c r="AX12" s="66">
        <f t="shared" ca="1" si="17"/>
        <v>178.38454023321941</v>
      </c>
      <c r="AY12" s="66">
        <f t="shared" ca="1" si="17"/>
        <v>180.25757790566803</v>
      </c>
      <c r="AZ12" s="71">
        <f t="shared" ca="1" si="17"/>
        <v>182.15028247367783</v>
      </c>
      <c r="BA12" s="66">
        <f t="shared" ca="1" si="17"/>
        <v>184.06286043965102</v>
      </c>
      <c r="BB12" s="66">
        <f t="shared" ca="1" si="17"/>
        <v>185.99552047426741</v>
      </c>
      <c r="BC12" s="66">
        <f t="shared" ca="1" si="17"/>
        <v>187.94847343924704</v>
      </c>
      <c r="BD12" s="66">
        <f t="shared" ca="1" si="17"/>
        <v>189.92193241035935</v>
      </c>
      <c r="BE12" s="66">
        <f t="shared" ca="1" si="17"/>
        <v>191.91611270066798</v>
      </c>
      <c r="BF12" s="66">
        <f t="shared" ca="1" si="17"/>
        <v>193.93123188402495</v>
      </c>
      <c r="BG12" s="66">
        <f t="shared" ca="1" si="17"/>
        <v>195.96750981880689</v>
      </c>
      <c r="BH12" s="66">
        <f t="shared" ca="1" si="17"/>
        <v>198.02516867190445</v>
      </c>
      <c r="BI12" s="66">
        <f t="shared" ca="1" si="17"/>
        <v>200.10443294295942</v>
      </c>
      <c r="BJ12" s="66">
        <f t="shared" ca="1" si="17"/>
        <v>202.20552948886041</v>
      </c>
      <c r="BK12" s="66">
        <f t="shared" ca="1" si="17"/>
        <v>204.32868754849366</v>
      </c>
      <c r="BL12" s="71">
        <f t="shared" ca="1" si="17"/>
        <v>206.47413876775312</v>
      </c>
      <c r="BM12" s="66">
        <f t="shared" ca="1" si="17"/>
        <v>208.64211722481423</v>
      </c>
      <c r="BN12" s="66">
        <f t="shared" ca="1" si="17"/>
        <v>210.83285945567499</v>
      </c>
      <c r="BO12" s="66">
        <f t="shared" ca="1" si="17"/>
        <v>213.04660447995957</v>
      </c>
      <c r="BP12" s="66">
        <f t="shared" ca="1" si="17"/>
        <v>215.28359382699895</v>
      </c>
      <c r="BQ12" s="66">
        <f t="shared" ca="1" si="17"/>
        <v>217.54407156218275</v>
      </c>
      <c r="BR12" s="66">
        <f t="shared" ca="1" si="17"/>
        <v>219.82828431358581</v>
      </c>
    </row>
    <row r="13" spans="1:70" s="67" customFormat="1" x14ac:dyDescent="0.25">
      <c r="A13" s="65"/>
      <c r="B13" s="65"/>
      <c r="C13" s="140" t="s">
        <v>98</v>
      </c>
      <c r="D13" s="65"/>
      <c r="E13" s="67">
        <f t="shared" ca="1" si="9"/>
        <v>15582.553667887327</v>
      </c>
      <c r="F13" s="67">
        <f t="shared" ca="1" si="10"/>
        <v>8428.3238594586473</v>
      </c>
      <c r="G13" s="67">
        <f t="shared" ca="1" si="11"/>
        <v>7929.7526215263233</v>
      </c>
      <c r="H13" s="67">
        <f t="shared" ca="1" si="12"/>
        <v>8988.6703492078504</v>
      </c>
      <c r="I13" s="67">
        <f t="shared" ca="1" si="13"/>
        <v>10188.993087551919</v>
      </c>
      <c r="J13" s="65"/>
      <c r="K13" s="65">
        <f t="shared" ref="K13" ca="1" si="18">SUM(K9,K12)</f>
        <v>450.1</v>
      </c>
      <c r="L13" s="65">
        <f t="shared" ref="L13:BR13" ca="1" si="19">SUM(L9,L12)</f>
        <v>653.34636643528302</v>
      </c>
      <c r="M13" s="65">
        <f t="shared" ca="1" si="19"/>
        <v>843.96489010886057</v>
      </c>
      <c r="N13" s="65">
        <f t="shared" ca="1" si="19"/>
        <v>1795.5831633021478</v>
      </c>
      <c r="O13" s="65">
        <f t="shared" ca="1" si="19"/>
        <v>1739.5107779958742</v>
      </c>
      <c r="P13" s="65">
        <f t="shared" ca="1" si="19"/>
        <v>1677.6021991461937</v>
      </c>
      <c r="Q13" s="65">
        <f t="shared" ca="1" si="19"/>
        <v>1609.7305538021794</v>
      </c>
      <c r="R13" s="65">
        <f t="shared" ca="1" si="19"/>
        <v>1535.7668169354356</v>
      </c>
      <c r="S13" s="65">
        <f t="shared" ca="1" si="19"/>
        <v>1455.5797785943907</v>
      </c>
      <c r="T13" s="65">
        <f t="shared" ca="1" si="19"/>
        <v>1369.0360105856005</v>
      </c>
      <c r="U13" s="65">
        <f t="shared" ca="1" si="19"/>
        <v>1275.9998326754878</v>
      </c>
      <c r="V13" s="65">
        <f t="shared" ca="1" si="19"/>
        <v>1176.3332783058736</v>
      </c>
      <c r="W13" s="65">
        <f t="shared" ca="1" si="19"/>
        <v>1016.6210598165412</v>
      </c>
      <c r="X13" s="65">
        <f t="shared" ca="1" si="19"/>
        <v>870.00450012389297</v>
      </c>
      <c r="Y13" s="65">
        <f t="shared" ca="1" si="19"/>
        <v>736.80576160892997</v>
      </c>
      <c r="Z13" s="65">
        <f t="shared" ca="1" si="19"/>
        <v>708.73923883166947</v>
      </c>
      <c r="AA13" s="65">
        <f t="shared" ca="1" si="19"/>
        <v>684.16133866550047</v>
      </c>
      <c r="AB13" s="65">
        <f t="shared" ca="1" si="19"/>
        <v>663.15598316159242</v>
      </c>
      <c r="AC13" s="65">
        <f t="shared" ca="1" si="19"/>
        <v>645.80856669657351</v>
      </c>
      <c r="AD13" s="65">
        <f t="shared" ca="1" si="19"/>
        <v>632.20597882124844</v>
      </c>
      <c r="AE13" s="65">
        <f t="shared" ca="1" si="19"/>
        <v>622.43662744159167</v>
      </c>
      <c r="AF13" s="65">
        <f t="shared" ca="1" si="19"/>
        <v>616.5904623366614</v>
      </c>
      <c r="AG13" s="65">
        <f t="shared" ca="1" si="19"/>
        <v>614.75899901814523</v>
      </c>
      <c r="AH13" s="65">
        <f t="shared" ca="1" si="19"/>
        <v>617.03534293630071</v>
      </c>
      <c r="AI13" s="65">
        <f t="shared" ca="1" si="19"/>
        <v>623.51421403713164</v>
      </c>
      <c r="AJ13" s="65">
        <f t="shared" ca="1" si="19"/>
        <v>630.06111328452187</v>
      </c>
      <c r="AK13" s="65">
        <f t="shared" ca="1" si="19"/>
        <v>636.6767549740091</v>
      </c>
      <c r="AL13" s="65">
        <f t="shared" ca="1" si="19"/>
        <v>643.36186090123613</v>
      </c>
      <c r="AM13" s="65">
        <f t="shared" ca="1" si="19"/>
        <v>650.11716044069931</v>
      </c>
      <c r="AN13" s="65">
        <f t="shared" ca="1" si="19"/>
        <v>656.94339062532663</v>
      </c>
      <c r="AO13" s="65">
        <f t="shared" ca="1" si="19"/>
        <v>663.84129622689215</v>
      </c>
      <c r="AP13" s="65">
        <f t="shared" ca="1" si="19"/>
        <v>670.81162983727506</v>
      </c>
      <c r="AQ13" s="65">
        <f t="shared" ca="1" si="19"/>
        <v>677.85515195056621</v>
      </c>
      <c r="AR13" s="65">
        <f t="shared" ca="1" si="19"/>
        <v>684.97263104604713</v>
      </c>
      <c r="AS13" s="65">
        <f t="shared" ca="1" si="19"/>
        <v>692.16484367203032</v>
      </c>
      <c r="AT13" s="65">
        <f t="shared" ca="1" si="19"/>
        <v>699.43257453058652</v>
      </c>
      <c r="AU13" s="65">
        <f t="shared" ca="1" si="19"/>
        <v>706.77661656315786</v>
      </c>
      <c r="AV13" s="65">
        <f t="shared" ca="1" si="19"/>
        <v>714.19777103707088</v>
      </c>
      <c r="AW13" s="65">
        <f t="shared" ca="1" si="19"/>
        <v>721.69684763296027</v>
      </c>
      <c r="AX13" s="65">
        <f t="shared" ca="1" si="19"/>
        <v>729.27466453310649</v>
      </c>
      <c r="AY13" s="65">
        <f t="shared" ca="1" si="19"/>
        <v>736.93204851070391</v>
      </c>
      <c r="AZ13" s="65">
        <f t="shared" ca="1" si="19"/>
        <v>744.66983502006656</v>
      </c>
      <c r="BA13" s="65">
        <f t="shared" ca="1" si="19"/>
        <v>752.48886828777677</v>
      </c>
      <c r="BB13" s="65">
        <f t="shared" ca="1" si="19"/>
        <v>760.39000140479845</v>
      </c>
      <c r="BC13" s="65">
        <f t="shared" ca="1" si="19"/>
        <v>768.37409641954855</v>
      </c>
      <c r="BD13" s="65">
        <f t="shared" ca="1" si="19"/>
        <v>776.442024431954</v>
      </c>
      <c r="BE13" s="65">
        <f t="shared" ca="1" si="19"/>
        <v>784.59466568848939</v>
      </c>
      <c r="BF13" s="65">
        <f t="shared" ca="1" si="19"/>
        <v>792.83290967821858</v>
      </c>
      <c r="BG13" s="65">
        <f t="shared" ca="1" si="19"/>
        <v>801.15765522983929</v>
      </c>
      <c r="BH13" s="65">
        <f t="shared" ca="1" si="19"/>
        <v>809.56981060975284</v>
      </c>
      <c r="BI13" s="65">
        <f t="shared" ca="1" si="19"/>
        <v>818.07029362115509</v>
      </c>
      <c r="BJ13" s="65">
        <f t="shared" ca="1" si="19"/>
        <v>826.66003170417719</v>
      </c>
      <c r="BK13" s="65">
        <f t="shared" ca="1" si="19"/>
        <v>835.33996203707125</v>
      </c>
      <c r="BL13" s="65">
        <f t="shared" ca="1" si="19"/>
        <v>844.11103163846064</v>
      </c>
      <c r="BM13" s="65">
        <f t="shared" ca="1" si="19"/>
        <v>852.97419747066431</v>
      </c>
      <c r="BN13" s="65">
        <f t="shared" ca="1" si="19"/>
        <v>861.93042654410647</v>
      </c>
      <c r="BO13" s="65">
        <f t="shared" ca="1" si="19"/>
        <v>870.98069602281942</v>
      </c>
      <c r="BP13" s="65">
        <f t="shared" ca="1" si="19"/>
        <v>880.12599333105891</v>
      </c>
      <c r="BQ13" s="65">
        <f t="shared" ca="1" si="19"/>
        <v>889.36731626103528</v>
      </c>
      <c r="BR13" s="65">
        <f t="shared" ca="1" si="19"/>
        <v>898.70567308177624</v>
      </c>
    </row>
    <row r="14" spans="1:70" ht="7.2" customHeight="1" x14ac:dyDescent="0.25"/>
    <row r="15" spans="1:70" s="47" customFormat="1" x14ac:dyDescent="0.25">
      <c r="B15" s="65"/>
      <c r="C15" s="128" t="s">
        <v>251</v>
      </c>
      <c r="E15" s="60">
        <f t="shared" ref="E15:E16" si="20">SUM(K15:V15)</f>
        <v>305.22810648435041</v>
      </c>
      <c r="F15" s="60">
        <f t="shared" si="10"/>
        <v>345.98744266660981</v>
      </c>
      <c r="G15" s="60">
        <f t="shared" ref="G15:G16" si="21">SUM(AI15:AT15)</f>
        <v>392.18967041332496</v>
      </c>
      <c r="H15" s="60">
        <f t="shared" ref="H15:H16" si="22">SUM(AU15:BF15)</f>
        <v>444.56161874962879</v>
      </c>
      <c r="I15" s="60">
        <f t="shared" ref="I15:I16" si="23">SUM(BG15:BR15)</f>
        <v>503.92717548375163</v>
      </c>
      <c r="K15" s="53" cm="1">
        <f t="array" ref="K15">InputsFeeReferral/1000*INDEX(LoansOriginationsQuantity,K$3)</f>
        <v>24</v>
      </c>
      <c r="L15" s="53" cm="1">
        <f t="array" ref="L15">InputsFeeReferral/1000*INDEX(LoansOriginationsQuantity,L$3)</f>
        <v>24.251999999999999</v>
      </c>
      <c r="M15" s="59" cm="1">
        <f t="array" ref="M15">InputsFeeReferral/1000*INDEX(LoansOriginationsQuantity,M$3)</f>
        <v>24.506646</v>
      </c>
      <c r="N15" s="59" cm="1">
        <f t="array" ref="N15">InputsFeeReferral/1000*INDEX(LoansOriginationsQuantity,N$3)</f>
        <v>24.763965783</v>
      </c>
      <c r="O15" s="59" cm="1">
        <f t="array" ref="O15">InputsFeeReferral/1000*INDEX(LoansOriginationsQuantity,O$3)</f>
        <v>25.023987423721497</v>
      </c>
      <c r="P15" s="59" cm="1">
        <f t="array" ref="P15">InputsFeeReferral/1000*INDEX(LoansOriginationsQuantity,P$3)</f>
        <v>25.286739291670571</v>
      </c>
      <c r="Q15" s="59" cm="1">
        <f t="array" ref="Q15">InputsFeeReferral/1000*INDEX(LoansOriginationsQuantity,Q$3)</f>
        <v>25.552250054233113</v>
      </c>
      <c r="R15" s="59" cm="1">
        <f t="array" ref="R15">InputsFeeReferral/1000*INDEX(LoansOriginationsQuantity,R$3)</f>
        <v>25.820548679802556</v>
      </c>
      <c r="S15" s="59" cm="1">
        <f t="array" ref="S15">InputsFeeReferral/1000*INDEX(LoansOriginationsQuantity,S$3)</f>
        <v>26.09166444094048</v>
      </c>
      <c r="T15" s="59" cm="1">
        <f t="array" ref="T15">InputsFeeReferral/1000*INDEX(LoansOriginationsQuantity,T$3)</f>
        <v>26.365626917570353</v>
      </c>
      <c r="U15" s="59" cm="1">
        <f t="array" ref="U15">InputsFeeReferral/1000*INDEX(LoansOriginationsQuantity,U$3)</f>
        <v>26.642466000204845</v>
      </c>
      <c r="V15" s="60" cm="1">
        <f t="array" ref="V15">InputsFeeReferral/1000*INDEX(LoansOriginationsQuantity,V$3)</f>
        <v>26.922211893206992</v>
      </c>
      <c r="W15" s="53" cm="1">
        <f t="array" ref="W15">InputsFeeReferral/1000*INDEX(LoansOriginationsQuantity,W$3)</f>
        <v>27.204895118085666</v>
      </c>
      <c r="X15" s="59" cm="1">
        <f t="array" ref="X15">InputsFeeReferral/1000*INDEX(LoansOriginationsQuantity,X$3)</f>
        <v>27.49054651682556</v>
      </c>
      <c r="Y15" s="59" cm="1">
        <f t="array" ref="Y15">InputsFeeReferral/1000*INDEX(LoansOriginationsQuantity,Y$3)</f>
        <v>27.779197255252228</v>
      </c>
      <c r="Z15" s="59" cm="1">
        <f t="array" ref="Z15">InputsFeeReferral/1000*INDEX(LoansOriginationsQuantity,Z$3)</f>
        <v>28.070878826432377</v>
      </c>
      <c r="AA15" s="59" cm="1">
        <f t="array" ref="AA15">InputsFeeReferral/1000*INDEX(LoansOriginationsQuantity,AA$3)</f>
        <v>28.365623054109918</v>
      </c>
      <c r="AB15" s="59" cm="1">
        <f t="array" ref="AB15">InputsFeeReferral/1000*INDEX(LoansOriginationsQuantity,AB$3)</f>
        <v>28.663462096178069</v>
      </c>
      <c r="AC15" s="59" cm="1">
        <f t="array" ref="AC15">InputsFeeReferral/1000*INDEX(LoansOriginationsQuantity,AC$3)</f>
        <v>28.964428448187938</v>
      </c>
      <c r="AD15" s="59" cm="1">
        <f t="array" ref="AD15">InputsFeeReferral/1000*INDEX(LoansOriginationsQuantity,AD$3)</f>
        <v>29.268554946893911</v>
      </c>
      <c r="AE15" s="59" cm="1">
        <f t="array" ref="AE15">InputsFeeReferral/1000*INDEX(LoansOriginationsQuantity,AE$3)</f>
        <v>29.575874773836297</v>
      </c>
      <c r="AF15" s="59" cm="1">
        <f t="array" ref="AF15">InputsFeeReferral/1000*INDEX(LoansOriginationsQuantity,AF$3)</f>
        <v>29.886421458961578</v>
      </c>
      <c r="AG15" s="59" cm="1">
        <f t="array" ref="AG15">InputsFeeReferral/1000*INDEX(LoansOriginationsQuantity,AG$3)</f>
        <v>30.200228884280673</v>
      </c>
      <c r="AH15" s="60" cm="1">
        <f t="array" ref="AH15">InputsFeeReferral/1000*INDEX(LoansOriginationsQuantity,AH$3)</f>
        <v>30.517331287565618</v>
      </c>
      <c r="AI15" s="53" cm="1">
        <f t="array" ref="AI15">InputsFeeReferral/1000*INDEX(LoansOriginationsQuantity,AI$3)</f>
        <v>30.837763266085059</v>
      </c>
      <c r="AJ15" s="59" cm="1">
        <f t="array" ref="AJ15">InputsFeeReferral/1000*INDEX(LoansOriginationsQuantity,AJ$3)</f>
        <v>31.161559780378948</v>
      </c>
      <c r="AK15" s="59" cm="1">
        <f t="array" ref="AK15">InputsFeeReferral/1000*INDEX(LoansOriginationsQuantity,AK$3)</f>
        <v>31.488756158072928</v>
      </c>
      <c r="AL15" s="59" cm="1">
        <f t="array" ref="AL15">InputsFeeReferral/1000*INDEX(LoansOriginationsQuantity,AL$3)</f>
        <v>31.819388097732691</v>
      </c>
      <c r="AM15" s="59" cm="1">
        <f t="array" ref="AM15">InputsFeeReferral/1000*INDEX(LoansOriginationsQuantity,AM$3)</f>
        <v>32.153491672758882</v>
      </c>
      <c r="AN15" s="59" cm="1">
        <f t="array" ref="AN15">InputsFeeReferral/1000*INDEX(LoansOriginationsQuantity,AN$3)</f>
        <v>32.491103335322855</v>
      </c>
      <c r="AO15" s="59" cm="1">
        <f t="array" ref="AO15">InputsFeeReferral/1000*INDEX(LoansOriginationsQuantity,AO$3)</f>
        <v>32.832259920343738</v>
      </c>
      <c r="AP15" s="59" cm="1">
        <f t="array" ref="AP15">InputsFeeReferral/1000*INDEX(LoansOriginationsQuantity,AP$3)</f>
        <v>33.176998649507347</v>
      </c>
      <c r="AQ15" s="59" cm="1">
        <f t="array" ref="AQ15">InputsFeeReferral/1000*INDEX(LoansOriginationsQuantity,AQ$3)</f>
        <v>33.52535713532717</v>
      </c>
      <c r="AR15" s="59" cm="1">
        <f t="array" ref="AR15">InputsFeeReferral/1000*INDEX(LoansOriginationsQuantity,AR$3)</f>
        <v>33.877373385248106</v>
      </c>
      <c r="AS15" s="59" cm="1">
        <f t="array" ref="AS15">InputsFeeReferral/1000*INDEX(LoansOriginationsQuantity,AS$3)</f>
        <v>34.233085805793209</v>
      </c>
      <c r="AT15" s="60" cm="1">
        <f t="array" ref="AT15">InputsFeeReferral/1000*INDEX(LoansOriginationsQuantity,AT$3)</f>
        <v>34.592533206754034</v>
      </c>
      <c r="AU15" s="53" cm="1">
        <f t="array" ref="AU15">InputsFeeReferral/1000*INDEX(LoansOriginationsQuantity,AU$3)</f>
        <v>34.955754805424952</v>
      </c>
      <c r="AV15" s="59" cm="1">
        <f t="array" ref="AV15">InputsFeeReferral/1000*INDEX(LoansOriginationsQuantity,AV$3)</f>
        <v>35.322790230881914</v>
      </c>
      <c r="AW15" s="59" cm="1">
        <f t="array" ref="AW15">InputsFeeReferral/1000*INDEX(LoansOriginationsQuantity,AW$3)</f>
        <v>35.69367952830617</v>
      </c>
      <c r="AX15" s="59" cm="1">
        <f t="array" ref="AX15">InputsFeeReferral/1000*INDEX(LoansOriginationsQuantity,AX$3)</f>
        <v>36.068463163353385</v>
      </c>
      <c r="AY15" s="59" cm="1">
        <f t="array" ref="AY15">InputsFeeReferral/1000*INDEX(LoansOriginationsQuantity,AY$3)</f>
        <v>36.447182026568598</v>
      </c>
      <c r="AZ15" s="59" cm="1">
        <f t="array" ref="AZ15">InputsFeeReferral/1000*INDEX(LoansOriginationsQuantity,AZ$3)</f>
        <v>36.829877437847564</v>
      </c>
      <c r="BA15" s="59" cm="1">
        <f t="array" ref="BA15">InputsFeeReferral/1000*INDEX(LoansOriginationsQuantity,BA$3)</f>
        <v>37.216591150944957</v>
      </c>
      <c r="BB15" s="59" cm="1">
        <f t="array" ref="BB15">InputsFeeReferral/1000*INDEX(LoansOriginationsQuantity,BB$3)</f>
        <v>37.607365358029881</v>
      </c>
      <c r="BC15" s="59" cm="1">
        <f t="array" ref="BC15">InputsFeeReferral/1000*INDEX(LoansOriginationsQuantity,BC$3)</f>
        <v>38.002242694289194</v>
      </c>
      <c r="BD15" s="59" cm="1">
        <f t="array" ref="BD15">InputsFeeReferral/1000*INDEX(LoansOriginationsQuantity,BD$3)</f>
        <v>38.401266242579226</v>
      </c>
      <c r="BE15" s="59" cm="1">
        <f t="array" ref="BE15">InputsFeeReferral/1000*INDEX(LoansOriginationsQuantity,BE$3)</f>
        <v>38.804479538126309</v>
      </c>
      <c r="BF15" s="60" cm="1">
        <f t="array" ref="BF15">InputsFeeReferral/1000*INDEX(LoansOriginationsQuantity,BF$3)</f>
        <v>39.211926573276628</v>
      </c>
      <c r="BG15" s="53" cm="1">
        <f t="array" ref="BG15">InputsFeeReferral/1000*INDEX(LoansOriginationsQuantity,BG$3)</f>
        <v>39.623651802296031</v>
      </c>
      <c r="BH15" s="59" cm="1">
        <f t="array" ref="BH15">InputsFeeReferral/1000*INDEX(LoansOriginationsQuantity,BH$3)</f>
        <v>40.039700146220142</v>
      </c>
      <c r="BI15" s="59" cm="1">
        <f t="array" ref="BI15">InputsFeeReferral/1000*INDEX(LoansOriginationsQuantity,BI$3)</f>
        <v>40.460116997755449</v>
      </c>
      <c r="BJ15" s="59" cm="1">
        <f t="array" ref="BJ15">InputsFeeReferral/1000*INDEX(LoansOriginationsQuantity,BJ$3)</f>
        <v>40.884948226231884</v>
      </c>
      <c r="BK15" s="59" cm="1">
        <f t="array" ref="BK15">InputsFeeReferral/1000*INDEX(LoansOriginationsQuantity,BK$3)</f>
        <v>41.314240182607314</v>
      </c>
      <c r="BL15" s="59" cm="1">
        <f t="array" ref="BL15">InputsFeeReferral/1000*INDEX(LoansOriginationsQuantity,BL$3)</f>
        <v>41.748039704524693</v>
      </c>
      <c r="BM15" s="59" cm="1">
        <f t="array" ref="BM15">InputsFeeReferral/1000*INDEX(LoansOriginationsQuantity,BM$3)</f>
        <v>42.186394121422197</v>
      </c>
      <c r="BN15" s="59" cm="1">
        <f t="array" ref="BN15">InputsFeeReferral/1000*INDEX(LoansOriginationsQuantity,BN$3)</f>
        <v>42.629351259697131</v>
      </c>
      <c r="BO15" s="59" cm="1">
        <f t="array" ref="BO15">InputsFeeReferral/1000*INDEX(LoansOriginationsQuantity,BO$3)</f>
        <v>43.076959447923947</v>
      </c>
      <c r="BP15" s="59" cm="1">
        <f t="array" ref="BP15">InputsFeeReferral/1000*INDEX(LoansOriginationsQuantity,BP$3)</f>
        <v>43.529267522127149</v>
      </c>
      <c r="BQ15" s="59" cm="1">
        <f t="array" ref="BQ15">InputsFeeReferral/1000*INDEX(LoansOriginationsQuantity,BQ$3)</f>
        <v>43.986324831109478</v>
      </c>
      <c r="BR15" s="60" cm="1">
        <f t="array" ref="BR15">InputsFeeReferral/1000*INDEX(LoansOriginationsQuantity,BR$3)</f>
        <v>44.448181241836124</v>
      </c>
    </row>
    <row r="16" spans="1:70" s="47" customFormat="1" x14ac:dyDescent="0.25">
      <c r="B16" s="65"/>
      <c r="C16" s="128" t="s">
        <v>252</v>
      </c>
      <c r="E16" s="60">
        <f t="shared" si="20"/>
        <v>1907.6756655271899</v>
      </c>
      <c r="F16" s="60">
        <f t="shared" ref="F16" si="24">SUM(W16:AH16)</f>
        <v>2162.4215166663112</v>
      </c>
      <c r="G16" s="60">
        <f t="shared" si="21"/>
        <v>2451.1854400832813</v>
      </c>
      <c r="H16" s="60">
        <f t="shared" si="22"/>
        <v>2778.5101171851802</v>
      </c>
      <c r="I16" s="60">
        <f t="shared" si="23"/>
        <v>3149.5448467734468</v>
      </c>
      <c r="K16" s="53" cm="1">
        <f t="array" ref="K16">InputsRateCommission*INDEX(LoansOriginationsAmount,K$3)</f>
        <v>150</v>
      </c>
      <c r="L16" s="53" cm="1">
        <f t="array" ref="L16">InputsRateCommission*INDEX(LoansOriginationsAmount,L$3)</f>
        <v>151.57499999999999</v>
      </c>
      <c r="M16" s="59" cm="1">
        <f t="array" ref="M16">InputsRateCommission*INDEX(LoansOriginationsAmount,M$3)</f>
        <v>153.1665375</v>
      </c>
      <c r="N16" s="59" cm="1">
        <f t="array" ref="N16">InputsRateCommission*INDEX(LoansOriginationsAmount,N$3)</f>
        <v>154.77478614374999</v>
      </c>
      <c r="O16" s="59" cm="1">
        <f t="array" ref="O16">InputsRateCommission*INDEX(LoansOriginationsAmount,O$3)</f>
        <v>156.39992139825935</v>
      </c>
      <c r="P16" s="59" cm="1">
        <f t="array" ref="P16">InputsRateCommission*INDEX(LoansOriginationsAmount,P$3)</f>
        <v>158.04212057294109</v>
      </c>
      <c r="Q16" s="59" cm="1">
        <f t="array" ref="Q16">InputsRateCommission*INDEX(LoansOriginationsAmount,Q$3)</f>
        <v>159.70156283895696</v>
      </c>
      <c r="R16" s="59" cm="1">
        <f t="array" ref="R16">InputsRateCommission*INDEX(LoansOriginationsAmount,R$3)</f>
        <v>161.37842924876597</v>
      </c>
      <c r="S16" s="59" cm="1">
        <f t="array" ref="S16">InputsRateCommission*INDEX(LoansOriginationsAmount,S$3)</f>
        <v>163.072902755878</v>
      </c>
      <c r="T16" s="59" cm="1">
        <f t="array" ref="T16">InputsRateCommission*INDEX(LoansOriginationsAmount,T$3)</f>
        <v>164.78516823481471</v>
      </c>
      <c r="U16" s="59" cm="1">
        <f t="array" ref="U16">InputsRateCommission*INDEX(LoansOriginationsAmount,U$3)</f>
        <v>166.51541250128025</v>
      </c>
      <c r="V16" s="60" cm="1">
        <f t="array" ref="V16">InputsRateCommission*INDEX(LoansOriginationsAmount,V$3)</f>
        <v>168.26382433254369</v>
      </c>
      <c r="W16" s="53" cm="1">
        <f t="array" ref="W16">InputsRateCommission*INDEX(LoansOriginationsAmount,W$3)</f>
        <v>170.03059448803543</v>
      </c>
      <c r="X16" s="59" cm="1">
        <f t="array" ref="X16">InputsRateCommission*INDEX(LoansOriginationsAmount,X$3)</f>
        <v>171.81591573015976</v>
      </c>
      <c r="Y16" s="59" cm="1">
        <f t="array" ref="Y16">InputsRateCommission*INDEX(LoansOriginationsAmount,Y$3)</f>
        <v>173.6199828453264</v>
      </c>
      <c r="Z16" s="59" cm="1">
        <f t="array" ref="Z16">InputsRateCommission*INDEX(LoansOriginationsAmount,Z$3)</f>
        <v>175.44299266520233</v>
      </c>
      <c r="AA16" s="59" cm="1">
        <f t="array" ref="AA16">InputsRateCommission*INDEX(LoansOriginationsAmount,AA$3)</f>
        <v>177.28514408818697</v>
      </c>
      <c r="AB16" s="59" cm="1">
        <f t="array" ref="AB16">InputsRateCommission*INDEX(LoansOriginationsAmount,AB$3)</f>
        <v>179.14663810111293</v>
      </c>
      <c r="AC16" s="59" cm="1">
        <f t="array" ref="AC16">InputsRateCommission*INDEX(LoansOriginationsAmount,AC$3)</f>
        <v>181.0276778011746</v>
      </c>
      <c r="AD16" s="59" cm="1">
        <f t="array" ref="AD16">InputsRateCommission*INDEX(LoansOriginationsAmount,AD$3)</f>
        <v>182.92846841808694</v>
      </c>
      <c r="AE16" s="59" cm="1">
        <f t="array" ref="AE16">InputsRateCommission*INDEX(LoansOriginationsAmount,AE$3)</f>
        <v>184.84921733647684</v>
      </c>
      <c r="AF16" s="59" cm="1">
        <f t="array" ref="AF16">InputsRateCommission*INDEX(LoansOriginationsAmount,AF$3)</f>
        <v>186.79013411850985</v>
      </c>
      <c r="AG16" s="59" cm="1">
        <f t="array" ref="AG16">InputsRateCommission*INDEX(LoansOriginationsAmount,AG$3)</f>
        <v>188.75143052675421</v>
      </c>
      <c r="AH16" s="60" cm="1">
        <f t="array" ref="AH16">InputsRateCommission*INDEX(LoansOriginationsAmount,AH$3)</f>
        <v>190.7333205472851</v>
      </c>
      <c r="AI16" s="53" cm="1">
        <f t="array" ref="AI16">InputsRateCommission*INDEX(LoansOriginationsAmount,AI$3)</f>
        <v>192.73602041303161</v>
      </c>
      <c r="AJ16" s="59" cm="1">
        <f t="array" ref="AJ16">InputsRateCommission*INDEX(LoansOriginationsAmount,AJ$3)</f>
        <v>194.75974862736842</v>
      </c>
      <c r="AK16" s="59" cm="1">
        <f t="array" ref="AK16">InputsRateCommission*INDEX(LoansOriginationsAmount,AK$3)</f>
        <v>196.80472598795581</v>
      </c>
      <c r="AL16" s="59" cm="1">
        <f t="array" ref="AL16">InputsRateCommission*INDEX(LoansOriginationsAmount,AL$3)</f>
        <v>198.87117561082931</v>
      </c>
      <c r="AM16" s="59" cm="1">
        <f t="array" ref="AM16">InputsRateCommission*INDEX(LoansOriginationsAmount,AM$3)</f>
        <v>200.95932295474304</v>
      </c>
      <c r="AN16" s="59" cm="1">
        <f t="array" ref="AN16">InputsRateCommission*INDEX(LoansOriginationsAmount,AN$3)</f>
        <v>203.06939584576784</v>
      </c>
      <c r="AO16" s="59" cm="1">
        <f t="array" ref="AO16">InputsRateCommission*INDEX(LoansOriginationsAmount,AO$3)</f>
        <v>205.20162450214838</v>
      </c>
      <c r="AP16" s="59" cm="1">
        <f t="array" ref="AP16">InputsRateCommission*INDEX(LoansOriginationsAmount,AP$3)</f>
        <v>207.35624155942094</v>
      </c>
      <c r="AQ16" s="59" cm="1">
        <f t="array" ref="AQ16">InputsRateCommission*INDEX(LoansOriginationsAmount,AQ$3)</f>
        <v>209.53348209579482</v>
      </c>
      <c r="AR16" s="59" cm="1">
        <f t="array" ref="AR16">InputsRateCommission*INDEX(LoansOriginationsAmount,AR$3)</f>
        <v>211.73358365780064</v>
      </c>
      <c r="AS16" s="59" cm="1">
        <f t="array" ref="AS16">InputsRateCommission*INDEX(LoansOriginationsAmount,AS$3)</f>
        <v>213.95678628620755</v>
      </c>
      <c r="AT16" s="60" cm="1">
        <f t="array" ref="AT16">InputsRateCommission*INDEX(LoansOriginationsAmount,AT$3)</f>
        <v>216.20333254221273</v>
      </c>
      <c r="AU16" s="53" cm="1">
        <f t="array" ref="AU16">InputsRateCommission*INDEX(LoansOriginationsAmount,AU$3)</f>
        <v>218.47346753390596</v>
      </c>
      <c r="AV16" s="59" cm="1">
        <f t="array" ref="AV16">InputsRateCommission*INDEX(LoansOriginationsAmount,AV$3)</f>
        <v>220.76743894301194</v>
      </c>
      <c r="AW16" s="59" cm="1">
        <f t="array" ref="AW16">InputsRateCommission*INDEX(LoansOriginationsAmount,AW$3)</f>
        <v>223.08549705191356</v>
      </c>
      <c r="AX16" s="59" cm="1">
        <f t="array" ref="AX16">InputsRateCommission*INDEX(LoansOriginationsAmount,AX$3)</f>
        <v>225.42789477095866</v>
      </c>
      <c r="AY16" s="59" cm="1">
        <f t="array" ref="AY16">InputsRateCommission*INDEX(LoansOriginationsAmount,AY$3)</f>
        <v>227.79488766605374</v>
      </c>
      <c r="AZ16" s="59" cm="1">
        <f t="array" ref="AZ16">InputsRateCommission*INDEX(LoansOriginationsAmount,AZ$3)</f>
        <v>230.18673398654727</v>
      </c>
      <c r="BA16" s="59" cm="1">
        <f t="array" ref="BA16">InputsRateCommission*INDEX(LoansOriginationsAmount,BA$3)</f>
        <v>232.603694693406</v>
      </c>
      <c r="BB16" s="59" cm="1">
        <f t="array" ref="BB16">InputsRateCommission*INDEX(LoansOriginationsAmount,BB$3)</f>
        <v>235.04603348768677</v>
      </c>
      <c r="BC16" s="59" cm="1">
        <f t="array" ref="BC16">InputsRateCommission*INDEX(LoansOriginationsAmount,BC$3)</f>
        <v>237.51401683930746</v>
      </c>
      <c r="BD16" s="59" cm="1">
        <f t="array" ref="BD16">InputsRateCommission*INDEX(LoansOriginationsAmount,BD$3)</f>
        <v>240.00791401612017</v>
      </c>
      <c r="BE16" s="59" cm="1">
        <f t="array" ref="BE16">InputsRateCommission*INDEX(LoansOriginationsAmount,BE$3)</f>
        <v>242.52799711328939</v>
      </c>
      <c r="BF16" s="60" cm="1">
        <f t="array" ref="BF16">InputsRateCommission*INDEX(LoansOriginationsAmount,BF$3)</f>
        <v>245.07454108297895</v>
      </c>
      <c r="BG16" s="53" cm="1">
        <f t="array" ref="BG16">InputsRateCommission*INDEX(LoansOriginationsAmount,BG$3)</f>
        <v>247.64782376435019</v>
      </c>
      <c r="BH16" s="59" cm="1">
        <f t="array" ref="BH16">InputsRateCommission*INDEX(LoansOriginationsAmount,BH$3)</f>
        <v>250.2481259138759</v>
      </c>
      <c r="BI16" s="59" cm="1">
        <f t="array" ref="BI16">InputsRateCommission*INDEX(LoansOriginationsAmount,BI$3)</f>
        <v>252.87573123597156</v>
      </c>
      <c r="BJ16" s="59" cm="1">
        <f t="array" ref="BJ16">InputsRateCommission*INDEX(LoansOriginationsAmount,BJ$3)</f>
        <v>255.53092641394929</v>
      </c>
      <c r="BK16" s="59" cm="1">
        <f t="array" ref="BK16">InputsRateCommission*INDEX(LoansOriginationsAmount,BK$3)</f>
        <v>258.21400114129568</v>
      </c>
      <c r="BL16" s="59" cm="1">
        <f t="array" ref="BL16">InputsRateCommission*INDEX(LoansOriginationsAmount,BL$3)</f>
        <v>260.92524815327931</v>
      </c>
      <c r="BM16" s="59" cm="1">
        <f t="array" ref="BM16">InputsRateCommission*INDEX(LoansOriginationsAmount,BM$3)</f>
        <v>263.66496325888869</v>
      </c>
      <c r="BN16" s="59" cm="1">
        <f t="array" ref="BN16">InputsRateCommission*INDEX(LoansOriginationsAmount,BN$3)</f>
        <v>266.43344537310702</v>
      </c>
      <c r="BO16" s="59" cm="1">
        <f t="array" ref="BO16">InputsRateCommission*INDEX(LoansOriginationsAmount,BO$3)</f>
        <v>269.23099654952466</v>
      </c>
      <c r="BP16" s="59" cm="1">
        <f t="array" ref="BP16">InputsRateCommission*INDEX(LoansOriginationsAmount,BP$3)</f>
        <v>272.05792201329467</v>
      </c>
      <c r="BQ16" s="59" cm="1">
        <f t="array" ref="BQ16">InputsRateCommission*INDEX(LoansOriginationsAmount,BQ$3)</f>
        <v>274.91453019443423</v>
      </c>
      <c r="BR16" s="60" cm="1">
        <f t="array" ref="BR16">InputsRateCommission*INDEX(LoansOriginationsAmount,BR$3)</f>
        <v>277.8011327614758</v>
      </c>
    </row>
    <row r="17" spans="1:73" s="47" customFormat="1" x14ac:dyDescent="0.25">
      <c r="B17" s="65"/>
      <c r="C17" s="128" t="s">
        <v>246</v>
      </c>
      <c r="E17" s="60">
        <f t="shared" ref="E17" si="25">SUM(K17:V17)</f>
        <v>457.84215972652555</v>
      </c>
      <c r="F17" s="60">
        <f t="shared" ref="F17" si="26">SUM(W17:AH17)</f>
        <v>518.98116399991466</v>
      </c>
      <c r="G17" s="60">
        <f t="shared" ref="G17" si="27">SUM(AI17:AT17)</f>
        <v>588.2845056199875</v>
      </c>
      <c r="H17" s="60">
        <f t="shared" ref="H17" si="28">SUM(AU17:BF17)</f>
        <v>666.84242812444313</v>
      </c>
      <c r="I17" s="60">
        <f t="shared" ref="I17" si="29">SUM(BG17:BR17)</f>
        <v>755.89076322562732</v>
      </c>
      <c r="K17" s="53" cm="1">
        <f t="array" ref="K17">InputsFeesProcessing/1000*INDEX(LoansOriginationsQuantity,K$3)</f>
        <v>36</v>
      </c>
      <c r="L17" s="53" cm="1">
        <f t="array" ref="L17">InputsFeesProcessing/1000*INDEX(LoansOriginationsQuantity,L$3)</f>
        <v>36.377999999999993</v>
      </c>
      <c r="M17" s="59" cm="1">
        <f t="array" ref="M17">InputsFeesProcessing/1000*INDEX(LoansOriginationsQuantity,M$3)</f>
        <v>36.759968999999998</v>
      </c>
      <c r="N17" s="59" cm="1">
        <f t="array" ref="N17">InputsFeesProcessing/1000*INDEX(LoansOriginationsQuantity,N$3)</f>
        <v>37.145948674499998</v>
      </c>
      <c r="O17" s="59" cm="1">
        <f t="array" ref="O17">InputsFeesProcessing/1000*INDEX(LoansOriginationsQuantity,O$3)</f>
        <v>37.53598113558224</v>
      </c>
      <c r="P17" s="59" cm="1">
        <f t="array" ref="P17">InputsFeesProcessing/1000*INDEX(LoansOriginationsQuantity,P$3)</f>
        <v>37.930108937505857</v>
      </c>
      <c r="Q17" s="59" cm="1">
        <f t="array" ref="Q17">InputsFeesProcessing/1000*INDEX(LoansOriginationsQuantity,Q$3)</f>
        <v>38.328375081349662</v>
      </c>
      <c r="R17" s="59" cm="1">
        <f t="array" ref="R17">InputsFeesProcessing/1000*INDEX(LoansOriginationsQuantity,R$3)</f>
        <v>38.730823019703834</v>
      </c>
      <c r="S17" s="59" cm="1">
        <f t="array" ref="S17">InputsFeesProcessing/1000*INDEX(LoansOriginationsQuantity,S$3)</f>
        <v>39.137496661410715</v>
      </c>
      <c r="T17" s="59" cm="1">
        <f t="array" ref="T17">InputsFeesProcessing/1000*INDEX(LoansOriginationsQuantity,T$3)</f>
        <v>39.548440376355529</v>
      </c>
      <c r="U17" s="59" cm="1">
        <f t="array" ref="U17">InputsFeesProcessing/1000*INDEX(LoansOriginationsQuantity,U$3)</f>
        <v>39.963699000307265</v>
      </c>
      <c r="V17" s="60" cm="1">
        <f t="array" ref="V17">InputsFeesProcessing/1000*INDEX(LoansOriginationsQuantity,V$3)</f>
        <v>40.383317839810488</v>
      </c>
      <c r="W17" s="53" cm="1">
        <f t="array" ref="W17">InputsFeesProcessing/1000*INDEX(LoansOriginationsQuantity,W$3)</f>
        <v>40.807342677128496</v>
      </c>
      <c r="X17" s="59" cm="1">
        <f t="array" ref="X17">InputsFeesProcessing/1000*INDEX(LoansOriginationsQuantity,X$3)</f>
        <v>41.23581977523834</v>
      </c>
      <c r="Y17" s="59" cm="1">
        <f t="array" ref="Y17">InputsFeesProcessing/1000*INDEX(LoansOriginationsQuantity,Y$3)</f>
        <v>41.668795882878342</v>
      </c>
      <c r="Z17" s="59" cm="1">
        <f t="array" ref="Z17">InputsFeesProcessing/1000*INDEX(LoansOriginationsQuantity,Z$3)</f>
        <v>42.106318239648559</v>
      </c>
      <c r="AA17" s="59" cm="1">
        <f t="array" ref="AA17">InputsFeesProcessing/1000*INDEX(LoansOriginationsQuantity,AA$3)</f>
        <v>42.548434581164869</v>
      </c>
      <c r="AB17" s="59" cm="1">
        <f t="array" ref="AB17">InputsFeesProcessing/1000*INDEX(LoansOriginationsQuantity,AB$3)</f>
        <v>42.995193144267098</v>
      </c>
      <c r="AC17" s="59" cm="1">
        <f t="array" ref="AC17">InputsFeesProcessing/1000*INDEX(LoansOriginationsQuantity,AC$3)</f>
        <v>43.446642672281904</v>
      </c>
      <c r="AD17" s="59" cm="1">
        <f t="array" ref="AD17">InputsFeesProcessing/1000*INDEX(LoansOriginationsQuantity,AD$3)</f>
        <v>43.902832420340864</v>
      </c>
      <c r="AE17" s="59" cm="1">
        <f t="array" ref="AE17">InputsFeesProcessing/1000*INDEX(LoansOriginationsQuantity,AE$3)</f>
        <v>44.363812160754442</v>
      </c>
      <c r="AF17" s="59" cm="1">
        <f t="array" ref="AF17">InputsFeesProcessing/1000*INDEX(LoansOriginationsQuantity,AF$3)</f>
        <v>44.829632188442361</v>
      </c>
      <c r="AG17" s="59" cm="1">
        <f t="array" ref="AG17">InputsFeesProcessing/1000*INDEX(LoansOriginationsQuantity,AG$3)</f>
        <v>45.300343326421007</v>
      </c>
      <c r="AH17" s="60" cm="1">
        <f t="array" ref="AH17">InputsFeesProcessing/1000*INDEX(LoansOriginationsQuantity,AH$3)</f>
        <v>45.775996931348423</v>
      </c>
      <c r="AI17" s="53" cm="1">
        <f t="array" ref="AI17">InputsFeesProcessing/1000*INDEX(LoansOriginationsQuantity,AI$3)</f>
        <v>46.256644899127586</v>
      </c>
      <c r="AJ17" s="59" cm="1">
        <f t="array" ref="AJ17">InputsFeesProcessing/1000*INDEX(LoansOriginationsQuantity,AJ$3)</f>
        <v>46.74233967056842</v>
      </c>
      <c r="AK17" s="59" cm="1">
        <f t="array" ref="AK17">InputsFeesProcessing/1000*INDEX(LoansOriginationsQuantity,AK$3)</f>
        <v>47.23313423710939</v>
      </c>
      <c r="AL17" s="59" cm="1">
        <f t="array" ref="AL17">InputsFeesProcessing/1000*INDEX(LoansOriginationsQuantity,AL$3)</f>
        <v>47.729082146599033</v>
      </c>
      <c r="AM17" s="59" cm="1">
        <f t="array" ref="AM17">InputsFeesProcessing/1000*INDEX(LoansOriginationsQuantity,AM$3)</f>
        <v>48.230237509138327</v>
      </c>
      <c r="AN17" s="59" cm="1">
        <f t="array" ref="AN17">InputsFeesProcessing/1000*INDEX(LoansOriginationsQuantity,AN$3)</f>
        <v>48.736655002984271</v>
      </c>
      <c r="AO17" s="59" cm="1">
        <f t="array" ref="AO17">InputsFeesProcessing/1000*INDEX(LoansOriginationsQuantity,AO$3)</f>
        <v>49.24838988051561</v>
      </c>
      <c r="AP17" s="59" cm="1">
        <f t="array" ref="AP17">InputsFeesProcessing/1000*INDEX(LoansOriginationsQuantity,AP$3)</f>
        <v>49.765497974261017</v>
      </c>
      <c r="AQ17" s="59" cm="1">
        <f t="array" ref="AQ17">InputsFeesProcessing/1000*INDEX(LoansOriginationsQuantity,AQ$3)</f>
        <v>50.288035702990754</v>
      </c>
      <c r="AR17" s="59" cm="1">
        <f t="array" ref="AR17">InputsFeesProcessing/1000*INDEX(LoansOriginationsQuantity,AR$3)</f>
        <v>50.816060077872152</v>
      </c>
      <c r="AS17" s="59" cm="1">
        <f t="array" ref="AS17">InputsFeesProcessing/1000*INDEX(LoansOriginationsQuantity,AS$3)</f>
        <v>51.349628708689806</v>
      </c>
      <c r="AT17" s="60" cm="1">
        <f t="array" ref="AT17">InputsFeesProcessing/1000*INDEX(LoansOriginationsQuantity,AT$3)</f>
        <v>51.888799810131054</v>
      </c>
      <c r="AU17" s="53" cm="1">
        <f t="array" ref="AU17">InputsFeesProcessing/1000*INDEX(LoansOriginationsQuantity,AU$3)</f>
        <v>52.433632208137432</v>
      </c>
      <c r="AV17" s="59" cm="1">
        <f t="array" ref="AV17">InputsFeesProcessing/1000*INDEX(LoansOriginationsQuantity,AV$3)</f>
        <v>52.984185346322867</v>
      </c>
      <c r="AW17" s="59" cm="1">
        <f t="array" ref="AW17">InputsFeesProcessing/1000*INDEX(LoansOriginationsQuantity,AW$3)</f>
        <v>53.540519292459258</v>
      </c>
      <c r="AX17" s="59" cm="1">
        <f t="array" ref="AX17">InputsFeesProcessing/1000*INDEX(LoansOriginationsQuantity,AX$3)</f>
        <v>54.102694745030078</v>
      </c>
      <c r="AY17" s="59" cm="1">
        <f t="array" ref="AY17">InputsFeesProcessing/1000*INDEX(LoansOriginationsQuantity,AY$3)</f>
        <v>54.670773039852889</v>
      </c>
      <c r="AZ17" s="59" cm="1">
        <f t="array" ref="AZ17">InputsFeesProcessing/1000*INDEX(LoansOriginationsQuantity,AZ$3)</f>
        <v>55.244816156771343</v>
      </c>
      <c r="BA17" s="59" cm="1">
        <f t="array" ref="BA17">InputsFeesProcessing/1000*INDEX(LoansOriginationsQuantity,BA$3)</f>
        <v>55.824886726417439</v>
      </c>
      <c r="BB17" s="59" cm="1">
        <f t="array" ref="BB17">InputsFeesProcessing/1000*INDEX(LoansOriginationsQuantity,BB$3)</f>
        <v>56.411048037044822</v>
      </c>
      <c r="BC17" s="59" cm="1">
        <f t="array" ref="BC17">InputsFeesProcessing/1000*INDEX(LoansOriginationsQuantity,BC$3)</f>
        <v>57.003364041433784</v>
      </c>
      <c r="BD17" s="59" cm="1">
        <f t="array" ref="BD17">InputsFeesProcessing/1000*INDEX(LoansOriginationsQuantity,BD$3)</f>
        <v>57.601899363868839</v>
      </c>
      <c r="BE17" s="59" cm="1">
        <f t="array" ref="BE17">InputsFeesProcessing/1000*INDEX(LoansOriginationsQuantity,BE$3)</f>
        <v>58.206719307189452</v>
      </c>
      <c r="BF17" s="60" cm="1">
        <f t="array" ref="BF17">InputsFeesProcessing/1000*INDEX(LoansOriginationsQuantity,BF$3)</f>
        <v>58.817889859914942</v>
      </c>
      <c r="BG17" s="53" cm="1">
        <f t="array" ref="BG17">InputsFeesProcessing/1000*INDEX(LoansOriginationsQuantity,BG$3)</f>
        <v>59.435477703444043</v>
      </c>
      <c r="BH17" s="59" cm="1">
        <f t="array" ref="BH17">InputsFeesProcessing/1000*INDEX(LoansOriginationsQuantity,BH$3)</f>
        <v>60.059550219330205</v>
      </c>
      <c r="BI17" s="59" cm="1">
        <f t="array" ref="BI17">InputsFeesProcessing/1000*INDEX(LoansOriginationsQuantity,BI$3)</f>
        <v>60.690175496633174</v>
      </c>
      <c r="BJ17" s="59" cm="1">
        <f t="array" ref="BJ17">InputsFeesProcessing/1000*INDEX(LoansOriginationsQuantity,BJ$3)</f>
        <v>61.32742233934782</v>
      </c>
      <c r="BK17" s="59" cm="1">
        <f t="array" ref="BK17">InputsFeesProcessing/1000*INDEX(LoansOriginationsQuantity,BK$3)</f>
        <v>61.971360273910967</v>
      </c>
      <c r="BL17" s="59" cm="1">
        <f t="array" ref="BL17">InputsFeesProcessing/1000*INDEX(LoansOriginationsQuantity,BL$3)</f>
        <v>62.622059556787029</v>
      </c>
      <c r="BM17" s="59" cm="1">
        <f t="array" ref="BM17">InputsFeesProcessing/1000*INDEX(LoansOriginationsQuantity,BM$3)</f>
        <v>63.279591182133288</v>
      </c>
      <c r="BN17" s="59" cm="1">
        <f t="array" ref="BN17">InputsFeesProcessing/1000*INDEX(LoansOriginationsQuantity,BN$3)</f>
        <v>63.944026889545682</v>
      </c>
      <c r="BO17" s="59" cm="1">
        <f t="array" ref="BO17">InputsFeesProcessing/1000*INDEX(LoansOriginationsQuantity,BO$3)</f>
        <v>64.61543917188591</v>
      </c>
      <c r="BP17" s="59" cm="1">
        <f t="array" ref="BP17">InputsFeesProcessing/1000*INDEX(LoansOriginationsQuantity,BP$3)</f>
        <v>65.293901283190721</v>
      </c>
      <c r="BQ17" s="59" cm="1">
        <f t="array" ref="BQ17">InputsFeesProcessing/1000*INDEX(LoansOriginationsQuantity,BQ$3)</f>
        <v>65.979487246664206</v>
      </c>
      <c r="BR17" s="60" cm="1">
        <f t="array" ref="BR17">InputsFeesProcessing/1000*INDEX(LoansOriginationsQuantity,BR$3)</f>
        <v>66.672271862754187</v>
      </c>
    </row>
    <row r="18" spans="1:73" s="47" customFormat="1" x14ac:dyDescent="0.25">
      <c r="A18" s="65"/>
      <c r="B18" s="65"/>
      <c r="C18" s="129" t="s">
        <v>87</v>
      </c>
      <c r="E18" s="126">
        <f ca="1">SUM(K18:V18)</f>
        <v>3943.385896631683</v>
      </c>
      <c r="F18" s="126">
        <f ca="1">SUM(W18:AH18)</f>
        <v>1321.753162730628</v>
      </c>
      <c r="G18" s="126">
        <f ca="1">SUM(AI18:AT18)</f>
        <v>703.09243614135448</v>
      </c>
      <c r="H18" s="126">
        <f ca="1">SUM(AU18:BF18)</f>
        <v>796.98149931437001</v>
      </c>
      <c r="I18" s="126">
        <f ca="1">SUM(BG18:BR18)</f>
        <v>903.4082541625894</v>
      </c>
      <c r="K18" s="66" cm="1">
        <f t="array" aca="1" ref="K18" ca="1">-INDEX(LoansLossReserve,K$3)</f>
        <v>138.33625314822646</v>
      </c>
      <c r="L18" s="66" cm="1">
        <f t="array" aca="1" ref="L18" ca="1">INDEX(LoansLossReserve,K$3)-INDEX(LoansLossReserve,L$3)</f>
        <v>266.31549326708864</v>
      </c>
      <c r="M18" s="66" cm="1">
        <f t="array" aca="1" ref="M18" ca="1">INDEX(LoansLossReserve,L$3)-INDEX(LoansLossReserve,M$3)</f>
        <v>383.68135242368533</v>
      </c>
      <c r="N18" s="66" cm="1">
        <f t="array" aca="1" ref="N18" ca="1">INDEX(LoansLossReserve,M$3)-INDEX(LoansLossReserve,N$3)</f>
        <v>386.420735719449</v>
      </c>
      <c r="O18" s="66" cm="1">
        <f t="array" aca="1" ref="O18" ca="1">INDEX(LoansLossReserve,N$3)-INDEX(LoansLossReserve,O$3)</f>
        <v>385.78807994056615</v>
      </c>
      <c r="P18" s="66" cm="1">
        <f t="array" aca="1" ref="P18" ca="1">INDEX(LoansLossReserve,O$3)-INDEX(LoansLossReserve,P$3)</f>
        <v>381.70546864426274</v>
      </c>
      <c r="Q18" s="66" cm="1">
        <f t="array" aca="1" ref="Q18" ca="1">INDEX(LoansLossReserve,P$3)-INDEX(LoansLossReserve,Q$3)</f>
        <v>374.09363588970859</v>
      </c>
      <c r="R18" s="66" cm="1">
        <f t="array" aca="1" ref="R18" ca="1">INDEX(LoansLossReserve,Q$3)-INDEX(LoansLossReserve,R$3)</f>
        <v>362.87194542609677</v>
      </c>
      <c r="S18" s="66" cm="1">
        <f t="array" aca="1" ref="S18" ca="1">INDEX(LoansLossReserve,R$3)-INDEX(LoansLossReserve,S$3)</f>
        <v>347.95836957916799</v>
      </c>
      <c r="T18" s="66" cm="1">
        <f t="array" aca="1" ref="T18" ca="1">INDEX(LoansLossReserve,S$3)-INDEX(LoansLossReserve,T$3)</f>
        <v>329.269467831979</v>
      </c>
      <c r="U18" s="66" cm="1">
        <f t="array" aca="1" ref="U18" ca="1">INDEX(LoansLossReserve,T$3)-INDEX(LoansLossReserve,U$3)</f>
        <v>306.72036509565442</v>
      </c>
      <c r="V18" s="126" cm="1">
        <f t="array" aca="1" ref="V18" ca="1">INDEX(LoansLossReserve,U$3)-INDEX(LoansLossReserve,V$3)</f>
        <v>280.22472966579789</v>
      </c>
      <c r="W18" s="66" cm="1">
        <f t="array" aca="1" ref="W18" ca="1">INDEX(LoansLossReserve,V$3)-INDEX(LoansLossReserve,W$3)</f>
        <v>228.64943442490949</v>
      </c>
      <c r="X18" s="66" cm="1">
        <f t="array" aca="1" ref="X18" ca="1">INDEX(LoansLossReserve,W$3)-INDEX(LoansLossReserve,X$3)</f>
        <v>189.3898747494859</v>
      </c>
      <c r="Y18" s="66" cm="1">
        <f t="array" aca="1" ref="Y18" ca="1">INDEX(LoansLossReserve,X$3)-INDEX(LoansLossReserve,Y$3)</f>
        <v>162.73608181503187</v>
      </c>
      <c r="Z18" s="66" cm="1">
        <f t="array" aca="1" ref="Z18" ca="1">INDEX(LoansLossReserve,Y$3)-INDEX(LoansLossReserve,Z$3)</f>
        <v>138.82908093496826</v>
      </c>
      <c r="AA18" s="66" cm="1">
        <f t="array" aca="1" ref="AA18" ca="1">INDEX(LoansLossReserve,Z$3)-INDEX(LoansLossReserve,AA$3)</f>
        <v>117.735546636869</v>
      </c>
      <c r="AB18" s="66" cm="1">
        <f t="array" aca="1" ref="AB18" ca="1">INDEX(LoansLossReserve,AA$3)-INDEX(LoansLossReserve,AB$3)</f>
        <v>99.523326445983912</v>
      </c>
      <c r="AC18" s="66" cm="1">
        <f t="array" aca="1" ref="AC18" ca="1">INDEX(LoansLossReserve,AB$3)-INDEX(LoansLossReserve,AC$3)</f>
        <v>84.26145911315507</v>
      </c>
      <c r="AD18" s="66" cm="1">
        <f t="array" aca="1" ref="AD18" ca="1">INDEX(LoansLossReserve,AC$3)-INDEX(LoansLossReserve,AD$3)</f>
        <v>72.020193108019157</v>
      </c>
      <c r="AE18" s="66" cm="1">
        <f t="array" aca="1" ref="AE18" ca="1">INDEX(LoansLossReserve,AD$3)-INDEX(LoansLossReserve,AE$3)</f>
        <v>62.871005381200121</v>
      </c>
      <c r="AF18" s="66" cm="1">
        <f t="array" aca="1" ref="AF18" ca="1">INDEX(LoansLossReserve,AE$3)-INDEX(LoansLossReserve,AF$3)</f>
        <v>56.886620399262029</v>
      </c>
      <c r="AG18" s="66" cm="1">
        <f t="array" aca="1" ref="AG18" ca="1">INDEX(LoansLossReserve,AF$3)-INDEX(LoansLossReserve,AG$3)</f>
        <v>54.141029456226534</v>
      </c>
      <c r="AH18" s="126" cm="1">
        <f t="array" aca="1" ref="AH18" ca="1">INDEX(LoansLossReserve,AG$3)-INDEX(LoansLossReserve,AH$3)</f>
        <v>54.709510265516656</v>
      </c>
      <c r="AI18" s="66" cm="1">
        <f t="array" aca="1" ref="AI18" ca="1">INDEX(LoansLossReserve,AH$3)-INDEX(LoansLossReserve,AI$3)</f>
        <v>55.283960123304496</v>
      </c>
      <c r="AJ18" s="66" cm="1">
        <f t="array" aca="1" ref="AJ18" ca="1">INDEX(LoansLossReserve,AI$3)-INDEX(LoansLossReserve,AJ$3)</f>
        <v>55.864441704598903</v>
      </c>
      <c r="AK18" s="66" cm="1">
        <f t="array" aca="1" ref="AK18" ca="1">INDEX(LoansLossReserve,AJ$3)-INDEX(LoansLossReserve,AK$3)</f>
        <v>56.451018342497264</v>
      </c>
      <c r="AL18" s="66" cm="1">
        <f t="array" aca="1" ref="AL18" ca="1">INDEX(LoansLossReserve,AK$3)-INDEX(LoansLossReserve,AL$3)</f>
        <v>57.043754035094025</v>
      </c>
      <c r="AM18" s="66" cm="1">
        <f t="array" aca="1" ref="AM18" ca="1">INDEX(LoansLossReserve,AL$3)-INDEX(LoansLossReserve,AM$3)</f>
        <v>57.642713452461976</v>
      </c>
      <c r="AN18" s="66" cm="1">
        <f t="array" aca="1" ref="AN18" ca="1">INDEX(LoansLossReserve,AM$3)-INDEX(LoansLossReserve,AN$3)</f>
        <v>58.247961943712653</v>
      </c>
      <c r="AO18" s="66" cm="1">
        <f t="array" aca="1" ref="AO18" ca="1">INDEX(LoansLossReserve,AN$3)-INDEX(LoansLossReserve,AO$3)</f>
        <v>58.859565544122233</v>
      </c>
      <c r="AP18" s="66" cm="1">
        <f t="array" aca="1" ref="AP18" ca="1">INDEX(LoansLossReserve,AO$3)-INDEX(LoansLossReserve,AP$3)</f>
        <v>59.477590982334732</v>
      </c>
      <c r="AQ18" s="66" cm="1">
        <f t="array" aca="1" ref="AQ18" ca="1">INDEX(LoansLossReserve,AP$3)-INDEX(LoansLossReserve,AQ$3)</f>
        <v>60.102105687649782</v>
      </c>
      <c r="AR18" s="66" cm="1">
        <f t="array" aca="1" ref="AR18" ca="1">INDEX(LoansLossReserve,AQ$3)-INDEX(LoansLossReserve,AR$3)</f>
        <v>60.733177797369535</v>
      </c>
      <c r="AS18" s="66" cm="1">
        <f t="array" aca="1" ref="AS18" ca="1">INDEX(LoansLossReserve,AR$3)-INDEX(LoansLossReserve,AS$3)</f>
        <v>61.370876164241963</v>
      </c>
      <c r="AT18" s="126" cm="1">
        <f t="array" aca="1" ref="AT18" ca="1">INDEX(LoansLossReserve,AS$3)-INDEX(LoansLossReserve,AT$3)</f>
        <v>62.01527036396692</v>
      </c>
      <c r="AU18" s="66" cm="1">
        <f t="array" aca="1" ref="AU18" ca="1">INDEX(LoansLossReserve,AT$3)-INDEX(LoansLossReserve,AU$3)</f>
        <v>62.666430702788603</v>
      </c>
      <c r="AV18" s="66" cm="1">
        <f t="array" aca="1" ref="AV18" ca="1">INDEX(LoansLossReserve,AU$3)-INDEX(LoansLossReserve,AV$3)</f>
        <v>63.324428225168049</v>
      </c>
      <c r="AW18" s="66" cm="1">
        <f t="array" aca="1" ref="AW18" ca="1">INDEX(LoansLossReserve,AV$3)-INDEX(LoansLossReserve,AW$3)</f>
        <v>63.989334721532032</v>
      </c>
      <c r="AX18" s="66" cm="1">
        <f t="array" aca="1" ref="AX18" ca="1">INDEX(LoansLossReserve,AW$3)-INDEX(LoansLossReserve,AX$3)</f>
        <v>64.661222736108357</v>
      </c>
      <c r="AY18" s="66" cm="1">
        <f t="array" aca="1" ref="AY18" ca="1">INDEX(LoansLossReserve,AX$3)-INDEX(LoansLossReserve,AY$3)</f>
        <v>65.340165574837556</v>
      </c>
      <c r="AZ18" s="66" cm="1">
        <f t="array" aca="1" ref="AZ18" ca="1">INDEX(LoansLossReserve,AY$3)-INDEX(LoansLossReserve,AZ$3)</f>
        <v>66.026237313372803</v>
      </c>
      <c r="BA18" s="66" cm="1">
        <f t="array" aca="1" ref="BA18" ca="1">INDEX(LoansLossReserve,AZ$3)-INDEX(LoansLossReserve,BA$3)</f>
        <v>66.719512805163504</v>
      </c>
      <c r="BB18" s="66" cm="1">
        <f t="array" aca="1" ref="BB18" ca="1">INDEX(LoansLossReserve,BA$3)-INDEX(LoansLossReserve,BB$3)</f>
        <v>67.420067689617099</v>
      </c>
      <c r="BC18" s="66" cm="1">
        <f t="array" aca="1" ref="BC18" ca="1">INDEX(LoansLossReserve,BB$3)-INDEX(LoansLossReserve,BC$3)</f>
        <v>68.127978400358188</v>
      </c>
      <c r="BD18" s="66" cm="1">
        <f t="array" aca="1" ref="BD18" ca="1">INDEX(LoansLossReserve,BC$3)-INDEX(LoansLossReserve,BD$3)</f>
        <v>68.843322173562228</v>
      </c>
      <c r="BE18" s="66" cm="1">
        <f t="array" aca="1" ref="BE18" ca="1">INDEX(LoansLossReserve,BD$3)-INDEX(LoansLossReserve,BE$3)</f>
        <v>69.566177056384731</v>
      </c>
      <c r="BF18" s="126" cm="1">
        <f t="array" aca="1" ref="BF18" ca="1">INDEX(LoansLossReserve,BE$3)-INDEX(LoansLossReserve,BF$3)</f>
        <v>70.296621915476862</v>
      </c>
      <c r="BG18" s="66" cm="1">
        <f t="array" aca="1" ref="BG18" ca="1">INDEX(LoansLossReserve,BF$3)-INDEX(LoansLossReserve,BG$3)</f>
        <v>71.03473644558926</v>
      </c>
      <c r="BH18" s="66" cm="1">
        <f t="array" aca="1" ref="BH18" ca="1">INDEX(LoansLossReserve,BG$3)-INDEX(LoansLossReserve,BH$3)</f>
        <v>71.780601178267716</v>
      </c>
      <c r="BI18" s="66" cm="1">
        <f t="array" aca="1" ref="BI18" ca="1">INDEX(LoansLossReserve,BH$3)-INDEX(LoansLossReserve,BI$3)</f>
        <v>72.534297490639801</v>
      </c>
      <c r="BJ18" s="66" cm="1">
        <f t="array" aca="1" ref="BJ18" ca="1">INDEX(LoansLossReserve,BI$3)-INDEX(LoansLossReserve,BJ$3)</f>
        <v>73.295907614291536</v>
      </c>
      <c r="BK18" s="66" cm="1">
        <f t="array" aca="1" ref="BK18" ca="1">INDEX(LoansLossReserve,BJ$3)-INDEX(LoansLossReserve,BK$3)</f>
        <v>74.065514644241375</v>
      </c>
      <c r="BL18" s="66" cm="1">
        <f t="array" aca="1" ref="BL18" ca="1">INDEX(LoansLossReserve,BK$3)-INDEX(LoansLossReserve,BL$3)</f>
        <v>74.843202548006047</v>
      </c>
      <c r="BM18" s="66" cm="1">
        <f t="array" aca="1" ref="BM18" ca="1">INDEX(LoansLossReserve,BL$3)-INDEX(LoansLossReserve,BM$3)</f>
        <v>75.62905617476008</v>
      </c>
      <c r="BN18" s="66" cm="1">
        <f t="array" aca="1" ref="BN18" ca="1">INDEX(LoansLossReserve,BM$3)-INDEX(LoansLossReserve,BN$3)</f>
        <v>76.423161264595365</v>
      </c>
      <c r="BO18" s="66" cm="1">
        <f t="array" aca="1" ref="BO18" ca="1">INDEX(LoansLossReserve,BN$3)-INDEX(LoansLossReserve,BO$3)</f>
        <v>77.225604457873487</v>
      </c>
      <c r="BP18" s="66" cm="1">
        <f t="array" aca="1" ref="BP18" ca="1">INDEX(LoansLossReserve,BO$3)-INDEX(LoansLossReserve,BP$3)</f>
        <v>78.036473304681749</v>
      </c>
      <c r="BQ18" s="66" cm="1">
        <f t="array" aca="1" ref="BQ18" ca="1">INDEX(LoansLossReserve,BP$3)-INDEX(LoansLossReserve,BQ$3)</f>
        <v>78.85585627438104</v>
      </c>
      <c r="BR18" s="126" cm="1">
        <f t="array" aca="1" ref="BR18" ca="1">INDEX(LoansLossReserve,BQ$3)-INDEX(LoansLossReserve,BR$3)</f>
        <v>79.683842765261943</v>
      </c>
      <c r="BT18" s="53"/>
      <c r="BU18" s="53"/>
    </row>
    <row r="19" spans="1:73" s="67" customFormat="1" x14ac:dyDescent="0.25">
      <c r="A19" s="65"/>
      <c r="B19" s="65"/>
      <c r="C19" s="140" t="s">
        <v>13</v>
      </c>
      <c r="D19" s="65"/>
      <c r="E19" s="67">
        <f ca="1">SUM(K19:V19)</f>
        <v>6614.1318283697501</v>
      </c>
      <c r="F19" s="67">
        <f ca="1">SUM(W19:AH19)</f>
        <v>4349.1432860634641</v>
      </c>
      <c r="G19" s="67">
        <f ca="1">SUM(AI19:AT19)</f>
        <v>4134.752052257948</v>
      </c>
      <c r="H19" s="67">
        <f ca="1">SUM(AU19:BF19)</f>
        <v>4686.8956633736216</v>
      </c>
      <c r="I19" s="67">
        <f ca="1">SUM(BG19:BR19)</f>
        <v>5312.7710396454158</v>
      </c>
      <c r="K19" s="65">
        <f ca="1">SUM(K15:K18)</f>
        <v>348.33625314822643</v>
      </c>
      <c r="L19" s="65">
        <f t="shared" ref="L19:BR19" ca="1" si="30">SUM(L15:L18)</f>
        <v>478.52049326708863</v>
      </c>
      <c r="M19" s="65">
        <f t="shared" ca="1" si="30"/>
        <v>598.11450492368533</v>
      </c>
      <c r="N19" s="65">
        <f t="shared" ca="1" si="30"/>
        <v>603.10543632069903</v>
      </c>
      <c r="O19" s="65">
        <f t="shared" ca="1" si="30"/>
        <v>604.74796989812921</v>
      </c>
      <c r="P19" s="65">
        <f t="shared" ca="1" si="30"/>
        <v>602.96443744638032</v>
      </c>
      <c r="Q19" s="65">
        <f t="shared" ca="1" si="30"/>
        <v>597.67582386424829</v>
      </c>
      <c r="R19" s="65">
        <f t="shared" ca="1" si="30"/>
        <v>588.80174637436915</v>
      </c>
      <c r="S19" s="65">
        <f t="shared" ca="1" si="30"/>
        <v>576.26043343739718</v>
      </c>
      <c r="T19" s="65">
        <f t="shared" ca="1" si="30"/>
        <v>559.96870336071959</v>
      </c>
      <c r="U19" s="65">
        <f t="shared" ca="1" si="30"/>
        <v>539.84194259744675</v>
      </c>
      <c r="V19" s="65">
        <f t="shared" ca="1" si="30"/>
        <v>515.79408373135902</v>
      </c>
      <c r="W19" s="65">
        <f t="shared" ca="1" si="30"/>
        <v>466.69226670815908</v>
      </c>
      <c r="X19" s="65">
        <f t="shared" ca="1" si="30"/>
        <v>429.93215677170957</v>
      </c>
      <c r="Y19" s="65">
        <f t="shared" ca="1" si="30"/>
        <v>405.80405779848883</v>
      </c>
      <c r="Z19" s="65">
        <f t="shared" ca="1" si="30"/>
        <v>384.44927066625149</v>
      </c>
      <c r="AA19" s="65">
        <f t="shared" ca="1" si="30"/>
        <v>365.93474836033079</v>
      </c>
      <c r="AB19" s="65">
        <f t="shared" ca="1" si="30"/>
        <v>350.32861978754204</v>
      </c>
      <c r="AC19" s="65">
        <f t="shared" ca="1" si="30"/>
        <v>337.70020803479952</v>
      </c>
      <c r="AD19" s="65">
        <f t="shared" ca="1" si="30"/>
        <v>328.12004889334088</v>
      </c>
      <c r="AE19" s="65">
        <f t="shared" ca="1" si="30"/>
        <v>321.65990965226769</v>
      </c>
      <c r="AF19" s="65">
        <f t="shared" ca="1" si="30"/>
        <v>318.39280816517584</v>
      </c>
      <c r="AG19" s="65">
        <f t="shared" ca="1" si="30"/>
        <v>318.39303219368242</v>
      </c>
      <c r="AH19" s="65">
        <f t="shared" ca="1" si="30"/>
        <v>321.73615903171577</v>
      </c>
      <c r="AI19" s="65">
        <f t="shared" ca="1" si="30"/>
        <v>325.11438870154876</v>
      </c>
      <c r="AJ19" s="65">
        <f t="shared" ca="1" si="30"/>
        <v>328.52808978291472</v>
      </c>
      <c r="AK19" s="65">
        <f t="shared" ca="1" si="30"/>
        <v>331.97763472563537</v>
      </c>
      <c r="AL19" s="65">
        <f t="shared" ca="1" si="30"/>
        <v>335.46339989025506</v>
      </c>
      <c r="AM19" s="65">
        <f t="shared" ca="1" si="30"/>
        <v>338.98576558910224</v>
      </c>
      <c r="AN19" s="65">
        <f t="shared" ca="1" si="30"/>
        <v>342.54511612778765</v>
      </c>
      <c r="AO19" s="65">
        <f t="shared" ca="1" si="30"/>
        <v>346.14183984712997</v>
      </c>
      <c r="AP19" s="65">
        <f t="shared" ca="1" si="30"/>
        <v>349.77632916552403</v>
      </c>
      <c r="AQ19" s="65">
        <f t="shared" ca="1" si="30"/>
        <v>353.44898062176253</v>
      </c>
      <c r="AR19" s="65">
        <f t="shared" ca="1" si="30"/>
        <v>357.16019491829047</v>
      </c>
      <c r="AS19" s="65">
        <f t="shared" ca="1" si="30"/>
        <v>360.91037696493254</v>
      </c>
      <c r="AT19" s="65">
        <f t="shared" ca="1" si="30"/>
        <v>364.69993592306474</v>
      </c>
      <c r="AU19" s="65">
        <f t="shared" ca="1" si="30"/>
        <v>368.52928525025698</v>
      </c>
      <c r="AV19" s="65">
        <f t="shared" ca="1" si="30"/>
        <v>372.3988427453848</v>
      </c>
      <c r="AW19" s="65">
        <f t="shared" ca="1" si="30"/>
        <v>376.30903059421098</v>
      </c>
      <c r="AX19" s="65">
        <f t="shared" ca="1" si="30"/>
        <v>380.26027541545051</v>
      </c>
      <c r="AY19" s="65">
        <f t="shared" ca="1" si="30"/>
        <v>384.25300830731283</v>
      </c>
      <c r="AZ19" s="65">
        <f t="shared" ca="1" si="30"/>
        <v>388.28766489453898</v>
      </c>
      <c r="BA19" s="65">
        <f t="shared" ca="1" si="30"/>
        <v>392.36468537593191</v>
      </c>
      <c r="BB19" s="65">
        <f t="shared" ca="1" si="30"/>
        <v>396.48451457237854</v>
      </c>
      <c r="BC19" s="65">
        <f t="shared" ca="1" si="30"/>
        <v>400.64760197538862</v>
      </c>
      <c r="BD19" s="65">
        <f t="shared" ca="1" si="30"/>
        <v>404.85440179613045</v>
      </c>
      <c r="BE19" s="65">
        <f t="shared" ca="1" si="30"/>
        <v>409.10537301498988</v>
      </c>
      <c r="BF19" s="65">
        <f t="shared" ca="1" si="30"/>
        <v>413.40097943164739</v>
      </c>
      <c r="BG19" s="65">
        <f t="shared" ca="1" si="30"/>
        <v>417.74168971567957</v>
      </c>
      <c r="BH19" s="65">
        <f t="shared" ca="1" si="30"/>
        <v>422.12797745769399</v>
      </c>
      <c r="BI19" s="65">
        <f t="shared" ca="1" si="30"/>
        <v>426.56032122099998</v>
      </c>
      <c r="BJ19" s="65">
        <f t="shared" ca="1" si="30"/>
        <v>431.03920459382056</v>
      </c>
      <c r="BK19" s="65">
        <f t="shared" ca="1" si="30"/>
        <v>435.56511624205535</v>
      </c>
      <c r="BL19" s="65">
        <f t="shared" ca="1" si="30"/>
        <v>440.13854996259704</v>
      </c>
      <c r="BM19" s="65">
        <f t="shared" ca="1" si="30"/>
        <v>444.76000473720427</v>
      </c>
      <c r="BN19" s="65">
        <f t="shared" ca="1" si="30"/>
        <v>449.42998478694523</v>
      </c>
      <c r="BO19" s="65">
        <f t="shared" ca="1" si="30"/>
        <v>454.14899962720801</v>
      </c>
      <c r="BP19" s="65">
        <f t="shared" ca="1" si="30"/>
        <v>458.91756412329431</v>
      </c>
      <c r="BQ19" s="65">
        <f t="shared" ca="1" si="30"/>
        <v>463.73619854658898</v>
      </c>
      <c r="BR19" s="65">
        <f t="shared" ca="1" si="30"/>
        <v>468.6054286313281</v>
      </c>
    </row>
    <row r="20" spans="1:73" ht="7.2" customHeight="1" x14ac:dyDescent="0.25"/>
    <row r="21" spans="1:73" s="47" customFormat="1" x14ac:dyDescent="0.25">
      <c r="B21" s="65"/>
      <c r="C21" s="128" t="s">
        <v>15</v>
      </c>
      <c r="E21" s="60">
        <f>SUM(InputsOverhead)*(1+InputsOverheadCagrWgtd)^(E$3-1)</f>
        <v>435</v>
      </c>
      <c r="F21" s="60">
        <f>SUM(InputsOverhead)*(1+InputsOverheadCagrWgtd)^(F$3-1)</f>
        <v>447.5</v>
      </c>
      <c r="G21" s="60">
        <f>SUM(InputsOverhead)*(1+InputsOverheadCagrWgtd)^(G$3-1)</f>
        <v>460.35919540229884</v>
      </c>
      <c r="H21" s="60">
        <f>SUM(InputsOverhead)*(1+InputsOverheadCagrWgtd)^(H$3-1)</f>
        <v>473.58790791385911</v>
      </c>
      <c r="I21" s="60">
        <f>SUM(InputsOverhead)*(1+InputsOverheadCagrWgtd)^(I$3-1)</f>
        <v>487.19675584241833</v>
      </c>
      <c r="K21" s="53">
        <f>E21/12</f>
        <v>36.25</v>
      </c>
      <c r="L21" s="59">
        <f>E21/12</f>
        <v>36.25</v>
      </c>
      <c r="M21" s="59">
        <f>E21/12</f>
        <v>36.25</v>
      </c>
      <c r="N21" s="59">
        <f>E21/12</f>
        <v>36.25</v>
      </c>
      <c r="O21" s="59">
        <f>E21/12</f>
        <v>36.25</v>
      </c>
      <c r="P21" s="59">
        <f>E21/12</f>
        <v>36.25</v>
      </c>
      <c r="Q21" s="59">
        <f>E21/12</f>
        <v>36.25</v>
      </c>
      <c r="R21" s="59">
        <f>E21/12</f>
        <v>36.25</v>
      </c>
      <c r="S21" s="59">
        <f>E21/12</f>
        <v>36.25</v>
      </c>
      <c r="T21" s="59">
        <f>E21/12</f>
        <v>36.25</v>
      </c>
      <c r="U21" s="59">
        <f>E21/12</f>
        <v>36.25</v>
      </c>
      <c r="V21" s="60">
        <f>E21/12</f>
        <v>36.25</v>
      </c>
      <c r="W21" s="53">
        <f>F21/12</f>
        <v>37.291666666666664</v>
      </c>
      <c r="X21" s="59">
        <f>F21/12</f>
        <v>37.291666666666664</v>
      </c>
      <c r="Y21" s="59">
        <f>F21/12</f>
        <v>37.291666666666664</v>
      </c>
      <c r="Z21" s="59">
        <f>F21/12</f>
        <v>37.291666666666664</v>
      </c>
      <c r="AA21" s="59">
        <f>F21/12</f>
        <v>37.291666666666664</v>
      </c>
      <c r="AB21" s="59">
        <f>F21/12</f>
        <v>37.291666666666664</v>
      </c>
      <c r="AC21" s="59">
        <f>F21/12</f>
        <v>37.291666666666664</v>
      </c>
      <c r="AD21" s="59">
        <f>F21/12</f>
        <v>37.291666666666664</v>
      </c>
      <c r="AE21" s="59">
        <f>F21/12</f>
        <v>37.291666666666664</v>
      </c>
      <c r="AF21" s="59">
        <f>F21/12</f>
        <v>37.291666666666664</v>
      </c>
      <c r="AG21" s="59">
        <f>F21/12</f>
        <v>37.291666666666664</v>
      </c>
      <c r="AH21" s="60">
        <f>F21/12</f>
        <v>37.291666666666664</v>
      </c>
      <c r="AI21" s="53">
        <f>G21/12</f>
        <v>38.363266283524901</v>
      </c>
      <c r="AJ21" s="59">
        <f>G21/12</f>
        <v>38.363266283524901</v>
      </c>
      <c r="AK21" s="59">
        <f>G21/12</f>
        <v>38.363266283524901</v>
      </c>
      <c r="AL21" s="59">
        <f>G21/12</f>
        <v>38.363266283524901</v>
      </c>
      <c r="AM21" s="59">
        <f>G21/12</f>
        <v>38.363266283524901</v>
      </c>
      <c r="AN21" s="59">
        <f>G21/12</f>
        <v>38.363266283524901</v>
      </c>
      <c r="AO21" s="59">
        <f>G21/12</f>
        <v>38.363266283524901</v>
      </c>
      <c r="AP21" s="59">
        <f>G21/12</f>
        <v>38.363266283524901</v>
      </c>
      <c r="AQ21" s="59">
        <f>G21/12</f>
        <v>38.363266283524901</v>
      </c>
      <c r="AR21" s="59">
        <f>G21/12</f>
        <v>38.363266283524901</v>
      </c>
      <c r="AS21" s="59">
        <f>G21/12</f>
        <v>38.363266283524901</v>
      </c>
      <c r="AT21" s="60">
        <f>G21/12</f>
        <v>38.363266283524901</v>
      </c>
      <c r="AU21" s="53">
        <f>H21/12</f>
        <v>39.465658992821595</v>
      </c>
      <c r="AV21" s="59">
        <f>H21/12</f>
        <v>39.465658992821595</v>
      </c>
      <c r="AW21" s="59">
        <f>H21/12</f>
        <v>39.465658992821595</v>
      </c>
      <c r="AX21" s="59">
        <f>H21/12</f>
        <v>39.465658992821595</v>
      </c>
      <c r="AY21" s="59">
        <f>H21/12</f>
        <v>39.465658992821595</v>
      </c>
      <c r="AZ21" s="59">
        <f>H21/12</f>
        <v>39.465658992821595</v>
      </c>
      <c r="BA21" s="59">
        <f>H21/12</f>
        <v>39.465658992821595</v>
      </c>
      <c r="BB21" s="59">
        <f>H21/12</f>
        <v>39.465658992821595</v>
      </c>
      <c r="BC21" s="59">
        <f>H21/12</f>
        <v>39.465658992821595</v>
      </c>
      <c r="BD21" s="59">
        <f>H21/12</f>
        <v>39.465658992821595</v>
      </c>
      <c r="BE21" s="59">
        <f>H21/12</f>
        <v>39.465658992821595</v>
      </c>
      <c r="BF21" s="60">
        <f>H21/12</f>
        <v>39.465658992821595</v>
      </c>
      <c r="BG21" s="53">
        <f>I21/12</f>
        <v>40.599729653534858</v>
      </c>
      <c r="BH21" s="59">
        <f>I21/12</f>
        <v>40.599729653534858</v>
      </c>
      <c r="BI21" s="59">
        <f>I21/12</f>
        <v>40.599729653534858</v>
      </c>
      <c r="BJ21" s="59">
        <f>I21/12</f>
        <v>40.599729653534858</v>
      </c>
      <c r="BK21" s="59">
        <f>I21/12</f>
        <v>40.599729653534858</v>
      </c>
      <c r="BL21" s="59">
        <f>I21/12</f>
        <v>40.599729653534858</v>
      </c>
      <c r="BM21" s="59">
        <f>I21/12</f>
        <v>40.599729653534858</v>
      </c>
      <c r="BN21" s="59">
        <f>I21/12</f>
        <v>40.599729653534858</v>
      </c>
      <c r="BO21" s="59">
        <f>I21/12</f>
        <v>40.599729653534858</v>
      </c>
      <c r="BP21" s="59">
        <f>I21/12</f>
        <v>40.599729653534858</v>
      </c>
      <c r="BQ21" s="59">
        <f>I21/12</f>
        <v>40.599729653534858</v>
      </c>
      <c r="BR21" s="60">
        <f>I21/12</f>
        <v>40.599729653534858</v>
      </c>
    </row>
    <row r="22" spans="1:73" s="47" customFormat="1" x14ac:dyDescent="0.25">
      <c r="A22" s="65"/>
      <c r="B22" s="65"/>
      <c r="C22" s="129" t="s">
        <v>14</v>
      </c>
      <c r="E22" s="126">
        <f>InputsPayrollWgtd*(1+InputsPayrollBonusWgtd+InputsPayrollLoad)*(1+InputsPayrollCagrWgtd)^(E$3-1)</f>
        <v>1744.7500000000002</v>
      </c>
      <c r="F22" s="126">
        <f>InputsPayrollWgtd*(1+InputsPayrollBonusWgtd+InputsPayrollLoad)*(1+InputsPayrollCagrWgtd)^(F$3-1)</f>
        <v>1770.191229079498</v>
      </c>
      <c r="G22" s="126">
        <f>InputsPayrollWgtd*(1+InputsPayrollBonusWgtd+InputsPayrollLoad)*(1+InputsPayrollCagrWgtd)^(G$3-1)</f>
        <v>1796.0034317294649</v>
      </c>
      <c r="H22" s="126">
        <f>InputsPayrollWgtd*(1+InputsPayrollBonusWgtd+InputsPayrollLoad)*(1+InputsPayrollCagrWgtd)^(H$3-1)</f>
        <v>1822.1920173343901</v>
      </c>
      <c r="I22" s="126">
        <f>InputsPayrollWgtd*(1+InputsPayrollBonusWgtd+InputsPayrollLoad)*(1+InputsPayrollCagrWgtd)^(I$3-1)</f>
        <v>1848.7624741561908</v>
      </c>
      <c r="K22" s="66">
        <f>E22/12</f>
        <v>145.39583333333334</v>
      </c>
      <c r="L22" s="66">
        <f>E22/12</f>
        <v>145.39583333333334</v>
      </c>
      <c r="M22" s="66">
        <f>E22/12</f>
        <v>145.39583333333334</v>
      </c>
      <c r="N22" s="66">
        <f>E22/12</f>
        <v>145.39583333333334</v>
      </c>
      <c r="O22" s="66">
        <f>E22/12</f>
        <v>145.39583333333334</v>
      </c>
      <c r="P22" s="66">
        <f>E22/12</f>
        <v>145.39583333333334</v>
      </c>
      <c r="Q22" s="66">
        <f>E22/12</f>
        <v>145.39583333333334</v>
      </c>
      <c r="R22" s="66">
        <f>E22/12</f>
        <v>145.39583333333334</v>
      </c>
      <c r="S22" s="66">
        <f>E22/12</f>
        <v>145.39583333333334</v>
      </c>
      <c r="T22" s="66">
        <f>E22/12</f>
        <v>145.39583333333334</v>
      </c>
      <c r="U22" s="66">
        <f>E22/12</f>
        <v>145.39583333333334</v>
      </c>
      <c r="V22" s="126">
        <f>E22/12</f>
        <v>145.39583333333334</v>
      </c>
      <c r="W22" s="66">
        <f>F22/12</f>
        <v>147.51593575662483</v>
      </c>
      <c r="X22" s="66">
        <f>F22/12</f>
        <v>147.51593575662483</v>
      </c>
      <c r="Y22" s="66">
        <f>F22/12</f>
        <v>147.51593575662483</v>
      </c>
      <c r="Z22" s="66">
        <f>F22/12</f>
        <v>147.51593575662483</v>
      </c>
      <c r="AA22" s="66">
        <f>F22/12</f>
        <v>147.51593575662483</v>
      </c>
      <c r="AB22" s="66">
        <f>F22/12</f>
        <v>147.51593575662483</v>
      </c>
      <c r="AC22" s="66">
        <f>F22/12</f>
        <v>147.51593575662483</v>
      </c>
      <c r="AD22" s="66">
        <f>F22/12</f>
        <v>147.51593575662483</v>
      </c>
      <c r="AE22" s="66">
        <f>F22/12</f>
        <v>147.51593575662483</v>
      </c>
      <c r="AF22" s="66">
        <f>F22/12</f>
        <v>147.51593575662483</v>
      </c>
      <c r="AG22" s="66">
        <f>F22/12</f>
        <v>147.51593575662483</v>
      </c>
      <c r="AH22" s="126">
        <f>F22/12</f>
        <v>147.51593575662483</v>
      </c>
      <c r="AI22" s="66">
        <f>G22/12</f>
        <v>149.66695264412206</v>
      </c>
      <c r="AJ22" s="66">
        <f>G22/12</f>
        <v>149.66695264412206</v>
      </c>
      <c r="AK22" s="66">
        <f>G22/12</f>
        <v>149.66695264412206</v>
      </c>
      <c r="AL22" s="66">
        <f>G22/12</f>
        <v>149.66695264412206</v>
      </c>
      <c r="AM22" s="66">
        <f>G22/12</f>
        <v>149.66695264412206</v>
      </c>
      <c r="AN22" s="66">
        <f>G22/12</f>
        <v>149.66695264412206</v>
      </c>
      <c r="AO22" s="66">
        <f>G22/12</f>
        <v>149.66695264412206</v>
      </c>
      <c r="AP22" s="66">
        <f>G22/12</f>
        <v>149.66695264412206</v>
      </c>
      <c r="AQ22" s="66">
        <f>G22/12</f>
        <v>149.66695264412206</v>
      </c>
      <c r="AR22" s="66">
        <f>G22/12</f>
        <v>149.66695264412206</v>
      </c>
      <c r="AS22" s="66">
        <f>G22/12</f>
        <v>149.66695264412206</v>
      </c>
      <c r="AT22" s="126">
        <f>G22/12</f>
        <v>149.66695264412206</v>
      </c>
      <c r="AU22" s="66">
        <f>H22/12</f>
        <v>151.84933477786583</v>
      </c>
      <c r="AV22" s="66">
        <f>H22/12</f>
        <v>151.84933477786583</v>
      </c>
      <c r="AW22" s="66">
        <f>H22/12</f>
        <v>151.84933477786583</v>
      </c>
      <c r="AX22" s="66">
        <f>H22/12</f>
        <v>151.84933477786583</v>
      </c>
      <c r="AY22" s="66">
        <f>H22/12</f>
        <v>151.84933477786583</v>
      </c>
      <c r="AZ22" s="66">
        <f>H22/12</f>
        <v>151.84933477786583</v>
      </c>
      <c r="BA22" s="66">
        <f>H22/12</f>
        <v>151.84933477786583</v>
      </c>
      <c r="BB22" s="66">
        <f>H22/12</f>
        <v>151.84933477786583</v>
      </c>
      <c r="BC22" s="66">
        <f>H22/12</f>
        <v>151.84933477786583</v>
      </c>
      <c r="BD22" s="66">
        <f>H22/12</f>
        <v>151.84933477786583</v>
      </c>
      <c r="BE22" s="66">
        <f>H22/12</f>
        <v>151.84933477786583</v>
      </c>
      <c r="BF22" s="126">
        <f>H22/12</f>
        <v>151.84933477786583</v>
      </c>
      <c r="BG22" s="66">
        <f>I22/12</f>
        <v>154.06353951301591</v>
      </c>
      <c r="BH22" s="66">
        <f>I22/12</f>
        <v>154.06353951301591</v>
      </c>
      <c r="BI22" s="66">
        <f>I22/12</f>
        <v>154.06353951301591</v>
      </c>
      <c r="BJ22" s="66">
        <f>I22/12</f>
        <v>154.06353951301591</v>
      </c>
      <c r="BK22" s="66">
        <f>I22/12</f>
        <v>154.06353951301591</v>
      </c>
      <c r="BL22" s="66">
        <f>I22/12</f>
        <v>154.06353951301591</v>
      </c>
      <c r="BM22" s="66">
        <f>I22/12</f>
        <v>154.06353951301591</v>
      </c>
      <c r="BN22" s="66">
        <f>I22/12</f>
        <v>154.06353951301591</v>
      </c>
      <c r="BO22" s="66">
        <f>I22/12</f>
        <v>154.06353951301591</v>
      </c>
      <c r="BP22" s="66">
        <f>I22/12</f>
        <v>154.06353951301591</v>
      </c>
      <c r="BQ22" s="66">
        <f>I22/12</f>
        <v>154.06353951301591</v>
      </c>
      <c r="BR22" s="126">
        <f>I22/12</f>
        <v>154.06353951301591</v>
      </c>
      <c r="BT22" s="53"/>
      <c r="BU22" s="53"/>
    </row>
    <row r="23" spans="1:73" s="47" customFormat="1" x14ac:dyDescent="0.25">
      <c r="A23" s="65"/>
      <c r="C23" s="130" t="s">
        <v>10</v>
      </c>
      <c r="E23" s="131">
        <f t="shared" ref="E23" si="31">SUM(K23:V23)</f>
        <v>2179.7499999999995</v>
      </c>
      <c r="F23" s="131">
        <f t="shared" ref="F23" si="32">SUM(W23:AH23)</f>
        <v>2217.6912290794976</v>
      </c>
      <c r="G23" s="131">
        <f t="shared" ref="G23" si="33">SUM(AI23:AT23)</f>
        <v>2256.3626271317635</v>
      </c>
      <c r="H23" s="131">
        <f t="shared" ref="H23" si="34">SUM(AU23:BF23)</f>
        <v>2295.7799252482491</v>
      </c>
      <c r="I23" s="131">
        <f t="shared" ref="I23" si="35">SUM(BG23:BR23)</f>
        <v>2335.9592299986098</v>
      </c>
      <c r="K23" s="66">
        <f>SUM(K21:K22)</f>
        <v>181.64583333333334</v>
      </c>
      <c r="L23" s="66">
        <f t="shared" ref="L23:BR23" si="36">SUM(L21:L22)</f>
        <v>181.64583333333334</v>
      </c>
      <c r="M23" s="66">
        <f t="shared" si="36"/>
        <v>181.64583333333334</v>
      </c>
      <c r="N23" s="66">
        <f t="shared" si="36"/>
        <v>181.64583333333334</v>
      </c>
      <c r="O23" s="66">
        <f t="shared" si="36"/>
        <v>181.64583333333334</v>
      </c>
      <c r="P23" s="66">
        <f t="shared" si="36"/>
        <v>181.64583333333334</v>
      </c>
      <c r="Q23" s="66">
        <f t="shared" si="36"/>
        <v>181.64583333333334</v>
      </c>
      <c r="R23" s="66">
        <f t="shared" si="36"/>
        <v>181.64583333333334</v>
      </c>
      <c r="S23" s="66">
        <f t="shared" si="36"/>
        <v>181.64583333333334</v>
      </c>
      <c r="T23" s="66">
        <f t="shared" si="36"/>
        <v>181.64583333333334</v>
      </c>
      <c r="U23" s="66">
        <f t="shared" si="36"/>
        <v>181.64583333333334</v>
      </c>
      <c r="V23" s="131">
        <f t="shared" si="36"/>
        <v>181.64583333333334</v>
      </c>
      <c r="W23" s="66">
        <f t="shared" si="36"/>
        <v>184.80760242329148</v>
      </c>
      <c r="X23" s="66">
        <f t="shared" si="36"/>
        <v>184.80760242329148</v>
      </c>
      <c r="Y23" s="66">
        <f t="shared" si="36"/>
        <v>184.80760242329148</v>
      </c>
      <c r="Z23" s="66">
        <f t="shared" si="36"/>
        <v>184.80760242329148</v>
      </c>
      <c r="AA23" s="66">
        <f t="shared" si="36"/>
        <v>184.80760242329148</v>
      </c>
      <c r="AB23" s="66">
        <f t="shared" si="36"/>
        <v>184.80760242329148</v>
      </c>
      <c r="AC23" s="66">
        <f t="shared" si="36"/>
        <v>184.80760242329148</v>
      </c>
      <c r="AD23" s="66">
        <f t="shared" si="36"/>
        <v>184.80760242329148</v>
      </c>
      <c r="AE23" s="66">
        <f t="shared" si="36"/>
        <v>184.80760242329148</v>
      </c>
      <c r="AF23" s="66">
        <f t="shared" si="36"/>
        <v>184.80760242329148</v>
      </c>
      <c r="AG23" s="66">
        <f t="shared" si="36"/>
        <v>184.80760242329148</v>
      </c>
      <c r="AH23" s="131">
        <f t="shared" si="36"/>
        <v>184.80760242329148</v>
      </c>
      <c r="AI23" s="66">
        <f t="shared" si="36"/>
        <v>188.03021892764696</v>
      </c>
      <c r="AJ23" s="66">
        <f t="shared" si="36"/>
        <v>188.03021892764696</v>
      </c>
      <c r="AK23" s="66">
        <f t="shared" si="36"/>
        <v>188.03021892764696</v>
      </c>
      <c r="AL23" s="66">
        <f t="shared" si="36"/>
        <v>188.03021892764696</v>
      </c>
      <c r="AM23" s="66">
        <f t="shared" si="36"/>
        <v>188.03021892764696</v>
      </c>
      <c r="AN23" s="66">
        <f t="shared" si="36"/>
        <v>188.03021892764696</v>
      </c>
      <c r="AO23" s="66">
        <f t="shared" si="36"/>
        <v>188.03021892764696</v>
      </c>
      <c r="AP23" s="66">
        <f t="shared" si="36"/>
        <v>188.03021892764696</v>
      </c>
      <c r="AQ23" s="66">
        <f t="shared" si="36"/>
        <v>188.03021892764696</v>
      </c>
      <c r="AR23" s="66">
        <f t="shared" si="36"/>
        <v>188.03021892764696</v>
      </c>
      <c r="AS23" s="66">
        <f t="shared" si="36"/>
        <v>188.03021892764696</v>
      </c>
      <c r="AT23" s="131">
        <f t="shared" si="36"/>
        <v>188.03021892764696</v>
      </c>
      <c r="AU23" s="66">
        <f t="shared" si="36"/>
        <v>191.31499377068744</v>
      </c>
      <c r="AV23" s="66">
        <f t="shared" si="36"/>
        <v>191.31499377068744</v>
      </c>
      <c r="AW23" s="66">
        <f t="shared" si="36"/>
        <v>191.31499377068744</v>
      </c>
      <c r="AX23" s="66">
        <f t="shared" si="36"/>
        <v>191.31499377068744</v>
      </c>
      <c r="AY23" s="66">
        <f t="shared" si="36"/>
        <v>191.31499377068744</v>
      </c>
      <c r="AZ23" s="66">
        <f t="shared" si="36"/>
        <v>191.31499377068744</v>
      </c>
      <c r="BA23" s="66">
        <f t="shared" si="36"/>
        <v>191.31499377068744</v>
      </c>
      <c r="BB23" s="66">
        <f t="shared" si="36"/>
        <v>191.31499377068744</v>
      </c>
      <c r="BC23" s="66">
        <f t="shared" si="36"/>
        <v>191.31499377068744</v>
      </c>
      <c r="BD23" s="66">
        <f t="shared" si="36"/>
        <v>191.31499377068744</v>
      </c>
      <c r="BE23" s="66">
        <f t="shared" si="36"/>
        <v>191.31499377068744</v>
      </c>
      <c r="BF23" s="131">
        <f t="shared" si="36"/>
        <v>191.31499377068744</v>
      </c>
      <c r="BG23" s="66">
        <f t="shared" si="36"/>
        <v>194.66326916655078</v>
      </c>
      <c r="BH23" s="66">
        <f t="shared" si="36"/>
        <v>194.66326916655078</v>
      </c>
      <c r="BI23" s="66">
        <f t="shared" si="36"/>
        <v>194.66326916655078</v>
      </c>
      <c r="BJ23" s="66">
        <f t="shared" si="36"/>
        <v>194.66326916655078</v>
      </c>
      <c r="BK23" s="66">
        <f t="shared" si="36"/>
        <v>194.66326916655078</v>
      </c>
      <c r="BL23" s="66">
        <f t="shared" si="36"/>
        <v>194.66326916655078</v>
      </c>
      <c r="BM23" s="66">
        <f t="shared" si="36"/>
        <v>194.66326916655078</v>
      </c>
      <c r="BN23" s="66">
        <f t="shared" si="36"/>
        <v>194.66326916655078</v>
      </c>
      <c r="BO23" s="66">
        <f t="shared" si="36"/>
        <v>194.66326916655078</v>
      </c>
      <c r="BP23" s="66">
        <f t="shared" si="36"/>
        <v>194.66326916655078</v>
      </c>
      <c r="BQ23" s="66">
        <f t="shared" si="36"/>
        <v>194.66326916655078</v>
      </c>
      <c r="BR23" s="131">
        <f t="shared" si="36"/>
        <v>194.66326916655078</v>
      </c>
      <c r="BT23" s="53"/>
      <c r="BU23" s="53"/>
    </row>
    <row r="24" spans="1:73" s="67" customFormat="1" x14ac:dyDescent="0.25">
      <c r="A24" s="65"/>
      <c r="B24" s="65"/>
      <c r="C24" s="142" t="s">
        <v>16</v>
      </c>
      <c r="D24" s="65"/>
      <c r="E24" s="67">
        <f ca="1">SUM(K24:V24)</f>
        <v>6788.6718395175776</v>
      </c>
      <c r="F24" s="67">
        <f ca="1">SUM(W24:AH24)</f>
        <v>1861.4893443156859</v>
      </c>
      <c r="G24" s="67">
        <f ca="1">SUM(AI24:AT24)</f>
        <v>1538.6379421366105</v>
      </c>
      <c r="H24" s="67">
        <f ca="1">SUM(AU24:BF24)</f>
        <v>2005.9947605859807</v>
      </c>
      <c r="I24" s="67">
        <f ca="1">SUM(BG24:BR24)</f>
        <v>2540.262817907892</v>
      </c>
      <c r="J24" s="65"/>
      <c r="K24" s="65">
        <f t="shared" ref="K24" ca="1" si="37">K13-K19-K23</f>
        <v>-79.882086481559753</v>
      </c>
      <c r="L24" s="65">
        <f t="shared" ref="L24:BR24" ca="1" si="38">L13-L19-L23</f>
        <v>-6.8199601651389514</v>
      </c>
      <c r="M24" s="65">
        <f t="shared" ca="1" si="38"/>
        <v>64.204551851841899</v>
      </c>
      <c r="N24" s="65">
        <f t="shared" ca="1" si="38"/>
        <v>1010.8318936481154</v>
      </c>
      <c r="O24" s="65">
        <f t="shared" ca="1" si="38"/>
        <v>953.11697476441157</v>
      </c>
      <c r="P24" s="65">
        <f t="shared" ca="1" si="38"/>
        <v>892.99192836648001</v>
      </c>
      <c r="Q24" s="65">
        <f t="shared" ca="1" si="38"/>
        <v>830.40889660459777</v>
      </c>
      <c r="R24" s="65">
        <f t="shared" ca="1" si="38"/>
        <v>765.31923722773308</v>
      </c>
      <c r="S24" s="65">
        <f t="shared" ca="1" si="38"/>
        <v>697.67351182366019</v>
      </c>
      <c r="T24" s="65">
        <f t="shared" ca="1" si="38"/>
        <v>627.42147389154752</v>
      </c>
      <c r="U24" s="65">
        <f t="shared" ca="1" si="38"/>
        <v>554.51205674470771</v>
      </c>
      <c r="V24" s="65">
        <f t="shared" ca="1" si="38"/>
        <v>478.8933612411812</v>
      </c>
      <c r="W24" s="65">
        <f t="shared" ca="1" si="38"/>
        <v>365.12119068509065</v>
      </c>
      <c r="X24" s="65">
        <f t="shared" ca="1" si="38"/>
        <v>255.26474092889191</v>
      </c>
      <c r="Y24" s="65">
        <f t="shared" ca="1" si="38"/>
        <v>146.19410138714966</v>
      </c>
      <c r="Z24" s="65">
        <f t="shared" ca="1" si="38"/>
        <v>139.48236574212649</v>
      </c>
      <c r="AA24" s="65">
        <f t="shared" ca="1" si="38"/>
        <v>133.41898788187819</v>
      </c>
      <c r="AB24" s="65">
        <f t="shared" ca="1" si="38"/>
        <v>128.01976095075889</v>
      </c>
      <c r="AC24" s="65">
        <f t="shared" ca="1" si="38"/>
        <v>123.30075623848251</v>
      </c>
      <c r="AD24" s="65">
        <f t="shared" ca="1" si="38"/>
        <v>119.27832750461607</v>
      </c>
      <c r="AE24" s="65">
        <f t="shared" ca="1" si="38"/>
        <v>115.9691153660325</v>
      </c>
      <c r="AF24" s="65">
        <f t="shared" ca="1" si="38"/>
        <v>113.39005174819408</v>
      </c>
      <c r="AG24" s="65">
        <f t="shared" ca="1" si="38"/>
        <v>111.55836440117133</v>
      </c>
      <c r="AH24" s="65">
        <f t="shared" ca="1" si="38"/>
        <v>110.49158148129345</v>
      </c>
      <c r="AI24" s="65">
        <f t="shared" ca="1" si="38"/>
        <v>110.36960640793592</v>
      </c>
      <c r="AJ24" s="65">
        <f t="shared" ca="1" si="38"/>
        <v>113.50280457396019</v>
      </c>
      <c r="AK24" s="65">
        <f t="shared" ca="1" si="38"/>
        <v>116.66890132072677</v>
      </c>
      <c r="AL24" s="65">
        <f t="shared" ca="1" si="38"/>
        <v>119.86824208333411</v>
      </c>
      <c r="AM24" s="65">
        <f t="shared" ca="1" si="38"/>
        <v>123.10117592395011</v>
      </c>
      <c r="AN24" s="65">
        <f t="shared" ca="1" si="38"/>
        <v>126.36805556989202</v>
      </c>
      <c r="AO24" s="65">
        <f t="shared" ca="1" si="38"/>
        <v>129.66923745211523</v>
      </c>
      <c r="AP24" s="65">
        <f t="shared" ca="1" si="38"/>
        <v>133.00508174410407</v>
      </c>
      <c r="AQ24" s="65">
        <f t="shared" ca="1" si="38"/>
        <v>136.37595240115672</v>
      </c>
      <c r="AR24" s="65">
        <f t="shared" ca="1" si="38"/>
        <v>139.7822172001097</v>
      </c>
      <c r="AS24" s="65">
        <f t="shared" ca="1" si="38"/>
        <v>143.22424777945082</v>
      </c>
      <c r="AT24" s="65">
        <f t="shared" ca="1" si="38"/>
        <v>146.70241967987482</v>
      </c>
      <c r="AU24" s="65">
        <f t="shared" ca="1" si="38"/>
        <v>146.93233754221345</v>
      </c>
      <c r="AV24" s="65">
        <f t="shared" ca="1" si="38"/>
        <v>150.48393452099864</v>
      </c>
      <c r="AW24" s="65">
        <f t="shared" ca="1" si="38"/>
        <v>154.07282326806185</v>
      </c>
      <c r="AX24" s="65">
        <f t="shared" ca="1" si="38"/>
        <v>157.69939534696854</v>
      </c>
      <c r="AY24" s="65">
        <f t="shared" ca="1" si="38"/>
        <v>161.36404643270365</v>
      </c>
      <c r="AZ24" s="65">
        <f t="shared" ca="1" si="38"/>
        <v>165.06717635484014</v>
      </c>
      <c r="BA24" s="65">
        <f t="shared" ca="1" si="38"/>
        <v>168.80918914115742</v>
      </c>
      <c r="BB24" s="65">
        <f t="shared" ca="1" si="38"/>
        <v>172.59049306173247</v>
      </c>
      <c r="BC24" s="65">
        <f t="shared" ca="1" si="38"/>
        <v>176.41150067347249</v>
      </c>
      <c r="BD24" s="65">
        <f t="shared" ca="1" si="38"/>
        <v>180.27262886513611</v>
      </c>
      <c r="BE24" s="65">
        <f t="shared" ca="1" si="38"/>
        <v>184.17429890281207</v>
      </c>
      <c r="BF24" s="65">
        <f t="shared" ca="1" si="38"/>
        <v>188.11693647588376</v>
      </c>
      <c r="BG24" s="65">
        <f t="shared" ca="1" si="38"/>
        <v>188.75269634760895</v>
      </c>
      <c r="BH24" s="65">
        <f t="shared" ca="1" si="38"/>
        <v>192.77856398550807</v>
      </c>
      <c r="BI24" s="65">
        <f t="shared" ca="1" si="38"/>
        <v>196.84670323360433</v>
      </c>
      <c r="BJ24" s="65">
        <f t="shared" ca="1" si="38"/>
        <v>200.95755794380585</v>
      </c>
      <c r="BK24" s="65">
        <f t="shared" ca="1" si="38"/>
        <v>205.11157662846512</v>
      </c>
      <c r="BL24" s="65">
        <f t="shared" ca="1" si="38"/>
        <v>209.30921250931283</v>
      </c>
      <c r="BM24" s="65">
        <f t="shared" ca="1" si="38"/>
        <v>213.55092356690926</v>
      </c>
      <c r="BN24" s="65">
        <f t="shared" ca="1" si="38"/>
        <v>217.83717259061046</v>
      </c>
      <c r="BO24" s="65">
        <f t="shared" ca="1" si="38"/>
        <v>222.16842722906063</v>
      </c>
      <c r="BP24" s="65">
        <f t="shared" ca="1" si="38"/>
        <v>226.54516004121382</v>
      </c>
      <c r="BQ24" s="65">
        <f t="shared" ca="1" si="38"/>
        <v>230.96784854789553</v>
      </c>
      <c r="BR24" s="65">
        <f t="shared" ca="1" si="38"/>
        <v>235.43697528389737</v>
      </c>
    </row>
    <row r="25" spans="1:73" ht="7.2" customHeight="1" x14ac:dyDescent="0.25"/>
    <row r="26" spans="1:73" s="47" customFormat="1" x14ac:dyDescent="0.25">
      <c r="A26" s="65"/>
      <c r="B26" s="65"/>
      <c r="C26" s="129" t="s">
        <v>64</v>
      </c>
      <c r="E26" s="126">
        <f>CapEx!E107</f>
        <v>111.11111111111111</v>
      </c>
      <c r="F26" s="126">
        <f>CapEx!F107</f>
        <v>333.33333333333331</v>
      </c>
      <c r="G26" s="126">
        <f>CapEx!G107</f>
        <v>71.597222222222229</v>
      </c>
      <c r="H26" s="126">
        <f>CapEx!H107</f>
        <v>0</v>
      </c>
      <c r="I26" s="126">
        <f>CapEx!I107</f>
        <v>0</v>
      </c>
      <c r="K26" s="66" cm="1">
        <f t="array" ref="K26">INDEX(CapExDepreciation,K$3)</f>
        <v>0</v>
      </c>
      <c r="L26" s="66" cm="1">
        <f t="array" ref="L26">INDEX(CapExDepreciation,L$3)</f>
        <v>0</v>
      </c>
      <c r="M26" s="66" cm="1">
        <f t="array" ref="M26">INDEX(CapExDepreciation,M$3)</f>
        <v>0</v>
      </c>
      <c r="N26" s="66" cm="1">
        <f t="array" ref="N26">INDEX(CapExDepreciation,N$3)</f>
        <v>0</v>
      </c>
      <c r="O26" s="66" cm="1">
        <f t="array" ref="O26">INDEX(CapExDepreciation,O$3)</f>
        <v>0</v>
      </c>
      <c r="P26" s="66" cm="1">
        <f t="array" ref="P26">INDEX(CapExDepreciation,P$3)</f>
        <v>0</v>
      </c>
      <c r="Q26" s="66" cm="1">
        <f t="array" ref="Q26">INDEX(CapExDepreciation,Q$3)</f>
        <v>0</v>
      </c>
      <c r="R26" s="66" cm="1">
        <f t="array" ref="R26">INDEX(CapExDepreciation,R$3)</f>
        <v>0</v>
      </c>
      <c r="S26" s="66" cm="1">
        <f t="array" ref="S26">INDEX(CapExDepreciation,S$3)</f>
        <v>27.777777777777779</v>
      </c>
      <c r="T26" s="66" cm="1">
        <f t="array" ref="T26">INDEX(CapExDepreciation,T$3)</f>
        <v>27.777777777777779</v>
      </c>
      <c r="U26" s="66" cm="1">
        <f t="array" ref="U26">INDEX(CapExDepreciation,U$3)</f>
        <v>27.777777777777779</v>
      </c>
      <c r="V26" s="126" cm="1">
        <f t="array" ref="V26">INDEX(CapExDepreciation,V$3)</f>
        <v>27.777777777777779</v>
      </c>
      <c r="W26" s="66" cm="1">
        <f t="array" ref="W26">INDEX(CapExDepreciation,W$3)</f>
        <v>27.777777777777779</v>
      </c>
      <c r="X26" s="66" cm="1">
        <f t="array" ref="X26">INDEX(CapExDepreciation,X$3)</f>
        <v>27.777777777777779</v>
      </c>
      <c r="Y26" s="66" cm="1">
        <f t="array" ref="Y26">INDEX(CapExDepreciation,Y$3)</f>
        <v>27.777777777777779</v>
      </c>
      <c r="Z26" s="66" cm="1">
        <f t="array" ref="Z26">INDEX(CapExDepreciation,Z$3)</f>
        <v>27.777777777777779</v>
      </c>
      <c r="AA26" s="66" cm="1">
        <f t="array" ref="AA26">INDEX(CapExDepreciation,AA$3)</f>
        <v>27.777777777777779</v>
      </c>
      <c r="AB26" s="66" cm="1">
        <f t="array" ref="AB26">INDEX(CapExDepreciation,AB$3)</f>
        <v>27.777777777777779</v>
      </c>
      <c r="AC26" s="66" cm="1">
        <f t="array" ref="AC26">INDEX(CapExDepreciation,AC$3)</f>
        <v>27.777777777777779</v>
      </c>
      <c r="AD26" s="66" cm="1">
        <f t="array" ref="AD26">INDEX(CapExDepreciation,AD$3)</f>
        <v>27.777777777777779</v>
      </c>
      <c r="AE26" s="66" cm="1">
        <f t="array" ref="AE26">INDEX(CapExDepreciation,AE$3)</f>
        <v>27.777777777777779</v>
      </c>
      <c r="AF26" s="66" cm="1">
        <f t="array" ref="AF26">INDEX(CapExDepreciation,AF$3)</f>
        <v>27.777777777777779</v>
      </c>
      <c r="AG26" s="66" cm="1">
        <f t="array" ref="AG26">INDEX(CapExDepreciation,AG$3)</f>
        <v>27.777777777777779</v>
      </c>
      <c r="AH26" s="126" cm="1">
        <f t="array" ref="AH26">INDEX(CapExDepreciation,AH$3)</f>
        <v>27.777777777777779</v>
      </c>
      <c r="AI26" s="66" cm="1">
        <f t="array" ref="AI26">INDEX(CapExDepreciation,AI$3)</f>
        <v>30.069444444444446</v>
      </c>
      <c r="AJ26" s="66" cm="1">
        <f t="array" ref="AJ26">INDEX(CapExDepreciation,AJ$3)</f>
        <v>30.069444444444446</v>
      </c>
      <c r="AK26" s="66" cm="1">
        <f t="array" ref="AK26">INDEX(CapExDepreciation,AK$3)</f>
        <v>2.2916666666666665</v>
      </c>
      <c r="AL26" s="66" cm="1">
        <f t="array" ref="AL26">INDEX(CapExDepreciation,AL$3)</f>
        <v>2.2916666666666665</v>
      </c>
      <c r="AM26" s="66" cm="1">
        <f t="array" ref="AM26">INDEX(CapExDepreciation,AM$3)</f>
        <v>2.2916666666666665</v>
      </c>
      <c r="AN26" s="66" cm="1">
        <f t="array" ref="AN26">INDEX(CapExDepreciation,AN$3)</f>
        <v>2.2916666666666665</v>
      </c>
      <c r="AO26" s="66" cm="1">
        <f t="array" ref="AO26">INDEX(CapExDepreciation,AO$3)</f>
        <v>2.2916666666666665</v>
      </c>
      <c r="AP26" s="66" cm="1">
        <f t="array" ref="AP26">INDEX(CapExDepreciation,AP$3)</f>
        <v>0</v>
      </c>
      <c r="AQ26" s="66" cm="1">
        <f t="array" ref="AQ26">INDEX(CapExDepreciation,AQ$3)</f>
        <v>0</v>
      </c>
      <c r="AR26" s="66" cm="1">
        <f t="array" ref="AR26">INDEX(CapExDepreciation,AR$3)</f>
        <v>0</v>
      </c>
      <c r="AS26" s="66" cm="1">
        <f t="array" ref="AS26">INDEX(CapExDepreciation,AS$3)</f>
        <v>0</v>
      </c>
      <c r="AT26" s="126" cm="1">
        <f t="array" ref="AT26">INDEX(CapExDepreciation,AT$3)</f>
        <v>0</v>
      </c>
      <c r="AU26" s="66" cm="1">
        <f t="array" ref="AU26">INDEX(CapExDepreciation,AU$3)</f>
        <v>0</v>
      </c>
      <c r="AV26" s="66" cm="1">
        <f t="array" ref="AV26">INDEX(CapExDepreciation,AV$3)</f>
        <v>0</v>
      </c>
      <c r="AW26" s="66" cm="1">
        <f t="array" ref="AW26">INDEX(CapExDepreciation,AW$3)</f>
        <v>0</v>
      </c>
      <c r="AX26" s="66" cm="1">
        <f t="array" ref="AX26">INDEX(CapExDepreciation,AX$3)</f>
        <v>0</v>
      </c>
      <c r="AY26" s="66" cm="1">
        <f t="array" ref="AY26">INDEX(CapExDepreciation,AY$3)</f>
        <v>0</v>
      </c>
      <c r="AZ26" s="66" cm="1">
        <f t="array" ref="AZ26">INDEX(CapExDepreciation,AZ$3)</f>
        <v>0</v>
      </c>
      <c r="BA26" s="66" cm="1">
        <f t="array" ref="BA26">INDEX(CapExDepreciation,BA$3)</f>
        <v>0</v>
      </c>
      <c r="BB26" s="66" cm="1">
        <f t="array" ref="BB26">INDEX(CapExDepreciation,BB$3)</f>
        <v>0</v>
      </c>
      <c r="BC26" s="66" cm="1">
        <f t="array" ref="BC26">INDEX(CapExDepreciation,BC$3)</f>
        <v>0</v>
      </c>
      <c r="BD26" s="66" cm="1">
        <f t="array" ref="BD26">INDEX(CapExDepreciation,BD$3)</f>
        <v>0</v>
      </c>
      <c r="BE26" s="66" cm="1">
        <f t="array" ref="BE26">INDEX(CapExDepreciation,BE$3)</f>
        <v>0</v>
      </c>
      <c r="BF26" s="126" cm="1">
        <f t="array" ref="BF26">INDEX(CapExDepreciation,BF$3)</f>
        <v>0</v>
      </c>
      <c r="BG26" s="66" cm="1">
        <f t="array" ref="BG26">INDEX(CapExDepreciation,BG$3)</f>
        <v>0</v>
      </c>
      <c r="BH26" s="66" cm="1">
        <f t="array" ref="BH26">INDEX(CapExDepreciation,BH$3)</f>
        <v>0</v>
      </c>
      <c r="BI26" s="66" cm="1">
        <f t="array" ref="BI26">INDEX(CapExDepreciation,BI$3)</f>
        <v>0</v>
      </c>
      <c r="BJ26" s="66" cm="1">
        <f t="array" ref="BJ26">INDEX(CapExDepreciation,BJ$3)</f>
        <v>0</v>
      </c>
      <c r="BK26" s="66" cm="1">
        <f t="array" ref="BK26">INDEX(CapExDepreciation,BK$3)</f>
        <v>0</v>
      </c>
      <c r="BL26" s="66" cm="1">
        <f t="array" ref="BL26">INDEX(CapExDepreciation,BL$3)</f>
        <v>0</v>
      </c>
      <c r="BM26" s="66" cm="1">
        <f t="array" ref="BM26">INDEX(CapExDepreciation,BM$3)</f>
        <v>0</v>
      </c>
      <c r="BN26" s="66" cm="1">
        <f t="array" ref="BN26">INDEX(CapExDepreciation,BN$3)</f>
        <v>0</v>
      </c>
      <c r="BO26" s="66" cm="1">
        <f t="array" ref="BO26">INDEX(CapExDepreciation,BO$3)</f>
        <v>0</v>
      </c>
      <c r="BP26" s="66" cm="1">
        <f t="array" ref="BP26">INDEX(CapExDepreciation,BP$3)</f>
        <v>0</v>
      </c>
      <c r="BQ26" s="66" cm="1">
        <f t="array" ref="BQ26">INDEX(CapExDepreciation,BQ$3)</f>
        <v>0</v>
      </c>
      <c r="BR26" s="126" cm="1">
        <f t="array" ref="BR26">INDEX(CapExDepreciation,BR$3)</f>
        <v>0</v>
      </c>
      <c r="BT26" s="53"/>
      <c r="BU26" s="53"/>
    </row>
    <row r="27" spans="1:73" s="67" customFormat="1" x14ac:dyDescent="0.25">
      <c r="A27" s="65"/>
      <c r="B27" s="65"/>
      <c r="C27" s="140" t="s">
        <v>17</v>
      </c>
      <c r="D27" s="65"/>
      <c r="E27" s="67">
        <f ca="1">SUM(K27:V27)</f>
        <v>6677.5607284064663</v>
      </c>
      <c r="F27" s="67">
        <f ca="1">SUM(W27:AH27)</f>
        <v>1528.1560109823522</v>
      </c>
      <c r="G27" s="67">
        <f ca="1">SUM(AI27:AT27)</f>
        <v>1467.0407199143883</v>
      </c>
      <c r="H27" s="67">
        <f ca="1">SUM(AU27:BF27)</f>
        <v>2005.9947605859807</v>
      </c>
      <c r="I27" s="67">
        <f ca="1">SUM(BG27:BR27)</f>
        <v>2540.262817907892</v>
      </c>
      <c r="K27" s="65">
        <f t="shared" ref="K27:AP27" ca="1" si="39">K24-K26</f>
        <v>-79.882086481559753</v>
      </c>
      <c r="L27" s="65">
        <f t="shared" ca="1" si="39"/>
        <v>-6.8199601651389514</v>
      </c>
      <c r="M27" s="65">
        <f t="shared" ca="1" si="39"/>
        <v>64.204551851841899</v>
      </c>
      <c r="N27" s="65">
        <f t="shared" ca="1" si="39"/>
        <v>1010.8318936481154</v>
      </c>
      <c r="O27" s="65">
        <f t="shared" ca="1" si="39"/>
        <v>953.11697476441157</v>
      </c>
      <c r="P27" s="65">
        <f t="shared" ca="1" si="39"/>
        <v>892.99192836648001</v>
      </c>
      <c r="Q27" s="65">
        <f t="shared" ca="1" si="39"/>
        <v>830.40889660459777</v>
      </c>
      <c r="R27" s="65">
        <f t="shared" ca="1" si="39"/>
        <v>765.31923722773308</v>
      </c>
      <c r="S27" s="65">
        <f t="shared" ca="1" si="39"/>
        <v>669.89573404588236</v>
      </c>
      <c r="T27" s="65">
        <f t="shared" ca="1" si="39"/>
        <v>599.64369611376969</v>
      </c>
      <c r="U27" s="65">
        <f t="shared" ca="1" si="39"/>
        <v>526.73427896692988</v>
      </c>
      <c r="V27" s="65">
        <f t="shared" ca="1" si="39"/>
        <v>451.11558346340342</v>
      </c>
      <c r="W27" s="65">
        <f t="shared" ca="1" si="39"/>
        <v>337.34341290731288</v>
      </c>
      <c r="X27" s="65">
        <f t="shared" ca="1" si="39"/>
        <v>227.48696315111414</v>
      </c>
      <c r="Y27" s="65">
        <f t="shared" ca="1" si="39"/>
        <v>118.41632360937189</v>
      </c>
      <c r="Z27" s="65">
        <f t="shared" ca="1" si="39"/>
        <v>111.70458796434872</v>
      </c>
      <c r="AA27" s="65">
        <f t="shared" ca="1" si="39"/>
        <v>105.64121010410042</v>
      </c>
      <c r="AB27" s="65">
        <f t="shared" ca="1" si="39"/>
        <v>100.24198317298112</v>
      </c>
      <c r="AC27" s="65">
        <f t="shared" ca="1" si="39"/>
        <v>95.522978460704735</v>
      </c>
      <c r="AD27" s="65">
        <f t="shared" ca="1" si="39"/>
        <v>91.500549726838301</v>
      </c>
      <c r="AE27" s="65">
        <f t="shared" ca="1" si="39"/>
        <v>88.191337588254726</v>
      </c>
      <c r="AF27" s="65">
        <f t="shared" ca="1" si="39"/>
        <v>85.612273970416311</v>
      </c>
      <c r="AG27" s="65">
        <f t="shared" ca="1" si="39"/>
        <v>83.78058662339356</v>
      </c>
      <c r="AH27" s="65">
        <f t="shared" ca="1" si="39"/>
        <v>82.71380370351568</v>
      </c>
      <c r="AI27" s="65">
        <f t="shared" ca="1" si="39"/>
        <v>80.300161963491476</v>
      </c>
      <c r="AJ27" s="65">
        <f t="shared" ca="1" si="39"/>
        <v>83.433360129515748</v>
      </c>
      <c r="AK27" s="65">
        <f t="shared" ca="1" si="39"/>
        <v>114.3772346540601</v>
      </c>
      <c r="AL27" s="65">
        <f t="shared" ca="1" si="39"/>
        <v>117.57657541666744</v>
      </c>
      <c r="AM27" s="65">
        <f t="shared" ca="1" si="39"/>
        <v>120.80950925728344</v>
      </c>
      <c r="AN27" s="65">
        <f t="shared" ca="1" si="39"/>
        <v>124.07638890322535</v>
      </c>
      <c r="AO27" s="65">
        <f t="shared" ca="1" si="39"/>
        <v>127.37757078544855</v>
      </c>
      <c r="AP27" s="65">
        <f t="shared" ca="1" si="39"/>
        <v>133.00508174410407</v>
      </c>
      <c r="AQ27" s="65">
        <f t="shared" ref="AQ27:BR27" ca="1" si="40">AQ24-AQ26</f>
        <v>136.37595240115672</v>
      </c>
      <c r="AR27" s="65">
        <f t="shared" ca="1" si="40"/>
        <v>139.7822172001097</v>
      </c>
      <c r="AS27" s="65">
        <f t="shared" ca="1" si="40"/>
        <v>143.22424777945082</v>
      </c>
      <c r="AT27" s="65">
        <f t="shared" ca="1" si="40"/>
        <v>146.70241967987482</v>
      </c>
      <c r="AU27" s="65">
        <f t="shared" ca="1" si="40"/>
        <v>146.93233754221345</v>
      </c>
      <c r="AV27" s="65">
        <f t="shared" ca="1" si="40"/>
        <v>150.48393452099864</v>
      </c>
      <c r="AW27" s="65">
        <f t="shared" ca="1" si="40"/>
        <v>154.07282326806185</v>
      </c>
      <c r="AX27" s="65">
        <f t="shared" ca="1" si="40"/>
        <v>157.69939534696854</v>
      </c>
      <c r="AY27" s="65">
        <f t="shared" ca="1" si="40"/>
        <v>161.36404643270365</v>
      </c>
      <c r="AZ27" s="65">
        <f t="shared" ca="1" si="40"/>
        <v>165.06717635484014</v>
      </c>
      <c r="BA27" s="65">
        <f t="shared" ca="1" si="40"/>
        <v>168.80918914115742</v>
      </c>
      <c r="BB27" s="65">
        <f t="shared" ca="1" si="40"/>
        <v>172.59049306173247</v>
      </c>
      <c r="BC27" s="65">
        <f t="shared" ca="1" si="40"/>
        <v>176.41150067347249</v>
      </c>
      <c r="BD27" s="65">
        <f t="shared" ca="1" si="40"/>
        <v>180.27262886513611</v>
      </c>
      <c r="BE27" s="65">
        <f t="shared" ca="1" si="40"/>
        <v>184.17429890281207</v>
      </c>
      <c r="BF27" s="65">
        <f t="shared" ca="1" si="40"/>
        <v>188.11693647588376</v>
      </c>
      <c r="BG27" s="65">
        <f t="shared" ca="1" si="40"/>
        <v>188.75269634760895</v>
      </c>
      <c r="BH27" s="65">
        <f t="shared" ca="1" si="40"/>
        <v>192.77856398550807</v>
      </c>
      <c r="BI27" s="65">
        <f t="shared" ca="1" si="40"/>
        <v>196.84670323360433</v>
      </c>
      <c r="BJ27" s="65">
        <f t="shared" ca="1" si="40"/>
        <v>200.95755794380585</v>
      </c>
      <c r="BK27" s="65">
        <f t="shared" ca="1" si="40"/>
        <v>205.11157662846512</v>
      </c>
      <c r="BL27" s="65">
        <f t="shared" ca="1" si="40"/>
        <v>209.30921250931283</v>
      </c>
      <c r="BM27" s="65">
        <f t="shared" ca="1" si="40"/>
        <v>213.55092356690926</v>
      </c>
      <c r="BN27" s="65">
        <f t="shared" ca="1" si="40"/>
        <v>217.83717259061046</v>
      </c>
      <c r="BO27" s="65">
        <f t="shared" ca="1" si="40"/>
        <v>222.16842722906063</v>
      </c>
      <c r="BP27" s="65">
        <f t="shared" ca="1" si="40"/>
        <v>226.54516004121382</v>
      </c>
      <c r="BQ27" s="65">
        <f t="shared" ca="1" si="40"/>
        <v>230.96784854789553</v>
      </c>
      <c r="BR27" s="65">
        <f t="shared" ca="1" si="40"/>
        <v>235.43697528389737</v>
      </c>
    </row>
    <row r="28" spans="1:73" ht="7.2" customHeight="1" x14ac:dyDescent="0.25"/>
    <row r="29" spans="1:73" x14ac:dyDescent="0.25">
      <c r="C29" s="18" t="s">
        <v>323</v>
      </c>
      <c r="E29" s="53">
        <f>CapEx!E211</f>
        <v>0</v>
      </c>
      <c r="F29" s="53">
        <f>CapEx!F211</f>
        <v>0</v>
      </c>
      <c r="G29" s="53">
        <f>CapEx!G211</f>
        <v>-23.958333333333336</v>
      </c>
      <c r="H29" s="53">
        <f>CapEx!H211</f>
        <v>199.99999999999994</v>
      </c>
      <c r="I29" s="53">
        <f>CapEx!I211</f>
        <v>-625</v>
      </c>
      <c r="K29" s="53" cm="1">
        <f t="array" ref="K29">INDEX(CapExGain,K$3)</f>
        <v>0</v>
      </c>
      <c r="L29" s="53" cm="1">
        <f t="array" ref="L29">INDEX(CapExGain,L$3)</f>
        <v>0</v>
      </c>
      <c r="M29" s="53" cm="1">
        <f t="array" ref="M29">INDEX(CapExGain,M$3)</f>
        <v>0</v>
      </c>
      <c r="N29" s="53" cm="1">
        <f t="array" ref="N29">INDEX(CapExGain,N$3)</f>
        <v>0</v>
      </c>
      <c r="O29" s="53" cm="1">
        <f t="array" ref="O29">INDEX(CapExGain,O$3)</f>
        <v>0</v>
      </c>
      <c r="P29" s="53" cm="1">
        <f t="array" ref="P29">INDEX(CapExGain,P$3)</f>
        <v>0</v>
      </c>
      <c r="Q29" s="53" cm="1">
        <f t="array" ref="Q29">INDEX(CapExGain,Q$3)</f>
        <v>0</v>
      </c>
      <c r="R29" s="53" cm="1">
        <f t="array" ref="R29">INDEX(CapExGain,R$3)</f>
        <v>0</v>
      </c>
      <c r="S29" s="53" cm="1">
        <f t="array" ref="S29">INDEX(CapExGain,S$3)</f>
        <v>0</v>
      </c>
      <c r="T29" s="53" cm="1">
        <f t="array" ref="T29">INDEX(CapExGain,T$3)</f>
        <v>0</v>
      </c>
      <c r="U29" s="53" cm="1">
        <f t="array" ref="U29">INDEX(CapExGain,U$3)</f>
        <v>0</v>
      </c>
      <c r="V29" s="53" cm="1">
        <f t="array" ref="V29">INDEX(CapExGain,V$3)</f>
        <v>0</v>
      </c>
      <c r="W29" s="53" cm="1">
        <f t="array" ref="W29">INDEX(CapExGain,W$3)</f>
        <v>0</v>
      </c>
      <c r="X29" s="53" cm="1">
        <f t="array" ref="X29">INDEX(CapExGain,X$3)</f>
        <v>0</v>
      </c>
      <c r="Y29" s="53" cm="1">
        <f t="array" ref="Y29">INDEX(CapExGain,Y$3)</f>
        <v>0</v>
      </c>
      <c r="Z29" s="53" cm="1">
        <f t="array" ref="Z29">INDEX(CapExGain,Z$3)</f>
        <v>0</v>
      </c>
      <c r="AA29" s="53" cm="1">
        <f t="array" ref="AA29">INDEX(CapExGain,AA$3)</f>
        <v>0</v>
      </c>
      <c r="AB29" s="53" cm="1">
        <f t="array" ref="AB29">INDEX(CapExGain,AB$3)</f>
        <v>0</v>
      </c>
      <c r="AC29" s="53" cm="1">
        <f t="array" ref="AC29">INDEX(CapExGain,AC$3)</f>
        <v>0</v>
      </c>
      <c r="AD29" s="53" cm="1">
        <f t="array" ref="AD29">INDEX(CapExGain,AD$3)</f>
        <v>0</v>
      </c>
      <c r="AE29" s="53" cm="1">
        <f t="array" ref="AE29">INDEX(CapExGain,AE$3)</f>
        <v>0</v>
      </c>
      <c r="AF29" s="53" cm="1">
        <f t="array" ref="AF29">INDEX(CapExGain,AF$3)</f>
        <v>0</v>
      </c>
      <c r="AG29" s="53" cm="1">
        <f t="array" ref="AG29">INDEX(CapExGain,AG$3)</f>
        <v>0</v>
      </c>
      <c r="AH29" s="53" cm="1">
        <f t="array" ref="AH29">INDEX(CapExGain,AH$3)</f>
        <v>0</v>
      </c>
      <c r="AI29" s="53" cm="1">
        <f t="array" ref="AI29">INDEX(CapExGain,AI$3)</f>
        <v>0</v>
      </c>
      <c r="AJ29" s="53" cm="1">
        <f t="array" ref="AJ29">INDEX(CapExGain,AJ$3)</f>
        <v>0</v>
      </c>
      <c r="AK29" s="53" cm="1">
        <f t="array" ref="AK29">INDEX(CapExGain,AK$3)</f>
        <v>0</v>
      </c>
      <c r="AL29" s="53" cm="1">
        <f t="array" ref="AL29">INDEX(CapExGain,AL$3)</f>
        <v>0</v>
      </c>
      <c r="AM29" s="53" cm="1">
        <f t="array" ref="AM29">INDEX(CapExGain,AM$3)</f>
        <v>0</v>
      </c>
      <c r="AN29" s="53" cm="1">
        <f t="array" ref="AN29">INDEX(CapExGain,AN$3)</f>
        <v>0</v>
      </c>
      <c r="AO29" s="53" cm="1">
        <f t="array" ref="AO29">INDEX(CapExGain,AO$3)</f>
        <v>0</v>
      </c>
      <c r="AP29" s="53" cm="1">
        <f t="array" ref="AP29">INDEX(CapExGain,AP$3)</f>
        <v>-23.958333333333336</v>
      </c>
      <c r="AQ29" s="53" cm="1">
        <f t="array" ref="AQ29">INDEX(CapExGain,AQ$3)</f>
        <v>0</v>
      </c>
      <c r="AR29" s="53" cm="1">
        <f t="array" ref="AR29">INDEX(CapExGain,AR$3)</f>
        <v>0</v>
      </c>
      <c r="AS29" s="53" cm="1">
        <f t="array" ref="AS29">INDEX(CapExGain,AS$3)</f>
        <v>0</v>
      </c>
      <c r="AT29" s="53" cm="1">
        <f t="array" ref="AT29">INDEX(CapExGain,AT$3)</f>
        <v>0</v>
      </c>
      <c r="AU29" s="53" cm="1">
        <f t="array" ref="AU29">INDEX(CapExGain,AU$3)</f>
        <v>0</v>
      </c>
      <c r="AV29" s="53" cm="1">
        <f t="array" ref="AV29">INDEX(CapExGain,AV$3)</f>
        <v>0</v>
      </c>
      <c r="AW29" s="53" cm="1">
        <f t="array" ref="AW29">INDEX(CapExGain,AW$3)</f>
        <v>0</v>
      </c>
      <c r="AX29" s="53" cm="1">
        <f t="array" ref="AX29">INDEX(CapExGain,AX$3)</f>
        <v>199.99999999999994</v>
      </c>
      <c r="AY29" s="53" cm="1">
        <f t="array" ref="AY29">INDEX(CapExGain,AY$3)</f>
        <v>0</v>
      </c>
      <c r="AZ29" s="53" cm="1">
        <f t="array" ref="AZ29">INDEX(CapExGain,AZ$3)</f>
        <v>0</v>
      </c>
      <c r="BA29" s="53" cm="1">
        <f t="array" ref="BA29">INDEX(CapExGain,BA$3)</f>
        <v>0</v>
      </c>
      <c r="BB29" s="53" cm="1">
        <f t="array" ref="BB29">INDEX(CapExGain,BB$3)</f>
        <v>0</v>
      </c>
      <c r="BC29" s="53" cm="1">
        <f t="array" ref="BC29">INDEX(CapExGain,BC$3)</f>
        <v>0</v>
      </c>
      <c r="BD29" s="53" cm="1">
        <f t="array" ref="BD29">INDEX(CapExGain,BD$3)</f>
        <v>0</v>
      </c>
      <c r="BE29" s="53" cm="1">
        <f t="array" ref="BE29">INDEX(CapExGain,BE$3)</f>
        <v>0</v>
      </c>
      <c r="BF29" s="53" cm="1">
        <f t="array" ref="BF29">INDEX(CapExGain,BF$3)</f>
        <v>0</v>
      </c>
      <c r="BG29" s="53" cm="1">
        <f t="array" ref="BG29">INDEX(CapExGain,BG$3)</f>
        <v>0</v>
      </c>
      <c r="BH29" s="53" cm="1">
        <f t="array" ref="BH29">INDEX(CapExGain,BH$3)</f>
        <v>0</v>
      </c>
      <c r="BI29" s="53" cm="1">
        <f t="array" ref="BI29">INDEX(CapExGain,BI$3)</f>
        <v>0</v>
      </c>
      <c r="BJ29" s="53" cm="1">
        <f t="array" ref="BJ29">INDEX(CapExGain,BJ$3)</f>
        <v>0</v>
      </c>
      <c r="BK29" s="53" cm="1">
        <f t="array" ref="BK29">INDEX(CapExGain,BK$3)</f>
        <v>0</v>
      </c>
      <c r="BL29" s="53" cm="1">
        <f t="array" ref="BL29">INDEX(CapExGain,BL$3)</f>
        <v>-625</v>
      </c>
      <c r="BM29" s="53" cm="1">
        <f t="array" ref="BM29">INDEX(CapExGain,BM$3)</f>
        <v>0</v>
      </c>
      <c r="BN29" s="53" cm="1">
        <f t="array" ref="BN29">INDEX(CapExGain,BN$3)</f>
        <v>0</v>
      </c>
      <c r="BO29" s="53" cm="1">
        <f t="array" ref="BO29">INDEX(CapExGain,BO$3)</f>
        <v>0</v>
      </c>
      <c r="BP29" s="53" cm="1">
        <f t="array" ref="BP29">INDEX(CapExGain,BP$3)</f>
        <v>0</v>
      </c>
      <c r="BQ29" s="53" cm="1">
        <f t="array" ref="BQ29">INDEX(CapExGain,BQ$3)</f>
        <v>0</v>
      </c>
      <c r="BR29" s="53" cm="1">
        <f t="array" ref="BR29">INDEX(CapExGain,BR$3)</f>
        <v>0</v>
      </c>
    </row>
    <row r="30" spans="1:73" s="47" customFormat="1" x14ac:dyDescent="0.25">
      <c r="B30" s="65"/>
      <c r="C30" s="128" t="s">
        <v>257</v>
      </c>
      <c r="E30" s="60">
        <f t="shared" ref="E30:E31" si="41">SUM(K30:V30)</f>
        <v>12</v>
      </c>
      <c r="F30" s="60">
        <f t="shared" ref="F30:F31" si="42">SUM(W30:AH30)</f>
        <v>19.5</v>
      </c>
      <c r="G30" s="60">
        <f t="shared" ref="G30:G31" si="43">SUM(AI30:AT30)</f>
        <v>21</v>
      </c>
      <c r="H30" s="60">
        <f t="shared" ref="H30:H31" si="44">SUM(AU30:BF30)</f>
        <v>21</v>
      </c>
      <c r="I30" s="60">
        <f t="shared" ref="I30:I31" si="45">SUM(BG30:BR30)</f>
        <v>21</v>
      </c>
      <c r="K30" s="53">
        <f>InputsCostShort/12*Balance!K20</f>
        <v>1</v>
      </c>
      <c r="L30" s="53">
        <f>InputsCostShort/12*Balance!L20</f>
        <v>1</v>
      </c>
      <c r="M30" s="59">
        <f>InputsCostShort/12*Balance!M20</f>
        <v>1</v>
      </c>
      <c r="N30" s="59">
        <f>InputsCostShort/12*Balance!N20</f>
        <v>1</v>
      </c>
      <c r="O30" s="59">
        <f>InputsCostShort/12*Balance!O20</f>
        <v>1</v>
      </c>
      <c r="P30" s="59">
        <f>InputsCostShort/12*Balance!P20</f>
        <v>1</v>
      </c>
      <c r="Q30" s="59">
        <f>InputsCostShort/12*Balance!Q20</f>
        <v>1</v>
      </c>
      <c r="R30" s="59">
        <f>InputsCostShort/12*Balance!R20</f>
        <v>1</v>
      </c>
      <c r="S30" s="59">
        <f>InputsCostShort/12*Balance!S20</f>
        <v>1</v>
      </c>
      <c r="T30" s="59">
        <f>InputsCostShort/12*Balance!T20</f>
        <v>1</v>
      </c>
      <c r="U30" s="59">
        <f>InputsCostShort/12*Balance!U20</f>
        <v>1</v>
      </c>
      <c r="V30" s="60">
        <f>InputsCostShort/12*Balance!V20</f>
        <v>1</v>
      </c>
      <c r="W30" s="53">
        <f>InputsCostShort/12*Balance!W20</f>
        <v>1</v>
      </c>
      <c r="X30" s="59">
        <f>InputsCostShort/12*Balance!X20</f>
        <v>1</v>
      </c>
      <c r="Y30" s="59">
        <f>InputsCostShort/12*Balance!Y20</f>
        <v>1.75</v>
      </c>
      <c r="Z30" s="59">
        <f>InputsCostShort/12*Balance!Z20</f>
        <v>1.75</v>
      </c>
      <c r="AA30" s="59">
        <f>InputsCostShort/12*Balance!AA20</f>
        <v>1.75</v>
      </c>
      <c r="AB30" s="59">
        <f>InputsCostShort/12*Balance!AB20</f>
        <v>1.75</v>
      </c>
      <c r="AC30" s="59">
        <f>InputsCostShort/12*Balance!AC20</f>
        <v>1.75</v>
      </c>
      <c r="AD30" s="59">
        <f>InputsCostShort/12*Balance!AD20</f>
        <v>1.75</v>
      </c>
      <c r="AE30" s="59">
        <f>InputsCostShort/12*Balance!AE20</f>
        <v>1.75</v>
      </c>
      <c r="AF30" s="59">
        <f>InputsCostShort/12*Balance!AF20</f>
        <v>1.75</v>
      </c>
      <c r="AG30" s="59">
        <f>InputsCostShort/12*Balance!AG20</f>
        <v>1.75</v>
      </c>
      <c r="AH30" s="60">
        <f>InputsCostShort/12*Balance!AH20</f>
        <v>1.75</v>
      </c>
      <c r="AI30" s="53">
        <f>InputsCostShort/12*Balance!AI20</f>
        <v>1.75</v>
      </c>
      <c r="AJ30" s="59">
        <f>InputsCostShort/12*Balance!AJ20</f>
        <v>1.75</v>
      </c>
      <c r="AK30" s="59">
        <f>InputsCostShort/12*Balance!AK20</f>
        <v>1.75</v>
      </c>
      <c r="AL30" s="59">
        <f>InputsCostShort/12*Balance!AL20</f>
        <v>1.75</v>
      </c>
      <c r="AM30" s="59">
        <f>InputsCostShort/12*Balance!AM20</f>
        <v>1.75</v>
      </c>
      <c r="AN30" s="59">
        <f>InputsCostShort/12*Balance!AN20</f>
        <v>1.75</v>
      </c>
      <c r="AO30" s="59">
        <f>InputsCostShort/12*Balance!AO20</f>
        <v>1.75</v>
      </c>
      <c r="AP30" s="59">
        <f>InputsCostShort/12*Balance!AP20</f>
        <v>1.75</v>
      </c>
      <c r="AQ30" s="59">
        <f>InputsCostShort/12*Balance!AQ20</f>
        <v>1.75</v>
      </c>
      <c r="AR30" s="59">
        <f>InputsCostShort/12*Balance!AR20</f>
        <v>1.75</v>
      </c>
      <c r="AS30" s="59">
        <f>InputsCostShort/12*Balance!AS20</f>
        <v>1.75</v>
      </c>
      <c r="AT30" s="60">
        <f>InputsCostShort/12*Balance!AT20</f>
        <v>1.75</v>
      </c>
      <c r="AU30" s="53">
        <f>InputsCostShort/12*Balance!AU20</f>
        <v>1.75</v>
      </c>
      <c r="AV30" s="59">
        <f>InputsCostShort/12*Balance!AV20</f>
        <v>1.75</v>
      </c>
      <c r="AW30" s="59">
        <f>InputsCostShort/12*Balance!AW20</f>
        <v>1.75</v>
      </c>
      <c r="AX30" s="59">
        <f>InputsCostShort/12*Balance!AX20</f>
        <v>1.75</v>
      </c>
      <c r="AY30" s="59">
        <f>InputsCostShort/12*Balance!AY20</f>
        <v>1.75</v>
      </c>
      <c r="AZ30" s="59">
        <f>InputsCostShort/12*Balance!AZ20</f>
        <v>1.75</v>
      </c>
      <c r="BA30" s="59">
        <f>InputsCostShort/12*Balance!BA20</f>
        <v>1.75</v>
      </c>
      <c r="BB30" s="59">
        <f>InputsCostShort/12*Balance!BB20</f>
        <v>1.75</v>
      </c>
      <c r="BC30" s="59">
        <f>InputsCostShort/12*Balance!BC20</f>
        <v>1.75</v>
      </c>
      <c r="BD30" s="59">
        <f>InputsCostShort/12*Balance!BD20</f>
        <v>1.75</v>
      </c>
      <c r="BE30" s="59">
        <f>InputsCostShort/12*Balance!BE20</f>
        <v>1.75</v>
      </c>
      <c r="BF30" s="60">
        <f>InputsCostShort/12*Balance!BF20</f>
        <v>1.75</v>
      </c>
      <c r="BG30" s="53">
        <f>InputsCostShort/12*Balance!BG20</f>
        <v>1.75</v>
      </c>
      <c r="BH30" s="59">
        <f>InputsCostShort/12*Balance!BH20</f>
        <v>1.75</v>
      </c>
      <c r="BI30" s="59">
        <f>InputsCostShort/12*Balance!BI20</f>
        <v>1.75</v>
      </c>
      <c r="BJ30" s="59">
        <f>InputsCostShort/12*Balance!BJ20</f>
        <v>1.75</v>
      </c>
      <c r="BK30" s="59">
        <f>InputsCostShort/12*Balance!BK20</f>
        <v>1.75</v>
      </c>
      <c r="BL30" s="59">
        <f>InputsCostShort/12*Balance!BL20</f>
        <v>1.75</v>
      </c>
      <c r="BM30" s="59">
        <f>InputsCostShort/12*Balance!BM20</f>
        <v>1.75</v>
      </c>
      <c r="BN30" s="59">
        <f>InputsCostShort/12*Balance!BN20</f>
        <v>1.75</v>
      </c>
      <c r="BO30" s="59">
        <f>InputsCostShort/12*Balance!BO20</f>
        <v>1.75</v>
      </c>
      <c r="BP30" s="59">
        <f>InputsCostShort/12*Balance!BP20</f>
        <v>1.75</v>
      </c>
      <c r="BQ30" s="59">
        <f>InputsCostShort/12*Balance!BQ20</f>
        <v>1.75</v>
      </c>
      <c r="BR30" s="60">
        <f>InputsCostShort/12*Balance!BR20</f>
        <v>1.75</v>
      </c>
    </row>
    <row r="31" spans="1:73" s="47" customFormat="1" x14ac:dyDescent="0.25">
      <c r="B31" s="65"/>
      <c r="C31" s="128" t="s">
        <v>258</v>
      </c>
      <c r="E31" s="60">
        <f t="shared" si="41"/>
        <v>25.083333333333332</v>
      </c>
      <c r="F31" s="60">
        <f t="shared" si="42"/>
        <v>60.083333333333321</v>
      </c>
      <c r="G31" s="60">
        <f t="shared" si="43"/>
        <v>66.499999999999986</v>
      </c>
      <c r="H31" s="60">
        <f t="shared" si="44"/>
        <v>66.499999999999986</v>
      </c>
      <c r="I31" s="60">
        <f t="shared" si="45"/>
        <v>66.499999999999986</v>
      </c>
      <c r="K31" s="53">
        <f>InputsCostLong/12*Balance!K23</f>
        <v>1.75</v>
      </c>
      <c r="L31" s="53">
        <f>InputsCostLong/12*Balance!L23</f>
        <v>1.75</v>
      </c>
      <c r="M31" s="59">
        <f>InputsCostLong/12*Balance!M23</f>
        <v>1.75</v>
      </c>
      <c r="N31" s="59">
        <f>InputsCostLong/12*Balance!N23</f>
        <v>1.75</v>
      </c>
      <c r="O31" s="59">
        <f>InputsCostLong/12*Balance!O23</f>
        <v>1.75</v>
      </c>
      <c r="P31" s="59">
        <f>InputsCostLong/12*Balance!P23</f>
        <v>2.3333333333333335</v>
      </c>
      <c r="Q31" s="59">
        <f>InputsCostLong/12*Balance!Q23</f>
        <v>2.3333333333333335</v>
      </c>
      <c r="R31" s="59">
        <f>InputsCostLong/12*Balance!R23</f>
        <v>2.3333333333333335</v>
      </c>
      <c r="S31" s="59">
        <f>InputsCostLong/12*Balance!S23</f>
        <v>2.3333333333333335</v>
      </c>
      <c r="T31" s="59">
        <f>InputsCostLong/12*Balance!T23</f>
        <v>2.3333333333333335</v>
      </c>
      <c r="U31" s="59">
        <f>InputsCostLong/12*Balance!U23</f>
        <v>2.3333333333333335</v>
      </c>
      <c r="V31" s="60">
        <f>InputsCostLong/12*Balance!V23</f>
        <v>2.3333333333333335</v>
      </c>
      <c r="W31" s="53">
        <f>InputsCostLong/12*Balance!W23</f>
        <v>2.3333333333333335</v>
      </c>
      <c r="X31" s="59">
        <f>InputsCostLong/12*Balance!X23</f>
        <v>2.3333333333333335</v>
      </c>
      <c r="Y31" s="59">
        <f>InputsCostLong/12*Balance!Y23</f>
        <v>5.541666666666667</v>
      </c>
      <c r="Z31" s="59">
        <f>InputsCostLong/12*Balance!Z23</f>
        <v>5.541666666666667</v>
      </c>
      <c r="AA31" s="59">
        <f>InputsCostLong/12*Balance!AA23</f>
        <v>5.541666666666667</v>
      </c>
      <c r="AB31" s="59">
        <f>InputsCostLong/12*Balance!AB23</f>
        <v>5.541666666666667</v>
      </c>
      <c r="AC31" s="59">
        <f>InputsCostLong/12*Balance!AC23</f>
        <v>5.541666666666667</v>
      </c>
      <c r="AD31" s="59">
        <f>InputsCostLong/12*Balance!AD23</f>
        <v>5.541666666666667</v>
      </c>
      <c r="AE31" s="59">
        <f>InputsCostLong/12*Balance!AE23</f>
        <v>5.541666666666667</v>
      </c>
      <c r="AF31" s="59">
        <f>InputsCostLong/12*Balance!AF23</f>
        <v>5.541666666666667</v>
      </c>
      <c r="AG31" s="59">
        <f>InputsCostLong/12*Balance!AG23</f>
        <v>5.541666666666667</v>
      </c>
      <c r="AH31" s="60">
        <f>InputsCostLong/12*Balance!AH23</f>
        <v>5.541666666666667</v>
      </c>
      <c r="AI31" s="53">
        <f>InputsCostLong/12*Balance!AI23</f>
        <v>5.541666666666667</v>
      </c>
      <c r="AJ31" s="59">
        <f>InputsCostLong/12*Balance!AJ23</f>
        <v>5.541666666666667</v>
      </c>
      <c r="AK31" s="59">
        <f>InputsCostLong/12*Balance!AK23</f>
        <v>5.541666666666667</v>
      </c>
      <c r="AL31" s="59">
        <f>InputsCostLong/12*Balance!AL23</f>
        <v>5.541666666666667</v>
      </c>
      <c r="AM31" s="59">
        <f>InputsCostLong/12*Balance!AM23</f>
        <v>5.541666666666667</v>
      </c>
      <c r="AN31" s="59">
        <f>InputsCostLong/12*Balance!AN23</f>
        <v>5.541666666666667</v>
      </c>
      <c r="AO31" s="59">
        <f>InputsCostLong/12*Balance!AO23</f>
        <v>5.541666666666667</v>
      </c>
      <c r="AP31" s="59">
        <f>InputsCostLong/12*Balance!AP23</f>
        <v>5.541666666666667</v>
      </c>
      <c r="AQ31" s="59">
        <f>InputsCostLong/12*Balance!AQ23</f>
        <v>5.541666666666667</v>
      </c>
      <c r="AR31" s="59">
        <f>InputsCostLong/12*Balance!AR23</f>
        <v>5.541666666666667</v>
      </c>
      <c r="AS31" s="59">
        <f>InputsCostLong/12*Balance!AS23</f>
        <v>5.541666666666667</v>
      </c>
      <c r="AT31" s="60">
        <f>InputsCostLong/12*Balance!AT23</f>
        <v>5.541666666666667</v>
      </c>
      <c r="AU31" s="53">
        <f>InputsCostLong/12*Balance!AU23</f>
        <v>5.541666666666667</v>
      </c>
      <c r="AV31" s="59">
        <f>InputsCostLong/12*Balance!AV23</f>
        <v>5.541666666666667</v>
      </c>
      <c r="AW31" s="59">
        <f>InputsCostLong/12*Balance!AW23</f>
        <v>5.541666666666667</v>
      </c>
      <c r="AX31" s="59">
        <f>InputsCostLong/12*Balance!AX23</f>
        <v>5.541666666666667</v>
      </c>
      <c r="AY31" s="59">
        <f>InputsCostLong/12*Balance!AY23</f>
        <v>5.541666666666667</v>
      </c>
      <c r="AZ31" s="59">
        <f>InputsCostLong/12*Balance!AZ23</f>
        <v>5.541666666666667</v>
      </c>
      <c r="BA31" s="59">
        <f>InputsCostLong/12*Balance!BA23</f>
        <v>5.541666666666667</v>
      </c>
      <c r="BB31" s="59">
        <f>InputsCostLong/12*Balance!BB23</f>
        <v>5.541666666666667</v>
      </c>
      <c r="BC31" s="59">
        <f>InputsCostLong/12*Balance!BC23</f>
        <v>5.541666666666667</v>
      </c>
      <c r="BD31" s="59">
        <f>InputsCostLong/12*Balance!BD23</f>
        <v>5.541666666666667</v>
      </c>
      <c r="BE31" s="59">
        <f>InputsCostLong/12*Balance!BE23</f>
        <v>5.541666666666667</v>
      </c>
      <c r="BF31" s="60">
        <f>InputsCostLong/12*Balance!BF23</f>
        <v>5.541666666666667</v>
      </c>
      <c r="BG31" s="53">
        <f>InputsCostLong/12*Balance!BG23</f>
        <v>5.541666666666667</v>
      </c>
      <c r="BH31" s="59">
        <f>InputsCostLong/12*Balance!BH23</f>
        <v>5.541666666666667</v>
      </c>
      <c r="BI31" s="59">
        <f>InputsCostLong/12*Balance!BI23</f>
        <v>5.541666666666667</v>
      </c>
      <c r="BJ31" s="59">
        <f>InputsCostLong/12*Balance!BJ23</f>
        <v>5.541666666666667</v>
      </c>
      <c r="BK31" s="59">
        <f>InputsCostLong/12*Balance!BK23</f>
        <v>5.541666666666667</v>
      </c>
      <c r="BL31" s="59">
        <f>InputsCostLong/12*Balance!BL23</f>
        <v>5.541666666666667</v>
      </c>
      <c r="BM31" s="59">
        <f>InputsCostLong/12*Balance!BM23</f>
        <v>5.541666666666667</v>
      </c>
      <c r="BN31" s="59">
        <f>InputsCostLong/12*Balance!BN23</f>
        <v>5.541666666666667</v>
      </c>
      <c r="BO31" s="59">
        <f>InputsCostLong/12*Balance!BO23</f>
        <v>5.541666666666667</v>
      </c>
      <c r="BP31" s="59">
        <f>InputsCostLong/12*Balance!BP23</f>
        <v>5.541666666666667</v>
      </c>
      <c r="BQ31" s="59">
        <f>InputsCostLong/12*Balance!BQ23</f>
        <v>5.541666666666667</v>
      </c>
      <c r="BR31" s="60">
        <f>InputsCostLong/12*Balance!BR23</f>
        <v>5.541666666666667</v>
      </c>
    </row>
    <row r="32" spans="1:73" s="47" customFormat="1" x14ac:dyDescent="0.25">
      <c r="B32" s="65"/>
      <c r="C32" s="128" t="s">
        <v>253</v>
      </c>
      <c r="E32" s="60">
        <f ca="1">SUM(K32:V32)</f>
        <v>1788.9853563412678</v>
      </c>
      <c r="F32" s="60">
        <f ca="1">SUM(W32:AH32)</f>
        <v>373.10514049643513</v>
      </c>
      <c r="G32" s="60">
        <f ca="1">SUM(AI32:AT32)</f>
        <v>0</v>
      </c>
      <c r="H32" s="60">
        <f ca="1">SUM(AU32:BF32)</f>
        <v>0</v>
      </c>
      <c r="I32" s="60">
        <f ca="1">SUM(BG32:BR32)</f>
        <v>0</v>
      </c>
      <c r="K32" s="53">
        <f>Credit!K32</f>
        <v>0</v>
      </c>
      <c r="L32" s="53">
        <f ca="1">InputsCostCredit/12*Credit!K41</f>
        <v>73.638870031801503</v>
      </c>
      <c r="M32" s="59">
        <f ca="1">InputsCostCredit/12*Credit!L41</f>
        <v>141.78884487246179</v>
      </c>
      <c r="N32" s="59">
        <f ca="1">InputsCostCredit/12*Credit!M41</f>
        <v>203.54483104230704</v>
      </c>
      <c r="O32" s="59">
        <f ca="1">InputsCostCredit/12*Credit!N41</f>
        <v>200.32080588889653</v>
      </c>
      <c r="P32" s="59">
        <f ca="1">InputsCostCredit/12*Credit!O41</f>
        <v>195.4507818601449</v>
      </c>
      <c r="Q32" s="59">
        <f ca="1">InputsCostCredit/12*Credit!P41</f>
        <v>187.39980420637227</v>
      </c>
      <c r="R32" s="59">
        <f ca="1">InputsCostCredit/12*Credit!Q41</f>
        <v>179.17144138629195</v>
      </c>
      <c r="S32" s="59">
        <f ca="1">InputsCostCredit/12*Credit!R41</f>
        <v>169.23332234429282</v>
      </c>
      <c r="T32" s="59">
        <f ca="1">InputsCostCredit/12*Credit!S41</f>
        <v>160.21191179099276</v>
      </c>
      <c r="U32" s="59">
        <f ca="1">InputsCostCredit/12*Credit!T41</f>
        <v>146.73743079849697</v>
      </c>
      <c r="V32" s="60">
        <f ca="1">InputsCostCredit/12*Credit!U41</f>
        <v>131.48731211920924</v>
      </c>
      <c r="W32" s="53">
        <f ca="1">InputsCostCredit/12*Credit!V41</f>
        <v>117.59267395602467</v>
      </c>
      <c r="X32" s="59">
        <f ca="1">InputsCostCredit/12*Credit!W41</f>
        <v>87.563718399520525</v>
      </c>
      <c r="Y32" s="59">
        <f ca="1">InputsCostCredit/12*Credit!X41</f>
        <v>64.677881578700493</v>
      </c>
      <c r="Z32" s="59">
        <f ca="1">InputsCostCredit/12*Credit!Y41</f>
        <v>45.265841646477433</v>
      </c>
      <c r="AA32" s="59">
        <f ca="1">InputsCostCredit/12*Credit!Z41</f>
        <v>31.22153434288262</v>
      </c>
      <c r="AB32" s="59">
        <f ca="1">InputsCostCredit/12*Credit!AA41</f>
        <v>18.789506727942005</v>
      </c>
      <c r="AC32" s="59">
        <f ca="1">InputsCostCredit/12*Credit!AB41</f>
        <v>7.9939838448873717</v>
      </c>
      <c r="AD32" s="59">
        <f ca="1">InputsCostCredit/12*Credit!AC41</f>
        <v>0</v>
      </c>
      <c r="AE32" s="59">
        <f ca="1">InputsCostCredit/12*Credit!AD41</f>
        <v>0</v>
      </c>
      <c r="AF32" s="59">
        <f ca="1">InputsCostCredit/12*Credit!AE41</f>
        <v>0</v>
      </c>
      <c r="AG32" s="59">
        <f ca="1">InputsCostCredit/12*Credit!AF41</f>
        <v>0</v>
      </c>
      <c r="AH32" s="60">
        <f ca="1">InputsCostCredit/12*Credit!AG41</f>
        <v>0</v>
      </c>
      <c r="AI32" s="53">
        <f ca="1">InputsCostCredit/12*Credit!AH41</f>
        <v>0</v>
      </c>
      <c r="AJ32" s="59">
        <f ca="1">InputsCostCredit/12*Credit!AI41</f>
        <v>0</v>
      </c>
      <c r="AK32" s="59">
        <f ca="1">InputsCostCredit/12*Credit!AJ41</f>
        <v>0</v>
      </c>
      <c r="AL32" s="59">
        <f ca="1">InputsCostCredit/12*Credit!AK41</f>
        <v>0</v>
      </c>
      <c r="AM32" s="59">
        <f ca="1">InputsCostCredit/12*Credit!AL41</f>
        <v>0</v>
      </c>
      <c r="AN32" s="59">
        <f ca="1">InputsCostCredit/12*Credit!AM41</f>
        <v>0</v>
      </c>
      <c r="AO32" s="59">
        <f ca="1">InputsCostCredit/12*Credit!AN41</f>
        <v>0</v>
      </c>
      <c r="AP32" s="59">
        <f ca="1">InputsCostCredit/12*Credit!AO41</f>
        <v>0</v>
      </c>
      <c r="AQ32" s="59">
        <f ca="1">InputsCostCredit/12*Credit!AP41</f>
        <v>0</v>
      </c>
      <c r="AR32" s="59">
        <f ca="1">InputsCostCredit/12*Credit!AQ41</f>
        <v>0</v>
      </c>
      <c r="AS32" s="59">
        <f ca="1">InputsCostCredit/12*Credit!AR41</f>
        <v>0</v>
      </c>
      <c r="AT32" s="60">
        <f ca="1">InputsCostCredit/12*Credit!AS41</f>
        <v>0</v>
      </c>
      <c r="AU32" s="53">
        <f ca="1">InputsCostCredit/12*Credit!AT41</f>
        <v>0</v>
      </c>
      <c r="AV32" s="59">
        <f ca="1">InputsCostCredit/12*Credit!AU41</f>
        <v>0</v>
      </c>
      <c r="AW32" s="59">
        <f ca="1">InputsCostCredit/12*Credit!AV41</f>
        <v>0</v>
      </c>
      <c r="AX32" s="59">
        <f ca="1">InputsCostCredit/12*Credit!AW41</f>
        <v>0</v>
      </c>
      <c r="AY32" s="59">
        <f ca="1">InputsCostCredit/12*Credit!AX41</f>
        <v>0</v>
      </c>
      <c r="AZ32" s="59">
        <f ca="1">InputsCostCredit/12*Credit!AY41</f>
        <v>0</v>
      </c>
      <c r="BA32" s="59">
        <f ca="1">InputsCostCredit/12*Credit!AZ41</f>
        <v>0</v>
      </c>
      <c r="BB32" s="59">
        <f ca="1">InputsCostCredit/12*Credit!BA41</f>
        <v>0</v>
      </c>
      <c r="BC32" s="59">
        <f ca="1">InputsCostCredit/12*Credit!BB41</f>
        <v>0</v>
      </c>
      <c r="BD32" s="59">
        <f ca="1">InputsCostCredit/12*Credit!BC41</f>
        <v>0</v>
      </c>
      <c r="BE32" s="59">
        <f ca="1">InputsCostCredit/12*Credit!BD41</f>
        <v>0</v>
      </c>
      <c r="BF32" s="60">
        <f ca="1">InputsCostCredit/12*Credit!BE41</f>
        <v>0</v>
      </c>
      <c r="BG32" s="53">
        <f ca="1">InputsCostCredit/12*Credit!BF41</f>
        <v>0</v>
      </c>
      <c r="BH32" s="59">
        <f ca="1">InputsCostCredit/12*Credit!BG41</f>
        <v>0</v>
      </c>
      <c r="BI32" s="59">
        <f ca="1">InputsCostCredit/12*Credit!BH41</f>
        <v>0</v>
      </c>
      <c r="BJ32" s="59">
        <f ca="1">InputsCostCredit/12*Credit!BI41</f>
        <v>0</v>
      </c>
      <c r="BK32" s="59">
        <f ca="1">InputsCostCredit/12*Credit!BJ41</f>
        <v>0</v>
      </c>
      <c r="BL32" s="59">
        <f ca="1">InputsCostCredit/12*Credit!BK41</f>
        <v>0</v>
      </c>
      <c r="BM32" s="59">
        <f ca="1">InputsCostCredit/12*Credit!BL41</f>
        <v>0</v>
      </c>
      <c r="BN32" s="59">
        <f ca="1">InputsCostCredit/12*Credit!BM41</f>
        <v>0</v>
      </c>
      <c r="BO32" s="59">
        <f ca="1">InputsCostCredit/12*Credit!BN41</f>
        <v>0</v>
      </c>
      <c r="BP32" s="59">
        <f ca="1">InputsCostCredit/12*Credit!BO41</f>
        <v>0</v>
      </c>
      <c r="BQ32" s="59">
        <f ca="1">InputsCostCredit/12*Credit!BP41</f>
        <v>0</v>
      </c>
      <c r="BR32" s="60">
        <f ca="1">InputsCostCredit/12*Credit!BQ41</f>
        <v>0</v>
      </c>
    </row>
    <row r="33" spans="1:73" s="47" customFormat="1" x14ac:dyDescent="0.25">
      <c r="A33" s="65"/>
      <c r="B33" s="65"/>
      <c r="C33" s="129" t="s">
        <v>254</v>
      </c>
      <c r="E33" s="126">
        <f ca="1">SUM(K33:V33)</f>
        <v>1940.5968154927466</v>
      </c>
      <c r="F33" s="126">
        <f ca="1">SUM(W33:AH33)</f>
        <v>430.18701486103362</v>
      </c>
      <c r="G33" s="126">
        <f ca="1">SUM(AI33:AT33)</f>
        <v>542.23295463242198</v>
      </c>
      <c r="H33" s="126">
        <f ca="1">SUM(AU33:BF33)</f>
        <v>847.39790423439229</v>
      </c>
      <c r="I33" s="126">
        <f ca="1">SUM(BG33:BR33)</f>
        <v>731.10512716315702</v>
      </c>
      <c r="K33" s="66">
        <f t="shared" ref="K33:AP33" ca="1" si="46">(SUM(K27:K29)-SUM(K30:K32))*InputsTaxRate</f>
        <v>-33.052834592623903</v>
      </c>
      <c r="L33" s="66">
        <f t="shared" ca="1" si="46"/>
        <v>-33.283532078776183</v>
      </c>
      <c r="M33" s="66">
        <f t="shared" ca="1" si="46"/>
        <v>-32.133717208247958</v>
      </c>
      <c r="N33" s="66">
        <f t="shared" ca="1" si="46"/>
        <v>321.81482504232338</v>
      </c>
      <c r="O33" s="66">
        <f t="shared" ca="1" si="46"/>
        <v>300.01846755020603</v>
      </c>
      <c r="P33" s="66">
        <f t="shared" ca="1" si="46"/>
        <v>277.68312526920073</v>
      </c>
      <c r="Q33" s="66">
        <f t="shared" ca="1" si="46"/>
        <v>255.87030362595689</v>
      </c>
      <c r="R33" s="66">
        <f t="shared" ca="1" si="46"/>
        <v>233.12578500324312</v>
      </c>
      <c r="S33" s="66">
        <f t="shared" ca="1" si="46"/>
        <v>198.9316313473025</v>
      </c>
      <c r="T33" s="66">
        <f t="shared" ca="1" si="46"/>
        <v>174.43938039577745</v>
      </c>
      <c r="U33" s="66">
        <f t="shared" ca="1" si="46"/>
        <v>150.66540593403985</v>
      </c>
      <c r="V33" s="126">
        <f t="shared" ca="1" si="46"/>
        <v>126.51797520434434</v>
      </c>
      <c r="W33" s="66">
        <f t="shared" ca="1" si="46"/>
        <v>86.566962247181962</v>
      </c>
      <c r="X33" s="66">
        <f t="shared" ca="1" si="46"/>
        <v>54.635964567304114</v>
      </c>
      <c r="Y33" s="66">
        <f t="shared" ca="1" si="46"/>
        <v>18.578710145601889</v>
      </c>
      <c r="Z33" s="66">
        <f t="shared" ca="1" si="46"/>
        <v>23.65883186048185</v>
      </c>
      <c r="AA33" s="66">
        <f t="shared" ca="1" si="46"/>
        <v>26.851203637820461</v>
      </c>
      <c r="AB33" s="66">
        <f t="shared" ca="1" si="46"/>
        <v>29.664323911348983</v>
      </c>
      <c r="AC33" s="66">
        <f t="shared" ca="1" si="46"/>
        <v>32.094931179660279</v>
      </c>
      <c r="AD33" s="66">
        <f t="shared" ca="1" si="46"/>
        <v>33.683553224068653</v>
      </c>
      <c r="AE33" s="66">
        <f t="shared" ca="1" si="46"/>
        <v>32.359868368635226</v>
      </c>
      <c r="AF33" s="66">
        <f t="shared" ca="1" si="46"/>
        <v>31.328242921499857</v>
      </c>
      <c r="AG33" s="66">
        <f t="shared" ca="1" si="46"/>
        <v>30.595567982690756</v>
      </c>
      <c r="AH33" s="126">
        <f t="shared" ca="1" si="46"/>
        <v>30.168854814739603</v>
      </c>
      <c r="AI33" s="66">
        <f t="shared" ca="1" si="46"/>
        <v>29.203398118729922</v>
      </c>
      <c r="AJ33" s="66">
        <f t="shared" ca="1" si="46"/>
        <v>30.456677385139631</v>
      </c>
      <c r="AK33" s="66">
        <f t="shared" ca="1" si="46"/>
        <v>42.834227194957379</v>
      </c>
      <c r="AL33" s="66">
        <f t="shared" ca="1" si="46"/>
        <v>44.11396350000031</v>
      </c>
      <c r="AM33" s="66">
        <f t="shared" ca="1" si="46"/>
        <v>45.407137036246709</v>
      </c>
      <c r="AN33" s="66">
        <f t="shared" ca="1" si="46"/>
        <v>46.713888894623473</v>
      </c>
      <c r="AO33" s="66">
        <f t="shared" ca="1" si="46"/>
        <v>48.034361647512753</v>
      </c>
      <c r="AP33" s="66">
        <f t="shared" ca="1" si="46"/>
        <v>40.702032697641627</v>
      </c>
      <c r="AQ33" s="66">
        <f t="shared" ref="AQ33:BR33" ca="1" si="47">(SUM(AQ27:AQ29)-SUM(AQ30:AQ32))*InputsTaxRate</f>
        <v>51.633714293796032</v>
      </c>
      <c r="AR33" s="66">
        <f t="shared" ca="1" si="47"/>
        <v>52.996220213377221</v>
      </c>
      <c r="AS33" s="66">
        <f t="shared" ca="1" si="47"/>
        <v>54.373032445113665</v>
      </c>
      <c r="AT33" s="126">
        <f t="shared" ca="1" si="47"/>
        <v>55.764301205283267</v>
      </c>
      <c r="AU33" s="66">
        <f t="shared" ca="1" si="47"/>
        <v>55.85626835021872</v>
      </c>
      <c r="AV33" s="66">
        <f t="shared" ca="1" si="47"/>
        <v>57.276907141732799</v>
      </c>
      <c r="AW33" s="66">
        <f t="shared" ca="1" si="47"/>
        <v>58.71246264055808</v>
      </c>
      <c r="AX33" s="66">
        <f t="shared" ca="1" si="47"/>
        <v>140.16309147212073</v>
      </c>
      <c r="AY33" s="66">
        <f t="shared" ca="1" si="47"/>
        <v>61.628951906414798</v>
      </c>
      <c r="AZ33" s="66">
        <f t="shared" ca="1" si="47"/>
        <v>63.110203875269399</v>
      </c>
      <c r="BA33" s="66">
        <f t="shared" ca="1" si="47"/>
        <v>64.607008989796313</v>
      </c>
      <c r="BB33" s="66">
        <f t="shared" ca="1" si="47"/>
        <v>66.119530558026327</v>
      </c>
      <c r="BC33" s="66">
        <f t="shared" ca="1" si="47"/>
        <v>67.647933602722333</v>
      </c>
      <c r="BD33" s="66">
        <f t="shared" ca="1" si="47"/>
        <v>69.192384879387788</v>
      </c>
      <c r="BE33" s="66">
        <f t="shared" ca="1" si="47"/>
        <v>70.753052894458165</v>
      </c>
      <c r="BF33" s="126">
        <f t="shared" ca="1" si="47"/>
        <v>72.330107923686839</v>
      </c>
      <c r="BG33" s="66">
        <f t="shared" ca="1" si="47"/>
        <v>72.584411872376918</v>
      </c>
      <c r="BH33" s="66">
        <f t="shared" ca="1" si="47"/>
        <v>74.194758927536569</v>
      </c>
      <c r="BI33" s="66">
        <f t="shared" ca="1" si="47"/>
        <v>75.822014626775072</v>
      </c>
      <c r="BJ33" s="66">
        <f t="shared" ca="1" si="47"/>
        <v>77.46635651085569</v>
      </c>
      <c r="BK33" s="66">
        <f t="shared" ca="1" si="47"/>
        <v>79.127963984719386</v>
      </c>
      <c r="BL33" s="66">
        <f t="shared" ca="1" si="47"/>
        <v>-169.19298166294155</v>
      </c>
      <c r="BM33" s="66">
        <f t="shared" ca="1" si="47"/>
        <v>82.503702760097042</v>
      </c>
      <c r="BN33" s="66">
        <f t="shared" ca="1" si="47"/>
        <v>84.218202369577526</v>
      </c>
      <c r="BO33" s="66">
        <f t="shared" ca="1" si="47"/>
        <v>85.95070422495759</v>
      </c>
      <c r="BP33" s="66">
        <f t="shared" ca="1" si="47"/>
        <v>87.701397349818876</v>
      </c>
      <c r="BQ33" s="66">
        <f t="shared" ca="1" si="47"/>
        <v>89.47047275249156</v>
      </c>
      <c r="BR33" s="126">
        <f t="shared" ca="1" si="47"/>
        <v>91.258123446892284</v>
      </c>
      <c r="BT33" s="53"/>
      <c r="BU33" s="53"/>
    </row>
    <row r="34" spans="1:73" s="67" customFormat="1" x14ac:dyDescent="0.25">
      <c r="A34" s="65"/>
      <c r="B34" s="65"/>
      <c r="C34" s="140" t="s">
        <v>18</v>
      </c>
      <c r="D34" s="65"/>
      <c r="E34" s="67">
        <f ca="1">SUM(K34:V34)</f>
        <v>2910.8952232391189</v>
      </c>
      <c r="F34" s="67">
        <f ca="1">SUM(W34:AH34)</f>
        <v>645.28052229155037</v>
      </c>
      <c r="G34" s="67">
        <f ca="1">SUM(AI34:AT34)</f>
        <v>813.34943194863297</v>
      </c>
      <c r="H34" s="67">
        <f ca="1">SUM(AU34:BF34)</f>
        <v>1271.0968563515883</v>
      </c>
      <c r="I34" s="67">
        <f ca="1">SUM(BG34:BR34)</f>
        <v>1096.6576907447352</v>
      </c>
      <c r="K34" s="65">
        <f t="shared" ref="K34:AP34" ca="1" si="48">SUM(K27:K29)-SUM(K30:K33)</f>
        <v>-49.57925188893585</v>
      </c>
      <c r="L34" s="65">
        <f t="shared" ca="1" si="48"/>
        <v>-49.925298118164271</v>
      </c>
      <c r="M34" s="65">
        <f t="shared" ca="1" si="48"/>
        <v>-48.200575812371937</v>
      </c>
      <c r="N34" s="65">
        <f t="shared" ca="1" si="48"/>
        <v>482.72223756348501</v>
      </c>
      <c r="O34" s="65">
        <f t="shared" ca="1" si="48"/>
        <v>450.02770132530901</v>
      </c>
      <c r="P34" s="65">
        <f t="shared" ca="1" si="48"/>
        <v>416.52468790380101</v>
      </c>
      <c r="Q34" s="65">
        <f t="shared" ca="1" si="48"/>
        <v>383.80545543893527</v>
      </c>
      <c r="R34" s="65">
        <f t="shared" ca="1" si="48"/>
        <v>349.6886775048647</v>
      </c>
      <c r="S34" s="65">
        <f t="shared" ca="1" si="48"/>
        <v>298.39744702095368</v>
      </c>
      <c r="T34" s="65">
        <f t="shared" ca="1" si="48"/>
        <v>261.65907059366612</v>
      </c>
      <c r="U34" s="65">
        <f t="shared" ca="1" si="48"/>
        <v>225.99810890105971</v>
      </c>
      <c r="V34" s="65">
        <f t="shared" ca="1" si="48"/>
        <v>189.77696280651651</v>
      </c>
      <c r="W34" s="65">
        <f t="shared" ca="1" si="48"/>
        <v>129.85044337077292</v>
      </c>
      <c r="X34" s="65">
        <f t="shared" ca="1" si="48"/>
        <v>81.953946850956186</v>
      </c>
      <c r="Y34" s="65">
        <f t="shared" ca="1" si="48"/>
        <v>27.868065218402833</v>
      </c>
      <c r="Z34" s="65">
        <f t="shared" ca="1" si="48"/>
        <v>35.488247790722767</v>
      </c>
      <c r="AA34" s="65">
        <f t="shared" ca="1" si="48"/>
        <v>40.276805456730671</v>
      </c>
      <c r="AB34" s="65">
        <f t="shared" ca="1" si="48"/>
        <v>44.496485867023466</v>
      </c>
      <c r="AC34" s="65">
        <f t="shared" ca="1" si="48"/>
        <v>48.142396769490418</v>
      </c>
      <c r="AD34" s="65">
        <f t="shared" ca="1" si="48"/>
        <v>50.525329836102983</v>
      </c>
      <c r="AE34" s="65">
        <f t="shared" ca="1" si="48"/>
        <v>48.539802552952835</v>
      </c>
      <c r="AF34" s="65">
        <f t="shared" ca="1" si="48"/>
        <v>46.992364382249789</v>
      </c>
      <c r="AG34" s="65">
        <f t="shared" ca="1" si="48"/>
        <v>45.893351974036136</v>
      </c>
      <c r="AH34" s="65">
        <f t="shared" ca="1" si="48"/>
        <v>45.253282222109412</v>
      </c>
      <c r="AI34" s="65">
        <f t="shared" ca="1" si="48"/>
        <v>43.80509717809489</v>
      </c>
      <c r="AJ34" s="65">
        <f t="shared" ca="1" si="48"/>
        <v>45.685016077709449</v>
      </c>
      <c r="AK34" s="65">
        <f t="shared" ca="1" si="48"/>
        <v>64.251340792436054</v>
      </c>
      <c r="AL34" s="65">
        <f t="shared" ca="1" si="48"/>
        <v>66.170945250000472</v>
      </c>
      <c r="AM34" s="65">
        <f t="shared" ca="1" si="48"/>
        <v>68.110705554370071</v>
      </c>
      <c r="AN34" s="65">
        <f t="shared" ca="1" si="48"/>
        <v>70.070833341935213</v>
      </c>
      <c r="AO34" s="65">
        <f t="shared" ca="1" si="48"/>
        <v>72.05154247126913</v>
      </c>
      <c r="AP34" s="65">
        <f t="shared" ca="1" si="48"/>
        <v>61.053049046462441</v>
      </c>
      <c r="AQ34" s="65">
        <f t="shared" ref="AQ34:BR34" ca="1" si="49">SUM(AQ27:AQ29)-SUM(AQ30:AQ33)</f>
        <v>77.450571440694034</v>
      </c>
      <c r="AR34" s="65">
        <f t="shared" ca="1" si="49"/>
        <v>79.494330320065814</v>
      </c>
      <c r="AS34" s="65">
        <f t="shared" ca="1" si="49"/>
        <v>81.559548667670498</v>
      </c>
      <c r="AT34" s="65">
        <f t="shared" ca="1" si="49"/>
        <v>83.64645180792489</v>
      </c>
      <c r="AU34" s="65">
        <f t="shared" ca="1" si="49"/>
        <v>83.784402525328062</v>
      </c>
      <c r="AV34" s="65">
        <f t="shared" ca="1" si="49"/>
        <v>85.915360712599181</v>
      </c>
      <c r="AW34" s="65">
        <f t="shared" ca="1" si="49"/>
        <v>88.068693960837109</v>
      </c>
      <c r="AX34" s="65">
        <f t="shared" ca="1" si="49"/>
        <v>210.24463720818108</v>
      </c>
      <c r="AY34" s="65">
        <f t="shared" ca="1" si="49"/>
        <v>92.443427859622176</v>
      </c>
      <c r="AZ34" s="65">
        <f t="shared" ca="1" si="49"/>
        <v>94.66530581290408</v>
      </c>
      <c r="BA34" s="65">
        <f t="shared" ca="1" si="49"/>
        <v>96.910513484694434</v>
      </c>
      <c r="BB34" s="65">
        <f t="shared" ca="1" si="49"/>
        <v>99.179295837039476</v>
      </c>
      <c r="BC34" s="65">
        <f t="shared" ca="1" si="49"/>
        <v>101.47190040408348</v>
      </c>
      <c r="BD34" s="65">
        <f t="shared" ca="1" si="49"/>
        <v>103.78857731908165</v>
      </c>
      <c r="BE34" s="65">
        <f t="shared" ca="1" si="49"/>
        <v>106.12957934168723</v>
      </c>
      <c r="BF34" s="65">
        <f t="shared" ca="1" si="49"/>
        <v>108.49516188553025</v>
      </c>
      <c r="BG34" s="65">
        <f t="shared" ca="1" si="49"/>
        <v>108.87661780856536</v>
      </c>
      <c r="BH34" s="65">
        <f t="shared" ca="1" si="49"/>
        <v>111.29213839130483</v>
      </c>
      <c r="BI34" s="65">
        <f t="shared" ca="1" si="49"/>
        <v>113.73302194016259</v>
      </c>
      <c r="BJ34" s="65">
        <f t="shared" ca="1" si="49"/>
        <v>116.19953476628349</v>
      </c>
      <c r="BK34" s="65">
        <f t="shared" ca="1" si="49"/>
        <v>118.69194597707906</v>
      </c>
      <c r="BL34" s="65">
        <f t="shared" ca="1" si="49"/>
        <v>-253.78947249441228</v>
      </c>
      <c r="BM34" s="65">
        <f t="shared" ca="1" si="49"/>
        <v>123.75555414014555</v>
      </c>
      <c r="BN34" s="65">
        <f t="shared" ca="1" si="49"/>
        <v>126.32730355436627</v>
      </c>
      <c r="BO34" s="65">
        <f t="shared" ca="1" si="49"/>
        <v>128.92605633743636</v>
      </c>
      <c r="BP34" s="65">
        <f t="shared" ca="1" si="49"/>
        <v>131.55209602472826</v>
      </c>
      <c r="BQ34" s="65">
        <f t="shared" ca="1" si="49"/>
        <v>134.20570912873728</v>
      </c>
      <c r="BR34" s="65">
        <f t="shared" ca="1" si="49"/>
        <v>136.8871851703384</v>
      </c>
    </row>
    <row r="35" spans="1:73" s="81" customFormat="1" x14ac:dyDescent="0.3">
      <c r="C35" s="81" t="s">
        <v>322</v>
      </c>
      <c r="E35" s="133">
        <f t="shared" ref="E35" ca="1" si="50">E34/E13</f>
        <v>0.18680476161220733</v>
      </c>
      <c r="F35" s="133">
        <f t="shared" ref="F35" ca="1" si="51">F34/F13</f>
        <v>7.656095482939794E-2</v>
      </c>
      <c r="G35" s="133">
        <f t="shared" ref="G35" ca="1" si="52">G34/G13</f>
        <v>0.10256933233209474</v>
      </c>
      <c r="H35" s="133">
        <f t="shared" ref="H35" ca="1" si="53">H34/H13</f>
        <v>0.14141099928796552</v>
      </c>
      <c r="I35" s="133">
        <f t="shared" ref="I35" ca="1" si="54">I34/I13</f>
        <v>0.10763160611862051</v>
      </c>
      <c r="K35" s="133">
        <f ca="1">K34/K13</f>
        <v>-0.11015163716715363</v>
      </c>
      <c r="L35" s="133">
        <f t="shared" ref="L35:X35" ca="1" si="55">L34/L13</f>
        <v>-7.6414748260652643E-2</v>
      </c>
      <c r="M35" s="133">
        <f t="shared" ca="1" si="55"/>
        <v>-5.7112062808862447E-2</v>
      </c>
      <c r="N35" s="133">
        <f t="shared" ca="1" si="55"/>
        <v>0.26883869676954414</v>
      </c>
      <c r="O35" s="133">
        <f t="shared" ca="1" si="55"/>
        <v>0.25870934921357319</v>
      </c>
      <c r="P35" s="133">
        <f t="shared" ca="1" si="55"/>
        <v>0.24828573073866314</v>
      </c>
      <c r="Q35" s="133">
        <f t="shared" ca="1" si="55"/>
        <v>0.23842838450968565</v>
      </c>
      <c r="R35" s="133">
        <f t="shared" ca="1" si="55"/>
        <v>0.22769646644837344</v>
      </c>
      <c r="S35" s="133">
        <f t="shared" ca="1" si="55"/>
        <v>0.20500246802625072</v>
      </c>
      <c r="T35" s="133">
        <f t="shared" ca="1" si="55"/>
        <v>0.19112650695122499</v>
      </c>
      <c r="U35" s="133">
        <f t="shared" ca="1" si="55"/>
        <v>0.17711452863374749</v>
      </c>
      <c r="V35" s="133">
        <f t="shared" ca="1" si="55"/>
        <v>0.16132924767700924</v>
      </c>
      <c r="W35" s="133">
        <f t="shared" ca="1" si="55"/>
        <v>0.12772747732985745</v>
      </c>
      <c r="X35" s="133">
        <f t="shared" ca="1" si="55"/>
        <v>9.4199451657187447E-2</v>
      </c>
      <c r="Y35" s="133">
        <f t="shared" ref="Y35" ca="1" si="56">Y34/Y13</f>
        <v>3.7822811208137921E-2</v>
      </c>
      <c r="Z35" s="133">
        <f t="shared" ref="Z35" ca="1" si="57">Z34/Z13</f>
        <v>5.0072362085135623E-2</v>
      </c>
      <c r="AA35" s="133">
        <f t="shared" ref="AA35" ca="1" si="58">AA34/AA13</f>
        <v>5.8870332450081296E-2</v>
      </c>
      <c r="AB35" s="133">
        <f t="shared" ref="AB35" ca="1" si="59">AB34/AB13</f>
        <v>6.7098068926237722E-2</v>
      </c>
      <c r="AC35" s="133">
        <f t="shared" ref="AC35" ca="1" si="60">AC34/AC13</f>
        <v>7.4545924678186604E-2</v>
      </c>
      <c r="AD35" s="133">
        <f t="shared" ref="AD35" ca="1" si="61">AD34/AD13</f>
        <v>7.9919095245362504E-2</v>
      </c>
      <c r="AE35" s="133">
        <f t="shared" ref="AE35" ca="1" si="62">AE34/AE13</f>
        <v>7.7983525411199753E-2</v>
      </c>
      <c r="AF35" s="133">
        <f t="shared" ref="AF35" ca="1" si="63">AF34/AF13</f>
        <v>7.6213252154704481E-2</v>
      </c>
      <c r="AG35" s="133">
        <f t="shared" ref="AG35" ca="1" si="64">AG34/AG13</f>
        <v>7.4652590767006477E-2</v>
      </c>
      <c r="AH35" s="133">
        <f t="shared" ref="AH35" ca="1" si="65">AH34/AH13</f>
        <v>7.3339854418648931E-2</v>
      </c>
      <c r="AI35" s="133">
        <f t="shared" ref="AI35" ca="1" si="66">AI34/AI13</f>
        <v>7.0255170117879948E-2</v>
      </c>
      <c r="AJ35" s="133">
        <f t="shared" ref="AJ35:AK35" ca="1" si="67">AJ34/AJ13</f>
        <v>7.2508864798134412E-2</v>
      </c>
      <c r="AK35" s="133">
        <f t="shared" ca="1" si="67"/>
        <v>0.1009167372461383</v>
      </c>
      <c r="AL35" s="133">
        <f t="shared" ref="AL35" ca="1" si="68">AL34/AL13</f>
        <v>0.10285183078354487</v>
      </c>
      <c r="AM35" s="133">
        <f t="shared" ref="AM35" ca="1" si="69">AM34/AM13</f>
        <v>0.10476681696603642</v>
      </c>
      <c r="AN35" s="133">
        <f t="shared" ref="AN35" ca="1" si="70">AN34/AN13</f>
        <v>0.10666190472703696</v>
      </c>
      <c r="AO35" s="133">
        <f t="shared" ref="AO35" ca="1" si="71">AO34/AO13</f>
        <v>0.1085373008289663</v>
      </c>
      <c r="AP35" s="133">
        <f t="shared" ref="AP35" ca="1" si="72">AP34/AP13</f>
        <v>9.1013700912240647E-2</v>
      </c>
      <c r="AQ35" s="133">
        <f t="shared" ref="AQ35" ca="1" si="73">AQ34/AQ13</f>
        <v>0.11425829134413992</v>
      </c>
      <c r="AR35" s="133">
        <f t="shared" ref="AR35" ca="1" si="74">AR34/AR13</f>
        <v>0.11605475418582356</v>
      </c>
      <c r="AS35" s="133">
        <f t="shared" ref="AS35" ca="1" si="75">AS34/AS13</f>
        <v>0.11783255016967606</v>
      </c>
      <c r="AT35" s="133">
        <f t="shared" ref="AT35" ca="1" si="76">AT34/AT13</f>
        <v>0.1195918732610687</v>
      </c>
      <c r="AU35" s="133">
        <f t="shared" ref="AU35" ca="1" si="77">AU34/AU13</f>
        <v>0.11854438950279145</v>
      </c>
      <c r="AV35" s="133">
        <f t="shared" ref="AV35" ca="1" si="78">AV34/AV13</f>
        <v>0.12029631594599263</v>
      </c>
      <c r="AW35" s="133">
        <f t="shared" ref="AW35:AX35" ca="1" si="79">AW34/AW13</f>
        <v>0.12203003830443081</v>
      </c>
      <c r="AX35" s="133">
        <f t="shared" ca="1" si="79"/>
        <v>0.28829280301789056</v>
      </c>
      <c r="AY35" s="133">
        <f t="shared" ref="AY35" ca="1" si="80">AY34/AY13</f>
        <v>0.12544362542848406</v>
      </c>
      <c r="AZ35" s="133">
        <f t="shared" ref="AZ35" ca="1" si="81">AZ34/AZ13</f>
        <v>0.12712386263148842</v>
      </c>
      <c r="BA35" s="133">
        <f t="shared" ref="BA35" ca="1" si="82">BA34/BA13</f>
        <v>0.12878664066513823</v>
      </c>
      <c r="BB35" s="133">
        <f t="shared" ref="BB35" ca="1" si="83">BB34/BB13</f>
        <v>0.13043214094584174</v>
      </c>
      <c r="BC35" s="133">
        <f t="shared" ref="BC35" ca="1" si="84">BC34/BC13</f>
        <v>0.13206054300492409</v>
      </c>
      <c r="BD35" s="133">
        <f t="shared" ref="BD35" ca="1" si="85">BD34/BD13</f>
        <v>0.13367202450822199</v>
      </c>
      <c r="BE35" s="133">
        <f t="shared" ref="BE35" ca="1" si="86">BE34/BE13</f>
        <v>0.1352667612754638</v>
      </c>
      <c r="BF35" s="133">
        <f t="shared" ref="BF35" ca="1" si="87">BF34/BF13</f>
        <v>0.1368449272994538</v>
      </c>
      <c r="BG35" s="133">
        <f t="shared" ref="BG35" ca="1" si="88">BG34/BG13</f>
        <v>0.13589911685650735</v>
      </c>
      <c r="BH35" s="133">
        <f t="shared" ref="BH35" ca="1" si="89">BH34/BH13</f>
        <v>0.13747071213967535</v>
      </c>
      <c r="BI35" s="133">
        <f t="shared" ref="BI35" ca="1" si="90">BI34/BI13</f>
        <v>0.1390259771403359</v>
      </c>
      <c r="BJ35" s="133">
        <f t="shared" ref="BJ35:BK35" ca="1" si="91">BJ34/BJ13</f>
        <v>0.14056508154475025</v>
      </c>
      <c r="BK35" s="133">
        <f t="shared" ca="1" si="91"/>
        <v>0.14208819327598704</v>
      </c>
      <c r="BL35" s="133">
        <f t="shared" ref="BL35" ca="1" si="92">BL34/BL13</f>
        <v>-0.30065887422629051</v>
      </c>
      <c r="BM35" s="133">
        <f t="shared" ref="BM35" ca="1" si="93">BM34/BM13</f>
        <v>0.14508710170497482</v>
      </c>
      <c r="BN35" s="133">
        <f t="shared" ref="BN35" ca="1" si="94">BN34/BN13</f>
        <v>0.14656322559684215</v>
      </c>
      <c r="BO35" s="133">
        <f t="shared" ref="BO35" ca="1" si="95">BO34/BO13</f>
        <v>0.14802401123946213</v>
      </c>
      <c r="BP35" s="133">
        <f t="shared" ref="BP35" ca="1" si="96">BP34/BP13</f>
        <v>0.14946961801098063</v>
      </c>
      <c r="BQ35" s="133">
        <f t="shared" ref="BQ35" ca="1" si="97">BQ34/BQ13</f>
        <v>0.15090020363346365</v>
      </c>
      <c r="BR35" s="133">
        <f t="shared" ref="BR35" ca="1" si="98">BR34/BR13</f>
        <v>0.15231592419010198</v>
      </c>
    </row>
    <row r="36" spans="1:73" ht="7.2" customHeight="1" x14ac:dyDescent="0.25"/>
    <row r="37" spans="1:73" s="47" customFormat="1" x14ac:dyDescent="0.25">
      <c r="A37" s="65"/>
      <c r="B37" s="65"/>
      <c r="C37" s="129" t="s">
        <v>357</v>
      </c>
      <c r="E37" s="126">
        <f ca="1">SUM(K37:V37)</f>
        <v>702.33599474513619</v>
      </c>
      <c r="F37" s="126">
        <f ca="1">SUM(W37:AH37)</f>
        <v>0</v>
      </c>
      <c r="G37" s="126">
        <f ca="1">SUM(AI37:AT37)</f>
        <v>0</v>
      </c>
      <c r="H37" s="126">
        <f ca="1">SUM(AU37:BF37)</f>
        <v>0</v>
      </c>
      <c r="I37" s="126">
        <f ca="1">SUM(BG37:BR37)</f>
        <v>0</v>
      </c>
      <c r="K37" s="66">
        <f ca="1">IFERROR(SUM(K34:OFFSET(K34,0,MAX(-K3+1,-11)))  *  VLOOKUP(K3,InputsCapitalEquityMonth:InputsCapitalDividends,4,FALSE),0)</f>
        <v>0</v>
      </c>
      <c r="L37" s="66">
        <f ca="1">IFERROR(SUM(L34:OFFSET(L34,0,MAX(-L3+1,-11)))  *  VLOOKUP(L3,InputsCapitalEquityMonth:InputsCapitalDividends,4,FALSE),0)</f>
        <v>0</v>
      </c>
      <c r="M37" s="66">
        <f ca="1">IFERROR(SUM(M34:OFFSET(M34,0,MAX(-M3+1,-11)))  *  VLOOKUP(M3,InputsCapitalEquityMonth:InputsCapitalDividends,4,FALSE),0)</f>
        <v>0</v>
      </c>
      <c r="N37" s="66">
        <f ca="1">IFERROR(SUM(N34:OFFSET(N34,0,MAX(-N3+1,-11)))  *  VLOOKUP(N3,InputsCapitalEquityMonth:InputsCapitalDividends,4,FALSE),0)</f>
        <v>0</v>
      </c>
      <c r="O37" s="66">
        <f ca="1">IFERROR(SUM(O34:OFFSET(O34,0,MAX(-O3+1,-11)))  *  VLOOKUP(O3,InputsCapitalEquityMonth:InputsCapitalDividends,4,FALSE),0)</f>
        <v>0</v>
      </c>
      <c r="P37" s="66">
        <f ca="1">IFERROR(SUM(P34:OFFSET(P34,0,MAX(-P3+1,-11)))  *  VLOOKUP(P3,InputsCapitalEquityMonth:InputsCapitalDividends,4,FALSE),0)</f>
        <v>120.1569500973123</v>
      </c>
      <c r="Q37" s="66">
        <f ca="1">IFERROR(SUM(Q34:OFFSET(Q34,0,MAX(-Q3+1,-11)))  *  VLOOKUP(Q3,InputsCapitalEquityMonth:InputsCapitalDividends,4,FALSE),0)</f>
        <v>0</v>
      </c>
      <c r="R37" s="66">
        <f ca="1">IFERROR(SUM(R34:OFFSET(R34,0,MAX(-R3+1,-11)))  *  VLOOKUP(R3,InputsCapitalEquityMonth:InputsCapitalDividends,4,FALSE),0)</f>
        <v>0</v>
      </c>
      <c r="S37" s="66">
        <f ca="1">IFERROR(SUM(S34:OFFSET(S34,0,MAX(-S3+1,-11)))  *  VLOOKUP(S3,InputsCapitalEquityMonth:InputsCapitalDividends,4,FALSE),0)</f>
        <v>0</v>
      </c>
      <c r="T37" s="66">
        <f ca="1">IFERROR(SUM(T34:OFFSET(T34,0,MAX(-T3+1,-11)))  *  VLOOKUP(T3,InputsCapitalEquityMonth:InputsCapitalDividends,4,FALSE),0)</f>
        <v>0</v>
      </c>
      <c r="U37" s="66">
        <f ca="1">IFERROR(SUM(U34:OFFSET(U34,0,MAX(-U3+1,-11)))  *  VLOOKUP(U3,InputsCapitalEquityMonth:InputsCapitalDividends,4,FALSE),0)</f>
        <v>0</v>
      </c>
      <c r="V37" s="126">
        <f ca="1">IFERROR(SUM(V34:OFFSET(V34,0,MAX(-V3+1,-11)))  *  VLOOKUP(V3,InputsCapitalEquityMonth:InputsCapitalDividends,4,FALSE),0)</f>
        <v>582.17904464782384</v>
      </c>
      <c r="W37" s="66">
        <f ca="1">IFERROR(SUM(W34:OFFSET(W34,0,MAX(-W3+1,-11)))  *  VLOOKUP(W3,InputsCapitalEquityMonth:InputsCapitalDividends,4,FALSE),0)</f>
        <v>0</v>
      </c>
      <c r="X37" s="66">
        <f ca="1">IFERROR(SUM(X34:OFFSET(X34,0,MAX(-X3+1,-11)))  *  VLOOKUP(X3,InputsCapitalEquityMonth:InputsCapitalDividends,4,FALSE),0)</f>
        <v>0</v>
      </c>
      <c r="Y37" s="66">
        <f ca="1">IFERROR(SUM(Y34:OFFSET(Y34,0,MAX(-Y3+1,-11)))  *  VLOOKUP(Y3,InputsCapitalEquityMonth:InputsCapitalDividends,4,FALSE),0)</f>
        <v>0</v>
      </c>
      <c r="Z37" s="66">
        <f ca="1">IFERROR(SUM(Z34:OFFSET(Z34,0,MAX(-Z3+1,-11)))  *  VLOOKUP(Z3,InputsCapitalEquityMonth:InputsCapitalDividends,4,FALSE),0)</f>
        <v>0</v>
      </c>
      <c r="AA37" s="66">
        <f ca="1">IFERROR(SUM(AA34:OFFSET(AA34,0,MAX(-AA3+1,-11)))  *  VLOOKUP(AA3,InputsCapitalEquityMonth:InputsCapitalDividends,4,FALSE),0)</f>
        <v>0</v>
      </c>
      <c r="AB37" s="66">
        <f ca="1">IFERROR(SUM(AB34:OFFSET(AB34,0,MAX(-AB3+1,-11)))  *  VLOOKUP(AB3,InputsCapitalEquityMonth:InputsCapitalDividends,4,FALSE),0)</f>
        <v>0</v>
      </c>
      <c r="AC37" s="66">
        <f ca="1">IFERROR(SUM(AC34:OFFSET(AC34,0,MAX(-AC3+1,-11)))  *  VLOOKUP(AC3,InputsCapitalEquityMonth:InputsCapitalDividends,4,FALSE),0)</f>
        <v>0</v>
      </c>
      <c r="AD37" s="66">
        <f ca="1">IFERROR(SUM(AD34:OFFSET(AD34,0,MAX(-AD3+1,-11)))  *  VLOOKUP(AD3,InputsCapitalEquityMonth:InputsCapitalDividends,4,FALSE),0)</f>
        <v>0</v>
      </c>
      <c r="AE37" s="66">
        <f ca="1">IFERROR(SUM(AE34:OFFSET(AE34,0,MAX(-AE3+1,-11)))  *  VLOOKUP(AE3,InputsCapitalEquityMonth:InputsCapitalDividends,4,FALSE),0)</f>
        <v>0</v>
      </c>
      <c r="AF37" s="66">
        <f ca="1">IFERROR(SUM(AF34:OFFSET(AF34,0,MAX(-AF3+1,-11)))  *  VLOOKUP(AF3,InputsCapitalEquityMonth:InputsCapitalDividends,4,FALSE),0)</f>
        <v>0</v>
      </c>
      <c r="AG37" s="66">
        <f ca="1">IFERROR(SUM(AG34:OFFSET(AG34,0,MAX(-AG3+1,-11)))  *  VLOOKUP(AG3,InputsCapitalEquityMonth:InputsCapitalDividends,4,FALSE),0)</f>
        <v>0</v>
      </c>
      <c r="AH37" s="126">
        <f ca="1">IFERROR(SUM(AH34:OFFSET(AH34,0,MAX(-AH3+1,-11)))  *  VLOOKUP(AH3,InputsCapitalEquityMonth:InputsCapitalDividends,4,FALSE),0)</f>
        <v>0</v>
      </c>
      <c r="AI37" s="66">
        <f ca="1">IFERROR(SUM(AI34:OFFSET(AI34,0,MAX(-AI3+1,-11)))  *  VLOOKUP(AI3,InputsCapitalEquityMonth:InputsCapitalDividends,4,FALSE),0)</f>
        <v>0</v>
      </c>
      <c r="AJ37" s="66">
        <f ca="1">IFERROR(SUM(AJ34:OFFSET(AJ34,0,MAX(-AJ3+1,-11)))  *  VLOOKUP(AJ3,InputsCapitalEquityMonth:InputsCapitalDividends,4,FALSE),0)</f>
        <v>0</v>
      </c>
      <c r="AK37" s="66">
        <f ca="1">IFERROR(SUM(AK34:OFFSET(AK34,0,MAX(-AK3+1,-11)))  *  VLOOKUP(AK3,InputsCapitalEquityMonth:InputsCapitalDividends,4,FALSE),0)</f>
        <v>0</v>
      </c>
      <c r="AL37" s="66">
        <f ca="1">IFERROR(SUM(AL34:OFFSET(AL34,0,MAX(-AL3+1,-11)))  *  VLOOKUP(AL3,InputsCapitalEquityMonth:InputsCapitalDividends,4,FALSE),0)</f>
        <v>0</v>
      </c>
      <c r="AM37" s="66">
        <f ca="1">IFERROR(SUM(AM34:OFFSET(AM34,0,MAX(-AM3+1,-11)))  *  VLOOKUP(AM3,InputsCapitalEquityMonth:InputsCapitalDividends,4,FALSE),0)</f>
        <v>0</v>
      </c>
      <c r="AN37" s="66">
        <f ca="1">IFERROR(SUM(AN34:OFFSET(AN34,0,MAX(-AN3+1,-11)))  *  VLOOKUP(AN3,InputsCapitalEquityMonth:InputsCapitalDividends,4,FALSE),0)</f>
        <v>0</v>
      </c>
      <c r="AO37" s="66">
        <f ca="1">IFERROR(SUM(AO34:OFFSET(AO34,0,MAX(-AO3+1,-11)))  *  VLOOKUP(AO3,InputsCapitalEquityMonth:InputsCapitalDividends,4,FALSE),0)</f>
        <v>0</v>
      </c>
      <c r="AP37" s="66">
        <f ca="1">IFERROR(SUM(AP34:OFFSET(AP34,0,MAX(-AP3+1,-11)))  *  VLOOKUP(AP3,InputsCapitalEquityMonth:InputsCapitalDividends,4,FALSE),0)</f>
        <v>0</v>
      </c>
      <c r="AQ37" s="66">
        <f ca="1">IFERROR(SUM(AQ34:OFFSET(AQ34,0,MAX(-AQ3+1,-11)))  *  VLOOKUP(AQ3,InputsCapitalEquityMonth:InputsCapitalDividends,4,FALSE),0)</f>
        <v>0</v>
      </c>
      <c r="AR37" s="66">
        <f ca="1">IFERROR(SUM(AR34:OFFSET(AR34,0,MAX(-AR3+1,-11)))  *  VLOOKUP(AR3,InputsCapitalEquityMonth:InputsCapitalDividends,4,FALSE),0)</f>
        <v>0</v>
      </c>
      <c r="AS37" s="66">
        <f ca="1">IFERROR(SUM(AS34:OFFSET(AS34,0,MAX(-AS3+1,-11)))  *  VLOOKUP(AS3,InputsCapitalEquityMonth:InputsCapitalDividends,4,FALSE),0)</f>
        <v>0</v>
      </c>
      <c r="AT37" s="126">
        <f ca="1">IFERROR(SUM(AT34:OFFSET(AT34,0,MAX(-AT3+1,-11)))  *  VLOOKUP(AT3,InputsCapitalEquityMonth:InputsCapitalDividends,4,FALSE),0)</f>
        <v>0</v>
      </c>
      <c r="AU37" s="66">
        <f ca="1">IFERROR(SUM(AU34:OFFSET(AU34,0,MAX(-AU3+1,-11)))  *  VLOOKUP(AU3,InputsCapitalEquityMonth:InputsCapitalDividends,4,FALSE),0)</f>
        <v>0</v>
      </c>
      <c r="AV37" s="66">
        <f ca="1">IFERROR(SUM(AV34:OFFSET(AV34,0,MAX(-AV3+1,-11)))  *  VLOOKUP(AV3,InputsCapitalEquityMonth:InputsCapitalDividends,4,FALSE),0)</f>
        <v>0</v>
      </c>
      <c r="AW37" s="66">
        <f ca="1">IFERROR(SUM(AW34:OFFSET(AW34,0,MAX(-AW3+1,-11)))  *  VLOOKUP(AW3,InputsCapitalEquityMonth:InputsCapitalDividends,4,FALSE),0)</f>
        <v>0</v>
      </c>
      <c r="AX37" s="66">
        <f ca="1">IFERROR(SUM(AX34:OFFSET(AX34,0,MAX(-AX3+1,-11)))  *  VLOOKUP(AX3,InputsCapitalEquityMonth:InputsCapitalDividends,4,FALSE),0)</f>
        <v>0</v>
      </c>
      <c r="AY37" s="66">
        <f ca="1">IFERROR(SUM(AY34:OFFSET(AY34,0,MAX(-AY3+1,-11)))  *  VLOOKUP(AY3,InputsCapitalEquityMonth:InputsCapitalDividends,4,FALSE),0)</f>
        <v>0</v>
      </c>
      <c r="AZ37" s="66">
        <f ca="1">IFERROR(SUM(AZ34:OFFSET(AZ34,0,MAX(-AZ3+1,-11)))  *  VLOOKUP(AZ3,InputsCapitalEquityMonth:InputsCapitalDividends,4,FALSE),0)</f>
        <v>0</v>
      </c>
      <c r="BA37" s="66">
        <f ca="1">IFERROR(SUM(BA34:OFFSET(BA34,0,MAX(-BA3+1,-11)))  *  VLOOKUP(BA3,InputsCapitalEquityMonth:InputsCapitalDividends,4,FALSE),0)</f>
        <v>0</v>
      </c>
      <c r="BB37" s="66">
        <f ca="1">IFERROR(SUM(BB34:OFFSET(BB34,0,MAX(-BB3+1,-11)))  *  VLOOKUP(BB3,InputsCapitalEquityMonth:InputsCapitalDividends,4,FALSE),0)</f>
        <v>0</v>
      </c>
      <c r="BC37" s="66">
        <f ca="1">IFERROR(SUM(BC34:OFFSET(BC34,0,MAX(-BC3+1,-11)))  *  VLOOKUP(BC3,InputsCapitalEquityMonth:InputsCapitalDividends,4,FALSE),0)</f>
        <v>0</v>
      </c>
      <c r="BD37" s="66">
        <f ca="1">IFERROR(SUM(BD34:OFFSET(BD34,0,MAX(-BD3+1,-11)))  *  VLOOKUP(BD3,InputsCapitalEquityMonth:InputsCapitalDividends,4,FALSE),0)</f>
        <v>0</v>
      </c>
      <c r="BE37" s="66">
        <f ca="1">IFERROR(SUM(BE34:OFFSET(BE34,0,MAX(-BE3+1,-11)))  *  VLOOKUP(BE3,InputsCapitalEquityMonth:InputsCapitalDividends,4,FALSE),0)</f>
        <v>0</v>
      </c>
      <c r="BF37" s="126">
        <f ca="1">IFERROR(SUM(BF34:OFFSET(BF34,0,MAX(-BF3+1,-11)))  *  VLOOKUP(BF3,InputsCapitalEquityMonth:InputsCapitalDividends,4,FALSE),0)</f>
        <v>0</v>
      </c>
      <c r="BG37" s="66">
        <f ca="1">IFERROR(SUM(BG34:OFFSET(BG34,0,MAX(-BG3+1,-11)))  *  VLOOKUP(BG3,InputsCapitalEquityMonth:InputsCapitalDividends,4,FALSE),0)</f>
        <v>0</v>
      </c>
      <c r="BH37" s="66">
        <f ca="1">IFERROR(SUM(BH34:OFFSET(BH34,0,MAX(-BH3+1,-11)))  *  VLOOKUP(BH3,InputsCapitalEquityMonth:InputsCapitalDividends,4,FALSE),0)</f>
        <v>0</v>
      </c>
      <c r="BI37" s="66">
        <f ca="1">IFERROR(SUM(BI34:OFFSET(BI34,0,MAX(-BI3+1,-11)))  *  VLOOKUP(BI3,InputsCapitalEquityMonth:InputsCapitalDividends,4,FALSE),0)</f>
        <v>0</v>
      </c>
      <c r="BJ37" s="66">
        <f ca="1">IFERROR(SUM(BJ34:OFFSET(BJ34,0,MAX(-BJ3+1,-11)))  *  VLOOKUP(BJ3,InputsCapitalEquityMonth:InputsCapitalDividends,4,FALSE),0)</f>
        <v>0</v>
      </c>
      <c r="BK37" s="66">
        <f ca="1">IFERROR(SUM(BK34:OFFSET(BK34,0,MAX(-BK3+1,-11)))  *  VLOOKUP(BK3,InputsCapitalEquityMonth:InputsCapitalDividends,4,FALSE),0)</f>
        <v>0</v>
      </c>
      <c r="BL37" s="66">
        <f ca="1">IFERROR(SUM(BL34:OFFSET(BL34,0,MAX(-BL3+1,-11)))  *  VLOOKUP(BL3,InputsCapitalEquityMonth:InputsCapitalDividends,4,FALSE),0)</f>
        <v>0</v>
      </c>
      <c r="BM37" s="66">
        <f ca="1">IFERROR(SUM(BM34:OFFSET(BM34,0,MAX(-BM3+1,-11)))  *  VLOOKUP(BM3,InputsCapitalEquityMonth:InputsCapitalDividends,4,FALSE),0)</f>
        <v>0</v>
      </c>
      <c r="BN37" s="66">
        <f ca="1">IFERROR(SUM(BN34:OFFSET(BN34,0,MAX(-BN3+1,-11)))  *  VLOOKUP(BN3,InputsCapitalEquityMonth:InputsCapitalDividends,4,FALSE),0)</f>
        <v>0</v>
      </c>
      <c r="BO37" s="66">
        <f ca="1">IFERROR(SUM(BO34:OFFSET(BO34,0,MAX(-BO3+1,-11)))  *  VLOOKUP(BO3,InputsCapitalEquityMonth:InputsCapitalDividends,4,FALSE),0)</f>
        <v>0</v>
      </c>
      <c r="BP37" s="66">
        <f ca="1">IFERROR(SUM(BP34:OFFSET(BP34,0,MAX(-BP3+1,-11)))  *  VLOOKUP(BP3,InputsCapitalEquityMonth:InputsCapitalDividends,4,FALSE),0)</f>
        <v>0</v>
      </c>
      <c r="BQ37" s="66">
        <f ca="1">IFERROR(SUM(BQ34:OFFSET(BQ34,0,MAX(-BQ3+1,-11)))  *  VLOOKUP(BQ3,InputsCapitalEquityMonth:InputsCapitalDividends,4,FALSE),0)</f>
        <v>0</v>
      </c>
      <c r="BR37" s="126">
        <f ca="1">IFERROR(SUM(BR34:OFFSET(BR34,0,MAX(-BR3+1,-11)))  *  VLOOKUP(BR3,InputsCapitalEquityMonth:InputsCapitalDividends,4,FALSE),0)</f>
        <v>0</v>
      </c>
      <c r="BT37" s="53"/>
      <c r="BU37" s="53"/>
    </row>
    <row r="38" spans="1:73" s="67" customFormat="1" x14ac:dyDescent="0.25">
      <c r="A38" s="65"/>
      <c r="B38" s="65"/>
      <c r="C38" s="140" t="s">
        <v>19</v>
      </c>
      <c r="D38" s="65"/>
      <c r="E38" s="67">
        <f ca="1">SUM(K38:V38)</f>
        <v>14482.598109212062</v>
      </c>
      <c r="F38" s="67">
        <f ca="1">SUM(W38:AH38)</f>
        <v>31207.831524087334</v>
      </c>
      <c r="G38" s="67">
        <f ca="1">SUM(AI38:AT38)</f>
        <v>39080.332071347388</v>
      </c>
      <c r="H38" s="67">
        <f ca="1">SUM(AU38:BF38)</f>
        <v>52247.21244323768</v>
      </c>
      <c r="I38" s="67">
        <f ca="1">SUM(BG38:BR38)</f>
        <v>65836.129657154554</v>
      </c>
      <c r="K38" s="65">
        <f ca="1">K34-K37</f>
        <v>-49.57925188893585</v>
      </c>
      <c r="L38" s="65">
        <f t="shared" ref="L38:AQ38" ca="1" si="99">K38+L34-L37</f>
        <v>-99.504550007100121</v>
      </c>
      <c r="M38" s="65">
        <f t="shared" ca="1" si="99"/>
        <v>-147.70512581947207</v>
      </c>
      <c r="N38" s="65">
        <f t="shared" ca="1" si="99"/>
        <v>335.01711174401294</v>
      </c>
      <c r="O38" s="65">
        <f t="shared" ca="1" si="99"/>
        <v>785.04481306932189</v>
      </c>
      <c r="P38" s="65">
        <f t="shared" ca="1" si="99"/>
        <v>1081.4125508758107</v>
      </c>
      <c r="Q38" s="65">
        <f t="shared" ca="1" si="99"/>
        <v>1465.2180063147459</v>
      </c>
      <c r="R38" s="65">
        <f t="shared" ca="1" si="99"/>
        <v>1814.9066838196106</v>
      </c>
      <c r="S38" s="65">
        <f t="shared" ca="1" si="99"/>
        <v>2113.3041308405645</v>
      </c>
      <c r="T38" s="65">
        <f t="shared" ca="1" si="99"/>
        <v>2374.9632014342305</v>
      </c>
      <c r="U38" s="65">
        <f t="shared" ca="1" si="99"/>
        <v>2600.9613103352904</v>
      </c>
      <c r="V38" s="65">
        <f t="shared" ca="1" si="99"/>
        <v>2208.559228493983</v>
      </c>
      <c r="W38" s="65">
        <f t="shared" ca="1" si="99"/>
        <v>2338.4096718647561</v>
      </c>
      <c r="X38" s="65">
        <f t="shared" ca="1" si="99"/>
        <v>2420.3636187157122</v>
      </c>
      <c r="Y38" s="65">
        <f t="shared" ca="1" si="99"/>
        <v>2448.2316839341152</v>
      </c>
      <c r="Z38" s="65">
        <f t="shared" ca="1" si="99"/>
        <v>2483.7199317248378</v>
      </c>
      <c r="AA38" s="65">
        <f t="shared" ca="1" si="99"/>
        <v>2523.9967371815683</v>
      </c>
      <c r="AB38" s="65">
        <f t="shared" ca="1" si="99"/>
        <v>2568.493223048592</v>
      </c>
      <c r="AC38" s="65">
        <f t="shared" ca="1" si="99"/>
        <v>2616.6356198180824</v>
      </c>
      <c r="AD38" s="65">
        <f t="shared" ca="1" si="99"/>
        <v>2667.1609496541855</v>
      </c>
      <c r="AE38" s="65">
        <f t="shared" ca="1" si="99"/>
        <v>2715.7007522071385</v>
      </c>
      <c r="AF38" s="65">
        <f t="shared" ca="1" si="99"/>
        <v>2762.6931165893884</v>
      </c>
      <c r="AG38" s="65">
        <f t="shared" ca="1" si="99"/>
        <v>2808.5864685634247</v>
      </c>
      <c r="AH38" s="65">
        <f t="shared" ca="1" si="99"/>
        <v>2853.8397507855339</v>
      </c>
      <c r="AI38" s="65">
        <f t="shared" ca="1" si="99"/>
        <v>2897.6448479636288</v>
      </c>
      <c r="AJ38" s="65">
        <f t="shared" ca="1" si="99"/>
        <v>2943.3298640413382</v>
      </c>
      <c r="AK38" s="65">
        <f t="shared" ca="1" si="99"/>
        <v>3007.5812048337743</v>
      </c>
      <c r="AL38" s="65">
        <f t="shared" ca="1" si="99"/>
        <v>3073.7521500837747</v>
      </c>
      <c r="AM38" s="65">
        <f t="shared" ca="1" si="99"/>
        <v>3141.862855638145</v>
      </c>
      <c r="AN38" s="65">
        <f t="shared" ca="1" si="99"/>
        <v>3211.9336889800802</v>
      </c>
      <c r="AO38" s="65">
        <f t="shared" ca="1" si="99"/>
        <v>3283.9852314513491</v>
      </c>
      <c r="AP38" s="65">
        <f t="shared" ca="1" si="99"/>
        <v>3345.0382804978117</v>
      </c>
      <c r="AQ38" s="65">
        <f t="shared" ca="1" si="99"/>
        <v>3422.4888519385058</v>
      </c>
      <c r="AR38" s="65">
        <f t="shared" ref="AR38:BR38" ca="1" si="100">AQ38+AR34-AR37</f>
        <v>3501.9831822585716</v>
      </c>
      <c r="AS38" s="65">
        <f t="shared" ca="1" si="100"/>
        <v>3583.5427309262423</v>
      </c>
      <c r="AT38" s="65">
        <f t="shared" ca="1" si="100"/>
        <v>3667.1891827341669</v>
      </c>
      <c r="AU38" s="65">
        <f t="shared" ca="1" si="100"/>
        <v>3750.9735852594949</v>
      </c>
      <c r="AV38" s="65">
        <f t="shared" ca="1" si="100"/>
        <v>3836.888945972094</v>
      </c>
      <c r="AW38" s="65">
        <f t="shared" ca="1" si="100"/>
        <v>3924.9576399329312</v>
      </c>
      <c r="AX38" s="65">
        <f t="shared" ca="1" si="100"/>
        <v>4135.2022771411121</v>
      </c>
      <c r="AY38" s="65">
        <f t="shared" ca="1" si="100"/>
        <v>4227.6457050007339</v>
      </c>
      <c r="AZ38" s="65">
        <f t="shared" ca="1" si="100"/>
        <v>4322.3110108136379</v>
      </c>
      <c r="BA38" s="65">
        <f t="shared" ca="1" si="100"/>
        <v>4419.221524298332</v>
      </c>
      <c r="BB38" s="65">
        <f t="shared" ca="1" si="100"/>
        <v>4518.4008201353718</v>
      </c>
      <c r="BC38" s="65">
        <f t="shared" ca="1" si="100"/>
        <v>4619.8727205394553</v>
      </c>
      <c r="BD38" s="65">
        <f t="shared" ca="1" si="100"/>
        <v>4723.6612978585372</v>
      </c>
      <c r="BE38" s="65">
        <f t="shared" ca="1" si="100"/>
        <v>4829.7908772002247</v>
      </c>
      <c r="BF38" s="65">
        <f t="shared" ca="1" si="100"/>
        <v>4938.286039085755</v>
      </c>
      <c r="BG38" s="65">
        <f t="shared" ca="1" si="100"/>
        <v>5047.1626568943202</v>
      </c>
      <c r="BH38" s="65">
        <f t="shared" ca="1" si="100"/>
        <v>5158.4547952856246</v>
      </c>
      <c r="BI38" s="65">
        <f t="shared" ca="1" si="100"/>
        <v>5272.1878172257875</v>
      </c>
      <c r="BJ38" s="65">
        <f t="shared" ca="1" si="100"/>
        <v>5388.3873519920708</v>
      </c>
      <c r="BK38" s="65">
        <f t="shared" ca="1" si="100"/>
        <v>5507.0792979691496</v>
      </c>
      <c r="BL38" s="65">
        <f t="shared" ca="1" si="100"/>
        <v>5253.289825474737</v>
      </c>
      <c r="BM38" s="65">
        <f t="shared" ca="1" si="100"/>
        <v>5377.0453796148822</v>
      </c>
      <c r="BN38" s="65">
        <f t="shared" ca="1" si="100"/>
        <v>5503.3726831692484</v>
      </c>
      <c r="BO38" s="65">
        <f t="shared" ca="1" si="100"/>
        <v>5632.2987395066848</v>
      </c>
      <c r="BP38" s="65">
        <f t="shared" ca="1" si="100"/>
        <v>5763.8508355314134</v>
      </c>
      <c r="BQ38" s="65">
        <f t="shared" ca="1" si="100"/>
        <v>5898.0565446601504</v>
      </c>
      <c r="BR38" s="65">
        <f t="shared" ca="1" si="100"/>
        <v>6034.9437298304892</v>
      </c>
    </row>
    <row r="55" spans="17:17" x14ac:dyDescent="0.25">
      <c r="Q55" s="321"/>
    </row>
    <row r="56" spans="17:17" x14ac:dyDescent="0.25">
      <c r="Q56" s="321"/>
    </row>
  </sheetData>
  <sheetProtection algorithmName="SHA-512" hashValue="7n5A/WjBu7R/f6nINGgkofZIWAthkEGt1GAYhQCpnzhk4blCShpDvjjpMPh3ufcvwU1Cbot8AZT7z2ZUWxOdsA==" saltValue="AiNbSml/QDMva8PFMl+YEw==" spinCount="100000" sheet="1" objects="1" scenarios="1" selectLockedCells="1" selectUnlockedCells="1"/>
  <printOptions horizontalCentered="1"/>
  <pageMargins left="0.5" right="0.5" top="0.75" bottom="0.5" header="0.3" footer="0.55000000000000004"/>
  <pageSetup scale="90" fitToWidth="5" orientation="landscape" r:id="rId1"/>
  <headerFooter scaleWithDoc="0" alignWithMargins="0">
    <oddFooter>&amp;L&amp;10Pro Forma Income Statement, p.&amp;P of &amp;N&amp;R&amp;10Updated &amp;D</oddFooter>
  </headerFooter>
  <colBreaks count="4" manualBreakCount="4">
    <brk id="22" min="4" max="36" man="1"/>
    <brk id="34" min="4" max="36" man="1"/>
    <brk id="46" min="4" max="36" man="1"/>
    <brk id="58" min="4" max="36" man="1"/>
  </col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3E78CB-F5B6-4198-8643-5E06B40C4A0A}">
  <sheetPr>
    <tabColor rgb="FFBDD7EE"/>
  </sheetPr>
  <dimension ref="A1:BU31"/>
  <sheetViews>
    <sheetView showGridLines="0" showRowColHeaders="0" showZeros="0" zoomScaleNormal="100" zoomScaleSheetLayoutView="100" workbookViewId="0">
      <pane xSplit="4" ySplit="3" topLeftCell="E4" activePane="bottomRight" state="frozen"/>
      <selection activeCell="J13" sqref="J13"/>
      <selection pane="topRight" activeCell="J13" sqref="J13"/>
      <selection pane="bottomLeft" activeCell="J13" sqref="J13"/>
      <selection pane="bottomRight" activeCell="L27" sqref="A1:XFD1048576"/>
    </sheetView>
  </sheetViews>
  <sheetFormatPr defaultColWidth="6.6640625" defaultRowHeight="12.6" x14ac:dyDescent="0.25"/>
  <cols>
    <col min="1" max="1" width="3.44140625" style="291" bestFit="1" customWidth="1"/>
    <col min="2" max="2" width="1.5546875" style="291" customWidth="1"/>
    <col min="3" max="3" width="20" style="308" customWidth="1"/>
    <col min="4" max="4" width="0.6640625" style="291" customWidth="1"/>
    <col min="5" max="9" width="8.88671875" style="291" customWidth="1"/>
    <col min="10" max="10" width="2.21875" style="291" customWidth="1"/>
    <col min="11" max="21" width="8.88671875" style="291" customWidth="1"/>
    <col min="22" max="22" width="8.88671875" style="298" customWidth="1"/>
    <col min="23" max="33" width="8.88671875" style="291" customWidth="1"/>
    <col min="34" max="34" width="8.88671875" style="298" customWidth="1"/>
    <col min="35" max="45" width="8.88671875" style="291" customWidth="1"/>
    <col min="46" max="46" width="8.88671875" style="298" customWidth="1"/>
    <col min="47" max="57" width="8.88671875" style="291" customWidth="1"/>
    <col min="58" max="58" width="8.88671875" style="298" customWidth="1"/>
    <col min="59" max="69" width="8.88671875" style="291" customWidth="1"/>
    <col min="70" max="70" width="8.88671875" style="298" customWidth="1"/>
    <col min="71" max="71" width="8.88671875" style="291" customWidth="1"/>
    <col min="72" max="16384" width="6.6640625" style="291"/>
  </cols>
  <sheetData>
    <row r="1" spans="1:70" s="55" customFormat="1" ht="4.2" customHeight="1" x14ac:dyDescent="0.2">
      <c r="B1" s="54"/>
      <c r="C1" s="23"/>
      <c r="E1" s="54"/>
      <c r="F1" s="54"/>
      <c r="G1" s="54"/>
      <c r="H1" s="54"/>
      <c r="I1" s="54"/>
      <c r="J1" s="54"/>
      <c r="V1" s="54"/>
      <c r="AH1" s="54"/>
      <c r="AT1" s="54"/>
      <c r="BF1" s="54"/>
      <c r="BR1" s="54"/>
    </row>
    <row r="2" spans="1:70" s="56" customFormat="1" ht="11.4" x14ac:dyDescent="0.25">
      <c r="A2" s="118" t="s">
        <v>135</v>
      </c>
      <c r="B2" s="64"/>
      <c r="C2" s="52"/>
    </row>
    <row r="3" spans="1:70" s="165" customFormat="1" ht="21" x14ac:dyDescent="0.4">
      <c r="A3" s="164"/>
      <c r="B3" s="164"/>
      <c r="C3" s="176" t="s">
        <v>328</v>
      </c>
      <c r="D3" s="162"/>
      <c r="E3" s="314">
        <v>1</v>
      </c>
      <c r="F3" s="314">
        <v>2</v>
      </c>
      <c r="G3" s="314">
        <v>3</v>
      </c>
      <c r="H3" s="314">
        <v>4</v>
      </c>
      <c r="I3" s="314">
        <v>5</v>
      </c>
      <c r="J3" s="175"/>
      <c r="K3" s="260">
        <v>1</v>
      </c>
      <c r="L3" s="260">
        <v>2</v>
      </c>
      <c r="M3" s="260">
        <v>3</v>
      </c>
      <c r="N3" s="260">
        <v>4</v>
      </c>
      <c r="O3" s="260">
        <v>5</v>
      </c>
      <c r="P3" s="260">
        <v>6</v>
      </c>
      <c r="Q3" s="260">
        <v>7</v>
      </c>
      <c r="R3" s="260">
        <v>8</v>
      </c>
      <c r="S3" s="260">
        <v>9</v>
      </c>
      <c r="T3" s="260">
        <v>10</v>
      </c>
      <c r="U3" s="260">
        <v>11</v>
      </c>
      <c r="V3" s="177">
        <v>12</v>
      </c>
      <c r="W3" s="260">
        <v>13</v>
      </c>
      <c r="X3" s="260">
        <v>14</v>
      </c>
      <c r="Y3" s="260">
        <v>15</v>
      </c>
      <c r="Z3" s="260">
        <v>16</v>
      </c>
      <c r="AA3" s="260">
        <v>17</v>
      </c>
      <c r="AB3" s="260">
        <v>18</v>
      </c>
      <c r="AC3" s="260">
        <v>19</v>
      </c>
      <c r="AD3" s="260">
        <v>20</v>
      </c>
      <c r="AE3" s="260">
        <v>21</v>
      </c>
      <c r="AF3" s="260">
        <v>22</v>
      </c>
      <c r="AG3" s="260">
        <v>23</v>
      </c>
      <c r="AH3" s="177">
        <v>24</v>
      </c>
      <c r="AI3" s="260">
        <v>25</v>
      </c>
      <c r="AJ3" s="260">
        <v>26</v>
      </c>
      <c r="AK3" s="260">
        <v>27</v>
      </c>
      <c r="AL3" s="260">
        <v>28</v>
      </c>
      <c r="AM3" s="260">
        <v>29</v>
      </c>
      <c r="AN3" s="260">
        <v>30</v>
      </c>
      <c r="AO3" s="260">
        <v>31</v>
      </c>
      <c r="AP3" s="260">
        <v>32</v>
      </c>
      <c r="AQ3" s="260">
        <v>33</v>
      </c>
      <c r="AR3" s="260">
        <v>34</v>
      </c>
      <c r="AS3" s="260">
        <v>35</v>
      </c>
      <c r="AT3" s="177">
        <v>36</v>
      </c>
      <c r="AU3" s="260">
        <v>37</v>
      </c>
      <c r="AV3" s="260">
        <v>38</v>
      </c>
      <c r="AW3" s="260">
        <v>39</v>
      </c>
      <c r="AX3" s="260">
        <v>40</v>
      </c>
      <c r="AY3" s="260">
        <v>41</v>
      </c>
      <c r="AZ3" s="260">
        <v>42</v>
      </c>
      <c r="BA3" s="260">
        <v>43</v>
      </c>
      <c r="BB3" s="260">
        <v>44</v>
      </c>
      <c r="BC3" s="260">
        <v>45</v>
      </c>
      <c r="BD3" s="260">
        <v>46</v>
      </c>
      <c r="BE3" s="260">
        <v>47</v>
      </c>
      <c r="BF3" s="177">
        <v>48</v>
      </c>
      <c r="BG3" s="260">
        <v>49</v>
      </c>
      <c r="BH3" s="260">
        <v>50</v>
      </c>
      <c r="BI3" s="260">
        <v>51</v>
      </c>
      <c r="BJ3" s="260">
        <v>52</v>
      </c>
      <c r="BK3" s="260">
        <v>53</v>
      </c>
      <c r="BL3" s="260">
        <v>54</v>
      </c>
      <c r="BM3" s="260">
        <v>55</v>
      </c>
      <c r="BN3" s="260">
        <v>56</v>
      </c>
      <c r="BO3" s="260">
        <v>57</v>
      </c>
      <c r="BP3" s="260">
        <v>58</v>
      </c>
      <c r="BQ3" s="260">
        <v>59</v>
      </c>
      <c r="BR3" s="177">
        <v>60</v>
      </c>
    </row>
    <row r="4" spans="1:70" x14ac:dyDescent="0.25">
      <c r="A4" s="47"/>
      <c r="B4" s="47"/>
      <c r="C4" s="299" t="s">
        <v>334</v>
      </c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  <c r="BL4" s="47"/>
      <c r="BM4" s="47"/>
      <c r="BN4" s="47"/>
      <c r="BR4" s="291"/>
    </row>
    <row r="5" spans="1:70" s="47" customFormat="1" x14ac:dyDescent="0.25">
      <c r="A5" s="47" t="s">
        <v>20</v>
      </c>
      <c r="B5" s="65"/>
      <c r="C5" s="128" t="s">
        <v>6</v>
      </c>
      <c r="E5" s="60">
        <f ca="1">V5</f>
        <v>200</v>
      </c>
      <c r="F5" s="60">
        <f ca="1">AH5</f>
        <v>4042.4722280406886</v>
      </c>
      <c r="G5" s="60">
        <f ca="1">AT5</f>
        <v>4883.893641841184</v>
      </c>
      <c r="H5" s="60">
        <f ca="1">BF5</f>
        <v>6123.8368423561651</v>
      </c>
      <c r="I5" s="60">
        <f ca="1">BR5</f>
        <v>7935.1807022850526</v>
      </c>
      <c r="K5" s="53">
        <f ca="1">Credit!K40</f>
        <v>200</v>
      </c>
      <c r="L5" s="59">
        <f ca="1">Credit!L40</f>
        <v>200</v>
      </c>
      <c r="M5" s="59">
        <f ca="1">Credit!M40</f>
        <v>200</v>
      </c>
      <c r="N5" s="59">
        <f ca="1">Credit!N40</f>
        <v>200</v>
      </c>
      <c r="O5" s="59">
        <f ca="1">Credit!O40</f>
        <v>200</v>
      </c>
      <c r="P5" s="59">
        <f ca="1">Credit!P40</f>
        <v>200</v>
      </c>
      <c r="Q5" s="59">
        <f ca="1">Credit!Q40</f>
        <v>200</v>
      </c>
      <c r="R5" s="59">
        <f ca="1">Credit!R40</f>
        <v>200</v>
      </c>
      <c r="S5" s="59">
        <f ca="1">Credit!S40</f>
        <v>200</v>
      </c>
      <c r="T5" s="59">
        <f ca="1">Credit!T40</f>
        <v>200</v>
      </c>
      <c r="U5" s="59">
        <f ca="1">Credit!U40</f>
        <v>200</v>
      </c>
      <c r="V5" s="60">
        <f ca="1">Credit!V40</f>
        <v>200</v>
      </c>
      <c r="W5" s="53">
        <f ca="1">Credit!W40</f>
        <v>200</v>
      </c>
      <c r="X5" s="59">
        <f ca="1">Credit!X40</f>
        <v>200</v>
      </c>
      <c r="Y5" s="59">
        <f ca="1">Credit!Y40</f>
        <v>200</v>
      </c>
      <c r="Z5" s="59">
        <f ca="1">Credit!Z40</f>
        <v>200</v>
      </c>
      <c r="AA5" s="59">
        <f ca="1">Credit!AA40</f>
        <v>200</v>
      </c>
      <c r="AB5" s="59">
        <f ca="1">Credit!AB40</f>
        <v>200</v>
      </c>
      <c r="AC5" s="59">
        <f ca="1">Credit!AC40</f>
        <v>410.55596481020393</v>
      </c>
      <c r="AD5" s="59">
        <f ca="1">Credit!AD40</f>
        <v>1785.0058660457103</v>
      </c>
      <c r="AE5" s="59">
        <f ca="1">Credit!AE40</f>
        <v>2839.1132244395849</v>
      </c>
      <c r="AF5" s="59">
        <f ca="1">Credit!AF40</f>
        <v>3569.2084851927038</v>
      </c>
      <c r="AG5" s="59">
        <f ca="1">Credit!AG40</f>
        <v>3971.5797387043217</v>
      </c>
      <c r="AH5" s="60">
        <f ca="1">Credit!AH40</f>
        <v>4042.4722280406886</v>
      </c>
      <c r="AI5" s="53">
        <f ca="1">Credit!AI40</f>
        <v>4059.1857440077374</v>
      </c>
      <c r="AJ5" s="59">
        <f ca="1">Credit!AJ40</f>
        <v>4132.7564881050212</v>
      </c>
      <c r="AK5" s="59">
        <f ca="1">Credit!AK40</f>
        <v>4197.0928501167928</v>
      </c>
      <c r="AL5" s="59">
        <f ca="1">Credit!AL40</f>
        <v>4263.3256468089312</v>
      </c>
      <c r="AM5" s="59">
        <f ca="1">Credit!AM40</f>
        <v>4331.4747907455794</v>
      </c>
      <c r="AN5" s="59">
        <f ca="1">Credit!AN40</f>
        <v>4401.5604035728084</v>
      </c>
      <c r="AO5" s="59">
        <f ca="1">Credit!AO40</f>
        <v>4473.6028182139671</v>
      </c>
      <c r="AP5" s="59">
        <f ca="1">Credit!AP40</f>
        <v>4571.2892477547721</v>
      </c>
      <c r="AQ5" s="59">
        <f ca="1">Credit!AQ40</f>
        <v>4646.3904543516646</v>
      </c>
      <c r="AR5" s="59">
        <f ca="1">Credit!AR40</f>
        <v>4723.5107514970723</v>
      </c>
      <c r="AS5" s="59">
        <f ca="1">Credit!AS40</f>
        <v>4802.671339641749</v>
      </c>
      <c r="AT5" s="60">
        <f ca="1">Credit!AT40</f>
        <v>4883.893641841184</v>
      </c>
      <c r="AU5" s="53">
        <f ca="1">Credit!AU40</f>
        <v>4965.2284411871351</v>
      </c>
      <c r="AV5" s="59">
        <f ca="1">Credit!AV40</f>
        <v>5048.668477886974</v>
      </c>
      <c r="AW5" s="59">
        <f ca="1">Credit!AW40</f>
        <v>5134.2358569329199</v>
      </c>
      <c r="AX5" s="59">
        <f ca="1">Credit!AX40</f>
        <v>5341.9529154196025</v>
      </c>
      <c r="AY5" s="59">
        <f ca="1">Credit!AY40</f>
        <v>5431.8422249811501</v>
      </c>
      <c r="AZ5" s="59">
        <f ca="1">Credit!AZ40</f>
        <v>5523.9265942538523</v>
      </c>
      <c r="BA5" s="59">
        <f ca="1">Credit!BA40</f>
        <v>5618.2290713646717</v>
      </c>
      <c r="BB5" s="59">
        <f ca="1">Credit!BB40</f>
        <v>5714.7729464459089</v>
      </c>
      <c r="BC5" s="59">
        <f ca="1">Credit!BC40</f>
        <v>5813.5817541762553</v>
      </c>
      <c r="BD5" s="59">
        <f ca="1">Credit!BD40</f>
        <v>5914.6792763485228</v>
      </c>
      <c r="BE5" s="59">
        <f ca="1">Credit!BE40</f>
        <v>6018.0895444643593</v>
      </c>
      <c r="BF5" s="60">
        <f ca="1">Credit!BF40</f>
        <v>6123.8368423561651</v>
      </c>
      <c r="BG5" s="53">
        <f ca="1">Credit!BG40</f>
        <v>6229.9367435990716</v>
      </c>
      <c r="BH5" s="59">
        <f ca="1">Credit!BH40</f>
        <v>6338.42300990077</v>
      </c>
      <c r="BI5" s="59">
        <f ca="1">Credit!BI40</f>
        <v>6449.3206980943924</v>
      </c>
      <c r="BJ5" s="59">
        <f ca="1">Credit!BJ40</f>
        <v>6562.6551281097927</v>
      </c>
      <c r="BK5" s="59">
        <f ca="1">Credit!BK40</f>
        <v>6678.4518857361063</v>
      </c>
      <c r="BL5" s="59">
        <f ca="1">Credit!BL40</f>
        <v>7171.7368254132462</v>
      </c>
      <c r="BM5" s="59">
        <f ca="1">Credit!BM40</f>
        <v>7292.5360730527482</v>
      </c>
      <c r="BN5" s="59">
        <f ca="1">Credit!BN40</f>
        <v>7415.8760288882158</v>
      </c>
      <c r="BO5" s="59">
        <f ca="1">Credit!BO40</f>
        <v>7541.7833703557008</v>
      </c>
      <c r="BP5" s="59">
        <f ca="1">Credit!BP40</f>
        <v>7670.2850550043431</v>
      </c>
      <c r="BQ5" s="59">
        <f ca="1">Credit!BQ40</f>
        <v>7801.4083234375494</v>
      </c>
      <c r="BR5" s="60">
        <f ca="1">Credit!BR40</f>
        <v>7935.1807022850526</v>
      </c>
    </row>
    <row r="6" spans="1:70" s="47" customFormat="1" x14ac:dyDescent="0.25">
      <c r="B6" s="65"/>
      <c r="C6" s="128" t="s">
        <v>81</v>
      </c>
      <c r="E6" s="60">
        <f ca="1">V6</f>
        <v>28022.472966579808</v>
      </c>
      <c r="F6" s="60">
        <f ca="1">AH6</f>
        <v>5470.9510265516437</v>
      </c>
      <c r="G6" s="60">
        <f ca="1">AT6</f>
        <v>6201.5270363966847</v>
      </c>
      <c r="H6" s="60">
        <f ca="1">BF6</f>
        <v>7029.6621915476717</v>
      </c>
      <c r="I6" s="60">
        <f ca="1">BR6</f>
        <v>7968.3842765261652</v>
      </c>
      <c r="K6" s="53" cm="1">
        <f t="array" aca="1" ref="K6" ca="1">INDEX(LoansPrincipalBalance,K$3)</f>
        <v>13833.625314822646</v>
      </c>
      <c r="L6" s="59" cm="1">
        <f t="array" aca="1" ref="L6" ca="1">INDEX(LoansPrincipalBalance,L$3)</f>
        <v>26631.54932670886</v>
      </c>
      <c r="M6" s="59" cm="1">
        <f t="array" aca="1" ref="M6" ca="1">INDEX(LoansPrincipalBalance,M$3)</f>
        <v>38368.135242368531</v>
      </c>
      <c r="N6" s="59" cm="1">
        <f t="array" aca="1" ref="N6" ca="1">INDEX(LoansPrincipalBalance,N$3)</f>
        <v>38642.0735719449</v>
      </c>
      <c r="O6" s="59" cm="1">
        <f t="array" aca="1" ref="O6" ca="1">INDEX(LoansPrincipalBalance,O$3)</f>
        <v>38578.807994056624</v>
      </c>
      <c r="P6" s="59" cm="1">
        <f t="array" aca="1" ref="P6" ca="1">INDEX(LoansPrincipalBalance,P$3)</f>
        <v>38170.546864426266</v>
      </c>
      <c r="Q6" s="59" cm="1">
        <f t="array" aca="1" ref="Q6" ca="1">INDEX(LoansPrincipalBalance,Q$3)</f>
        <v>37409.363588970853</v>
      </c>
      <c r="R6" s="59" cm="1">
        <f t="array" aca="1" ref="R6" ca="1">INDEX(LoansPrincipalBalance,R$3)</f>
        <v>36287.194542609664</v>
      </c>
      <c r="S6" s="59" cm="1">
        <f t="array" aca="1" ref="S6" ca="1">INDEX(LoansPrincipalBalance,S$3)</f>
        <v>34795.836957916785</v>
      </c>
      <c r="T6" s="59" cm="1">
        <f t="array" aca="1" ref="T6" ca="1">INDEX(LoansPrincipalBalance,T$3)</f>
        <v>32926.946783197913</v>
      </c>
      <c r="U6" s="59" cm="1">
        <f t="array" aca="1" ref="U6" ca="1">INDEX(LoansPrincipalBalance,U$3)</f>
        <v>30672.036509565449</v>
      </c>
      <c r="V6" s="60" cm="1">
        <f t="array" aca="1" ref="V6" ca="1">INDEX(LoansPrincipalBalance,V$3)</f>
        <v>28022.472966579808</v>
      </c>
      <c r="W6" s="53" cm="1">
        <f t="array" aca="1" ref="W6" ca="1">INDEX(LoansPrincipalBalance,W$3)</f>
        <v>22864.943442490956</v>
      </c>
      <c r="X6" s="59" cm="1">
        <f t="array" aca="1" ref="X6" ca="1">INDEX(LoansPrincipalBalance,X$3)</f>
        <v>18938.987474948561</v>
      </c>
      <c r="Y6" s="59" cm="1">
        <f t="array" aca="1" ref="Y6" ca="1">INDEX(LoansPrincipalBalance,Y$3)</f>
        <v>16273.608181503208</v>
      </c>
      <c r="Z6" s="59" cm="1">
        <f t="array" aca="1" ref="Z6" ca="1">INDEX(LoansPrincipalBalance,Z$3)</f>
        <v>13882.908093496866</v>
      </c>
      <c r="AA6" s="59" cm="1">
        <f t="array" aca="1" ref="AA6" ca="1">INDEX(LoansPrincipalBalance,AA$3)</f>
        <v>11773.554663686897</v>
      </c>
      <c r="AB6" s="59" cm="1">
        <f t="array" aca="1" ref="AB6" ca="1">INDEX(LoansPrincipalBalance,AB$3)</f>
        <v>9952.3326445983694</v>
      </c>
      <c r="AC6" s="59" cm="1">
        <f t="array" aca="1" ref="AC6" ca="1">INDEX(LoansPrincipalBalance,AC$3)</f>
        <v>8426.1459113155288</v>
      </c>
      <c r="AD6" s="59" cm="1">
        <f t="array" aca="1" ref="AD6" ca="1">INDEX(LoansPrincipalBalance,AD$3)</f>
        <v>7202.0193108019303</v>
      </c>
      <c r="AE6" s="59" cm="1">
        <f t="array" aca="1" ref="AE6" ca="1">INDEX(LoansPrincipalBalance,AE$3)</f>
        <v>6287.1005381199939</v>
      </c>
      <c r="AF6" s="59" cm="1">
        <f t="array" aca="1" ref="AF6" ca="1">INDEX(LoansPrincipalBalance,AF$3)</f>
        <v>5688.6620399261737</v>
      </c>
      <c r="AG6" s="59" cm="1">
        <f t="array" aca="1" ref="AG6" ca="1">INDEX(LoansPrincipalBalance,AG$3)</f>
        <v>5414.1029456226097</v>
      </c>
      <c r="AH6" s="60" cm="1">
        <f t="array" aca="1" ref="AH6" ca="1">INDEX(LoansPrincipalBalance,AH$3)</f>
        <v>5470.9510265516437</v>
      </c>
      <c r="AI6" s="53" cm="1">
        <f t="array" aca="1" ref="AI6" ca="1">INDEX(LoansPrincipalBalance,AI$3)</f>
        <v>5528.3960123304423</v>
      </c>
      <c r="AJ6" s="59" cm="1">
        <f t="array" aca="1" ref="AJ6" ca="1">INDEX(LoansPrincipalBalance,AJ$3)</f>
        <v>5586.4441704599158</v>
      </c>
      <c r="AK6" s="59" cm="1">
        <f t="array" aca="1" ref="AK6" ca="1">INDEX(LoansPrincipalBalance,AK$3)</f>
        <v>5645.1018342497409</v>
      </c>
      <c r="AL6" s="59" cm="1">
        <f t="array" aca="1" ref="AL6" ca="1">INDEX(LoansPrincipalBalance,AL$3)</f>
        <v>5704.3754035093589</v>
      </c>
      <c r="AM6" s="59" cm="1">
        <f t="array" aca="1" ref="AM6" ca="1">INDEX(LoansPrincipalBalance,AM$3)</f>
        <v>5764.2713452462049</v>
      </c>
      <c r="AN6" s="59" cm="1">
        <f t="array" aca="1" ref="AN6" ca="1">INDEX(LoansPrincipalBalance,AN$3)</f>
        <v>5824.7961943712871</v>
      </c>
      <c r="AO6" s="59" cm="1">
        <f t="array" aca="1" ref="AO6" ca="1">INDEX(LoansPrincipalBalance,AO$3)</f>
        <v>5885.956554412187</v>
      </c>
      <c r="AP6" s="59" cm="1">
        <f t="array" aca="1" ref="AP6" ca="1">INDEX(LoansPrincipalBalance,AP$3)</f>
        <v>5947.7590982335096</v>
      </c>
      <c r="AQ6" s="59" cm="1">
        <f t="array" aca="1" ref="AQ6" ca="1">INDEX(LoansPrincipalBalance,AQ$3)</f>
        <v>6010.21056876496</v>
      </c>
      <c r="AR6" s="59" cm="1">
        <f t="array" aca="1" ref="AR6" ca="1">INDEX(LoansPrincipalBalance,AR$3)</f>
        <v>6073.3177797369863</v>
      </c>
      <c r="AS6" s="59" cm="1">
        <f t="array" aca="1" ref="AS6" ca="1">INDEX(LoansPrincipalBalance,AS$3)</f>
        <v>6137.0876164242218</v>
      </c>
      <c r="AT6" s="60" cm="1">
        <f t="array" aca="1" ref="AT6" ca="1">INDEX(LoansPrincipalBalance,AT$3)</f>
        <v>6201.5270363966847</v>
      </c>
      <c r="AU6" s="53" cm="1">
        <f t="array" aca="1" ref="AU6" ca="1">INDEX(LoansPrincipalBalance,AU$3)</f>
        <v>6266.6430702788493</v>
      </c>
      <c r="AV6" s="59" cm="1">
        <f t="array" aca="1" ref="AV6" ca="1">INDEX(LoansPrincipalBalance,AV$3)</f>
        <v>6332.4428225167794</v>
      </c>
      <c r="AW6" s="59" cm="1">
        <f t="array" aca="1" ref="AW6" ca="1">INDEX(LoansPrincipalBalance,AW$3)</f>
        <v>6398.9334721532068</v>
      </c>
      <c r="AX6" s="59" cm="1">
        <f t="array" aca="1" ref="AX6" ca="1">INDEX(LoansPrincipalBalance,AX$3)</f>
        <v>6466.1222736108029</v>
      </c>
      <c r="AY6" s="59" cm="1">
        <f t="array" aca="1" ref="AY6" ca="1">INDEX(LoansPrincipalBalance,AY$3)</f>
        <v>6534.0165574837156</v>
      </c>
      <c r="AZ6" s="59" cm="1">
        <f t="array" aca="1" ref="AZ6" ca="1">INDEX(LoansPrincipalBalance,AZ$3)</f>
        <v>6602.623731337284</v>
      </c>
      <c r="BA6" s="59" cm="1">
        <f t="array" aca="1" ref="BA6" ca="1">INDEX(LoansPrincipalBalance,BA$3)</f>
        <v>6671.9512805163249</v>
      </c>
      <c r="BB6" s="59" cm="1">
        <f t="array" aca="1" ref="BB6" ca="1">INDEX(LoansPrincipalBalance,BB$3)</f>
        <v>6742.0067689617426</v>
      </c>
      <c r="BC6" s="59" cm="1">
        <f t="array" aca="1" ref="BC6" ca="1">INDEX(LoansPrincipalBalance,BC$3)</f>
        <v>6812.7978400358406</v>
      </c>
      <c r="BD6" s="59" cm="1">
        <f t="array" aca="1" ref="BD6" ca="1">INDEX(LoansPrincipalBalance,BD$3)</f>
        <v>6884.3322173562192</v>
      </c>
      <c r="BE6" s="59" cm="1">
        <f t="array" aca="1" ref="BE6" ca="1">INDEX(LoansPrincipalBalance,BE$3)</f>
        <v>6956.6177056384622</v>
      </c>
      <c r="BF6" s="60" cm="1">
        <f t="array" aca="1" ref="BF6" ca="1">INDEX(LoansPrincipalBalance,BF$3)</f>
        <v>7029.6621915476717</v>
      </c>
      <c r="BG6" s="53" cm="1">
        <f t="array" aca="1" ref="BG6" ca="1">INDEX(LoansPrincipalBalance,BG$3)</f>
        <v>7103.4736445589224</v>
      </c>
      <c r="BH6" s="59" cm="1">
        <f t="array" aca="1" ref="BH6" ca="1">INDEX(LoansPrincipalBalance,BH$3)</f>
        <v>7178.0601178267971</v>
      </c>
      <c r="BI6" s="59" cm="1">
        <f t="array" aca="1" ref="BI6" ca="1">INDEX(LoansPrincipalBalance,BI$3)</f>
        <v>7253.4297490639874</v>
      </c>
      <c r="BJ6" s="59" cm="1">
        <f t="array" aca="1" ref="BJ6" ca="1">INDEX(LoansPrincipalBalance,BJ$3)</f>
        <v>7329.5907614291646</v>
      </c>
      <c r="BK6" s="59" cm="1">
        <f t="array" aca="1" ref="BK6" ca="1">INDEX(LoansPrincipalBalance,BK$3)</f>
        <v>7406.5514644241775</v>
      </c>
      <c r="BL6" s="59" cm="1">
        <f t="array" aca="1" ref="BL6" ca="1">INDEX(LoansPrincipalBalance,BL$3)</f>
        <v>7484.3202548006375</v>
      </c>
      <c r="BM6" s="59" cm="1">
        <f t="array" aca="1" ref="BM6" ca="1">INDEX(LoansPrincipalBalance,BM$3)</f>
        <v>7562.9056174760481</v>
      </c>
      <c r="BN6" s="59" cm="1">
        <f t="array" aca="1" ref="BN6" ca="1">INDEX(LoansPrincipalBalance,BN$3)</f>
        <v>7642.3161264595547</v>
      </c>
      <c r="BO6" s="59" cm="1">
        <f t="array" aca="1" ref="BO6" ca="1">INDEX(LoansPrincipalBalance,BO$3)</f>
        <v>7722.5604457873851</v>
      </c>
      <c r="BP6" s="59" cm="1">
        <f t="array" aca="1" ref="BP6" ca="1">INDEX(LoansPrincipalBalance,BP$3)</f>
        <v>7803.6473304681567</v>
      </c>
      <c r="BQ6" s="59" cm="1">
        <f t="array" aca="1" ref="BQ6" ca="1">INDEX(LoansPrincipalBalance,BQ$3)</f>
        <v>7885.585627438064</v>
      </c>
      <c r="BR6" s="60" cm="1">
        <f t="array" aca="1" ref="BR6" ca="1">INDEX(LoansPrincipalBalance,BR$3)</f>
        <v>7968.3842765261652</v>
      </c>
    </row>
    <row r="7" spans="1:70" s="47" customFormat="1" x14ac:dyDescent="0.25">
      <c r="C7" s="143" t="s">
        <v>77</v>
      </c>
      <c r="E7" s="62">
        <f ca="1">V7</f>
        <v>-3943.385896631683</v>
      </c>
      <c r="F7" s="62">
        <f ca="1">AH7</f>
        <v>-5265.1390593623109</v>
      </c>
      <c r="G7" s="62">
        <f ca="1">AT7</f>
        <v>-5968.2314955036654</v>
      </c>
      <c r="H7" s="62">
        <f ca="1">BF7</f>
        <v>-6765.2129948180354</v>
      </c>
      <c r="I7" s="62">
        <f ca="1">BR7</f>
        <v>-7668.6212489806248</v>
      </c>
      <c r="K7" s="61" cm="1">
        <f t="array" aca="1" ref="K7" ca="1">INDEX(LoansLossReserve,K$3)</f>
        <v>-138.33625314822646</v>
      </c>
      <c r="L7" s="61" cm="1">
        <f t="array" aca="1" ref="L7" ca="1">INDEX(LoansLossReserve,L$3)</f>
        <v>-404.65174641531507</v>
      </c>
      <c r="M7" s="61" cm="1">
        <f t="array" aca="1" ref="M7" ca="1">INDEX(LoansLossReserve,M$3)</f>
        <v>-788.3330988390004</v>
      </c>
      <c r="N7" s="61" cm="1">
        <f t="array" aca="1" ref="N7" ca="1">INDEX(LoansLossReserve,N$3)</f>
        <v>-1174.7538345584494</v>
      </c>
      <c r="O7" s="61" cm="1">
        <f t="array" aca="1" ref="O7" ca="1">INDEX(LoansLossReserve,O$3)</f>
        <v>-1560.5419144990155</v>
      </c>
      <c r="P7" s="61" cm="1">
        <f t="array" aca="1" ref="P7" ca="1">INDEX(LoansLossReserve,P$3)</f>
        <v>-1942.2473831432783</v>
      </c>
      <c r="Q7" s="61" cm="1">
        <f t="array" aca="1" ref="Q7" ca="1">INDEX(LoansLossReserve,Q$3)</f>
        <v>-2316.3410190329869</v>
      </c>
      <c r="R7" s="61" cm="1">
        <f t="array" aca="1" ref="R7" ca="1">INDEX(LoansLossReserve,R$3)</f>
        <v>-2679.2129644590837</v>
      </c>
      <c r="S7" s="61" cm="1">
        <f t="array" aca="1" ref="S7" ca="1">INDEX(LoansLossReserve,S$3)</f>
        <v>-3027.1713340382516</v>
      </c>
      <c r="T7" s="61" cm="1">
        <f t="array" aca="1" ref="T7" ca="1">INDEX(LoansLossReserve,T$3)</f>
        <v>-3356.4408018702306</v>
      </c>
      <c r="U7" s="61" cm="1">
        <f t="array" aca="1" ref="U7" ca="1">INDEX(LoansLossReserve,U$3)</f>
        <v>-3663.1611669658851</v>
      </c>
      <c r="V7" s="62" cm="1">
        <f t="array" aca="1" ref="V7" ca="1">INDEX(LoansLossReserve,V$3)</f>
        <v>-3943.385896631683</v>
      </c>
      <c r="W7" s="61" cm="1">
        <f t="array" aca="1" ref="W7" ca="1">INDEX(LoansLossReserve,W$3)</f>
        <v>-4172.0353310565924</v>
      </c>
      <c r="X7" s="61" cm="1">
        <f t="array" aca="1" ref="X7" ca="1">INDEX(LoansLossReserve,X$3)</f>
        <v>-4361.4252058060783</v>
      </c>
      <c r="Y7" s="61" cm="1">
        <f t="array" aca="1" ref="Y7" ca="1">INDEX(LoansLossReserve,Y$3)</f>
        <v>-4524.1612876211102</v>
      </c>
      <c r="Z7" s="61" cm="1">
        <f t="array" aca="1" ref="Z7" ca="1">INDEX(LoansLossReserve,Z$3)</f>
        <v>-4662.9903685560785</v>
      </c>
      <c r="AA7" s="61" cm="1">
        <f t="array" aca="1" ref="AA7" ca="1">INDEX(LoansLossReserve,AA$3)</f>
        <v>-4780.7259151929475</v>
      </c>
      <c r="AB7" s="61" cm="1">
        <f t="array" aca="1" ref="AB7" ca="1">INDEX(LoansLossReserve,AB$3)</f>
        <v>-4880.2492416389314</v>
      </c>
      <c r="AC7" s="61" cm="1">
        <f t="array" aca="1" ref="AC7" ca="1">INDEX(LoansLossReserve,AC$3)</f>
        <v>-4964.5107007520864</v>
      </c>
      <c r="AD7" s="61" cm="1">
        <f t="array" aca="1" ref="AD7" ca="1">INDEX(LoansLossReserve,AD$3)</f>
        <v>-5036.5308938601056</v>
      </c>
      <c r="AE7" s="61" cm="1">
        <f t="array" aca="1" ref="AE7" ca="1">INDEX(LoansLossReserve,AE$3)</f>
        <v>-5099.4018992413057</v>
      </c>
      <c r="AF7" s="61" cm="1">
        <f t="array" aca="1" ref="AF7" ca="1">INDEX(LoansLossReserve,AF$3)</f>
        <v>-5156.2885196405678</v>
      </c>
      <c r="AG7" s="61" cm="1">
        <f t="array" aca="1" ref="AG7" ca="1">INDEX(LoansLossReserve,AG$3)</f>
        <v>-5210.4295490967943</v>
      </c>
      <c r="AH7" s="62" cm="1">
        <f t="array" aca="1" ref="AH7" ca="1">INDEX(LoansLossReserve,AH$3)</f>
        <v>-5265.1390593623109</v>
      </c>
      <c r="AI7" s="61" cm="1">
        <f t="array" aca="1" ref="AI7" ca="1">INDEX(LoansLossReserve,AI$3)</f>
        <v>-5320.4230194856154</v>
      </c>
      <c r="AJ7" s="61" cm="1">
        <f t="array" aca="1" ref="AJ7" ca="1">INDEX(LoansLossReserve,AJ$3)</f>
        <v>-5376.2874611902143</v>
      </c>
      <c r="AK7" s="61" cm="1">
        <f t="array" aca="1" ref="AK7" ca="1">INDEX(LoansLossReserve,AK$3)</f>
        <v>-5432.7384795327116</v>
      </c>
      <c r="AL7" s="61" cm="1">
        <f t="array" aca="1" ref="AL7" ca="1">INDEX(LoansLossReserve,AL$3)</f>
        <v>-5489.7822335678056</v>
      </c>
      <c r="AM7" s="61" cm="1">
        <f t="array" aca="1" ref="AM7" ca="1">INDEX(LoansLossReserve,AM$3)</f>
        <v>-5547.4249470202676</v>
      </c>
      <c r="AN7" s="61" cm="1">
        <f t="array" aca="1" ref="AN7" ca="1">INDEX(LoansLossReserve,AN$3)</f>
        <v>-5605.6729089639803</v>
      </c>
      <c r="AO7" s="61" cm="1">
        <f t="array" aca="1" ref="AO7" ca="1">INDEX(LoansLossReserve,AO$3)</f>
        <v>-5664.5324745081025</v>
      </c>
      <c r="AP7" s="61" cm="1">
        <f t="array" aca="1" ref="AP7" ca="1">INDEX(LoansLossReserve,AP$3)</f>
        <v>-5724.0100654904372</v>
      </c>
      <c r="AQ7" s="61" cm="1">
        <f t="array" aca="1" ref="AQ7" ca="1">INDEX(LoansLossReserve,AQ$3)</f>
        <v>-5784.112171178087</v>
      </c>
      <c r="AR7" s="61" cm="1">
        <f t="array" aca="1" ref="AR7" ca="1">INDEX(LoansLossReserve,AR$3)</f>
        <v>-5844.8453489754565</v>
      </c>
      <c r="AS7" s="61" cm="1">
        <f t="array" aca="1" ref="AS7" ca="1">INDEX(LoansLossReserve,AS$3)</f>
        <v>-5906.2162251396985</v>
      </c>
      <c r="AT7" s="62" cm="1">
        <f t="array" aca="1" ref="AT7" ca="1">INDEX(LoansLossReserve,AT$3)</f>
        <v>-5968.2314955036654</v>
      </c>
      <c r="AU7" s="61" cm="1">
        <f t="array" aca="1" ref="AU7" ca="1">INDEX(LoansLossReserve,AU$3)</f>
        <v>-6030.897926206454</v>
      </c>
      <c r="AV7" s="61" cm="1">
        <f t="array" aca="1" ref="AV7" ca="1">INDEX(LoansLossReserve,AV$3)</f>
        <v>-6094.2223544316221</v>
      </c>
      <c r="AW7" s="61" cm="1">
        <f t="array" aca="1" ref="AW7" ca="1">INDEX(LoansLossReserve,AW$3)</f>
        <v>-6158.2116891531541</v>
      </c>
      <c r="AX7" s="61" cm="1">
        <f t="array" aca="1" ref="AX7" ca="1">INDEX(LoansLossReserve,AX$3)</f>
        <v>-6222.8729118892625</v>
      </c>
      <c r="AY7" s="61" cm="1">
        <f t="array" aca="1" ref="AY7" ca="1">INDEX(LoansLossReserve,AY$3)</f>
        <v>-6288.2130774641</v>
      </c>
      <c r="AZ7" s="61" cm="1">
        <f t="array" aca="1" ref="AZ7" ca="1">INDEX(LoansLossReserve,AZ$3)</f>
        <v>-6354.2393147774728</v>
      </c>
      <c r="BA7" s="61" cm="1">
        <f t="array" aca="1" ref="BA7" ca="1">INDEX(LoansLossReserve,BA$3)</f>
        <v>-6420.9588275826363</v>
      </c>
      <c r="BB7" s="61" cm="1">
        <f t="array" aca="1" ref="BB7" ca="1">INDEX(LoansLossReserve,BB$3)</f>
        <v>-6488.3788952722534</v>
      </c>
      <c r="BC7" s="61" cm="1">
        <f t="array" aca="1" ref="BC7" ca="1">INDEX(LoansLossReserve,BC$3)</f>
        <v>-6556.5068736726116</v>
      </c>
      <c r="BD7" s="61" cm="1">
        <f t="array" aca="1" ref="BD7" ca="1">INDEX(LoansLossReserve,BD$3)</f>
        <v>-6625.3501958461738</v>
      </c>
      <c r="BE7" s="61" cm="1">
        <f t="array" aca="1" ref="BE7" ca="1">INDEX(LoansLossReserve,BE$3)</f>
        <v>-6694.9163729025586</v>
      </c>
      <c r="BF7" s="62" cm="1">
        <f t="array" aca="1" ref="BF7" ca="1">INDEX(LoansLossReserve,BF$3)</f>
        <v>-6765.2129948180354</v>
      </c>
      <c r="BG7" s="61" cm="1">
        <f t="array" aca="1" ref="BG7" ca="1">INDEX(LoansLossReserve,BG$3)</f>
        <v>-6836.2477312636247</v>
      </c>
      <c r="BH7" s="61" cm="1">
        <f t="array" aca="1" ref="BH7" ca="1">INDEX(LoansLossReserve,BH$3)</f>
        <v>-6908.0283324418924</v>
      </c>
      <c r="BI7" s="61" cm="1">
        <f t="array" aca="1" ref="BI7" ca="1">INDEX(LoansLossReserve,BI$3)</f>
        <v>-6980.5626299325322</v>
      </c>
      <c r="BJ7" s="61" cm="1">
        <f t="array" aca="1" ref="BJ7" ca="1">INDEX(LoansLossReserve,BJ$3)</f>
        <v>-7053.8585375468238</v>
      </c>
      <c r="BK7" s="61" cm="1">
        <f t="array" aca="1" ref="BK7" ca="1">INDEX(LoansLossReserve,BK$3)</f>
        <v>-7127.9240521910651</v>
      </c>
      <c r="BL7" s="61" cm="1">
        <f t="array" aca="1" ref="BL7" ca="1">INDEX(LoansLossReserve,BL$3)</f>
        <v>-7202.7672547390712</v>
      </c>
      <c r="BM7" s="61" cm="1">
        <f t="array" aca="1" ref="BM7" ca="1">INDEX(LoansLossReserve,BM$3)</f>
        <v>-7278.3963109138313</v>
      </c>
      <c r="BN7" s="61" cm="1">
        <f t="array" aca="1" ref="BN7" ca="1">INDEX(LoansLossReserve,BN$3)</f>
        <v>-7354.8194721784266</v>
      </c>
      <c r="BO7" s="61" cm="1">
        <f t="array" aca="1" ref="BO7" ca="1">INDEX(LoansLossReserve,BO$3)</f>
        <v>-7432.0450766363001</v>
      </c>
      <c r="BP7" s="61" cm="1">
        <f t="array" aca="1" ref="BP7" ca="1">INDEX(LoansLossReserve,BP$3)</f>
        <v>-7510.0815499409819</v>
      </c>
      <c r="BQ7" s="61" cm="1">
        <f t="array" aca="1" ref="BQ7" ca="1">INDEX(LoansLossReserve,BQ$3)</f>
        <v>-7588.9374062153629</v>
      </c>
      <c r="BR7" s="62" cm="1">
        <f t="array" aca="1" ref="BR7" ca="1">INDEX(LoansLossReserve,BR$3)</f>
        <v>-7668.6212489806248</v>
      </c>
    </row>
    <row r="8" spans="1:70" x14ac:dyDescent="0.25">
      <c r="C8" s="311" t="s">
        <v>88</v>
      </c>
      <c r="E8" s="291">
        <f ca="1">V8</f>
        <v>24279.087069948124</v>
      </c>
      <c r="F8" s="291">
        <f ca="1">AH8</f>
        <v>4248.2841952300223</v>
      </c>
      <c r="G8" s="291">
        <f ca="1">AT8</f>
        <v>5117.1891827342024</v>
      </c>
      <c r="H8" s="291">
        <f ca="1">BF8</f>
        <v>6388.2860390858023</v>
      </c>
      <c r="I8" s="291">
        <f ca="1">BR8</f>
        <v>8234.9437298305929</v>
      </c>
      <c r="K8" s="47">
        <f t="shared" ref="K8:AP8" ca="1" si="0">SUM(K5:K7)</f>
        <v>13895.289061674419</v>
      </c>
      <c r="L8" s="47">
        <f t="shared" ca="1" si="0"/>
        <v>26426.897580293546</v>
      </c>
      <c r="M8" s="47">
        <f t="shared" ca="1" si="0"/>
        <v>37779.80214352953</v>
      </c>
      <c r="N8" s="47">
        <f t="shared" ca="1" si="0"/>
        <v>37667.319737386453</v>
      </c>
      <c r="O8" s="47">
        <f t="shared" ca="1" si="0"/>
        <v>37218.266079557608</v>
      </c>
      <c r="P8" s="47">
        <f t="shared" ca="1" si="0"/>
        <v>36428.299481282986</v>
      </c>
      <c r="Q8" s="47">
        <f t="shared" ca="1" si="0"/>
        <v>35293.022569937864</v>
      </c>
      <c r="R8" s="47">
        <f t="shared" ca="1" si="0"/>
        <v>33807.981578150582</v>
      </c>
      <c r="S8" s="47">
        <f t="shared" ca="1" si="0"/>
        <v>31968.665623878533</v>
      </c>
      <c r="T8" s="47">
        <f t="shared" ca="1" si="0"/>
        <v>29770.505981327682</v>
      </c>
      <c r="U8" s="47">
        <f t="shared" ca="1" si="0"/>
        <v>27208.875342599564</v>
      </c>
      <c r="V8" s="65">
        <f t="shared" ca="1" si="0"/>
        <v>24279.087069948124</v>
      </c>
      <c r="W8" s="47">
        <f t="shared" ca="1" si="0"/>
        <v>18892.908111434364</v>
      </c>
      <c r="X8" s="47">
        <f t="shared" ca="1" si="0"/>
        <v>14777.562269142483</v>
      </c>
      <c r="Y8" s="47">
        <f t="shared" ca="1" si="0"/>
        <v>11949.446893882097</v>
      </c>
      <c r="Z8" s="47">
        <f t="shared" ca="1" si="0"/>
        <v>9419.9177249407876</v>
      </c>
      <c r="AA8" s="47">
        <f t="shared" ca="1" si="0"/>
        <v>7192.8287484939492</v>
      </c>
      <c r="AB8" s="47">
        <f t="shared" ca="1" si="0"/>
        <v>5272.083402959438</v>
      </c>
      <c r="AC8" s="47">
        <f t="shared" ca="1" si="0"/>
        <v>3872.1911753736467</v>
      </c>
      <c r="AD8" s="47">
        <f t="shared" ca="1" si="0"/>
        <v>3950.4942829875354</v>
      </c>
      <c r="AE8" s="47">
        <f t="shared" ca="1" si="0"/>
        <v>4026.811863318273</v>
      </c>
      <c r="AF8" s="47">
        <f t="shared" ca="1" si="0"/>
        <v>4101.5820054783089</v>
      </c>
      <c r="AG8" s="47">
        <f t="shared" ca="1" si="0"/>
        <v>4175.2531352301376</v>
      </c>
      <c r="AH8" s="65">
        <f t="shared" ca="1" si="0"/>
        <v>4248.2841952300223</v>
      </c>
      <c r="AI8" s="47">
        <f t="shared" ca="1" si="0"/>
        <v>4267.1587368525634</v>
      </c>
      <c r="AJ8" s="47">
        <f t="shared" ca="1" si="0"/>
        <v>4342.9131973747217</v>
      </c>
      <c r="AK8" s="47">
        <f t="shared" ca="1" si="0"/>
        <v>4409.4562048338221</v>
      </c>
      <c r="AL8" s="47">
        <f t="shared" ca="1" si="0"/>
        <v>4477.9188167504844</v>
      </c>
      <c r="AM8" s="47">
        <f t="shared" ca="1" si="0"/>
        <v>4548.3211889715158</v>
      </c>
      <c r="AN8" s="47">
        <f t="shared" ca="1" si="0"/>
        <v>4620.6836889801152</v>
      </c>
      <c r="AO8" s="47">
        <f t="shared" ca="1" si="0"/>
        <v>4695.0268981180516</v>
      </c>
      <c r="AP8" s="47">
        <f t="shared" ca="1" si="0"/>
        <v>4795.0382804978444</v>
      </c>
      <c r="AQ8" s="47">
        <f t="shared" ref="AQ8:BR8" ca="1" si="1">SUM(AQ5:AQ7)</f>
        <v>4872.4888519385386</v>
      </c>
      <c r="AR8" s="47">
        <f t="shared" ca="1" si="1"/>
        <v>4951.9831822586029</v>
      </c>
      <c r="AS8" s="47">
        <f t="shared" ca="1" si="1"/>
        <v>5033.5427309262723</v>
      </c>
      <c r="AT8" s="65">
        <f t="shared" ca="1" si="1"/>
        <v>5117.1891827342024</v>
      </c>
      <c r="AU8" s="47">
        <f t="shared" ca="1" si="1"/>
        <v>5200.9735852595304</v>
      </c>
      <c r="AV8" s="47">
        <f t="shared" ca="1" si="1"/>
        <v>5286.8889459721322</v>
      </c>
      <c r="AW8" s="47">
        <f t="shared" ca="1" si="1"/>
        <v>5374.9576399329717</v>
      </c>
      <c r="AX8" s="47">
        <f t="shared" ca="1" si="1"/>
        <v>5585.202277141143</v>
      </c>
      <c r="AY8" s="47">
        <f t="shared" ca="1" si="1"/>
        <v>5677.6457050007657</v>
      </c>
      <c r="AZ8" s="47">
        <f t="shared" ca="1" si="1"/>
        <v>5772.3110108136625</v>
      </c>
      <c r="BA8" s="47">
        <f t="shared" ca="1" si="1"/>
        <v>5869.2215242983611</v>
      </c>
      <c r="BB8" s="47">
        <f t="shared" ca="1" si="1"/>
        <v>5968.4008201353972</v>
      </c>
      <c r="BC8" s="47">
        <f t="shared" ca="1" si="1"/>
        <v>6069.8727205394844</v>
      </c>
      <c r="BD8" s="47">
        <f t="shared" ca="1" si="1"/>
        <v>6173.6612978585681</v>
      </c>
      <c r="BE8" s="47">
        <f t="shared" ca="1" si="1"/>
        <v>6279.7908772002629</v>
      </c>
      <c r="BF8" s="65">
        <f t="shared" ca="1" si="1"/>
        <v>6388.2860390858023</v>
      </c>
      <c r="BG8" s="47">
        <f t="shared" ca="1" si="1"/>
        <v>6497.1626568943693</v>
      </c>
      <c r="BH8" s="47">
        <f t="shared" ca="1" si="1"/>
        <v>6608.4547952856738</v>
      </c>
      <c r="BI8" s="47">
        <f t="shared" ca="1" si="1"/>
        <v>6722.1878172258475</v>
      </c>
      <c r="BJ8" s="47">
        <f t="shared" ca="1" si="1"/>
        <v>6838.3873519921335</v>
      </c>
      <c r="BK8" s="47">
        <f t="shared" ca="1" si="1"/>
        <v>6957.0792979692196</v>
      </c>
      <c r="BL8" s="47">
        <f t="shared" ca="1" si="1"/>
        <v>7453.2898254748116</v>
      </c>
      <c r="BM8" s="47">
        <f t="shared" ca="1" si="1"/>
        <v>7577.045379614965</v>
      </c>
      <c r="BN8" s="47">
        <f t="shared" ca="1" si="1"/>
        <v>7703.372683169343</v>
      </c>
      <c r="BO8" s="47">
        <f t="shared" ca="1" si="1"/>
        <v>7832.2987395067858</v>
      </c>
      <c r="BP8" s="47">
        <f t="shared" ca="1" si="1"/>
        <v>7963.8508355315189</v>
      </c>
      <c r="BQ8" s="47">
        <f t="shared" ca="1" si="1"/>
        <v>8098.0565446602513</v>
      </c>
      <c r="BR8" s="65">
        <f t="shared" ca="1" si="1"/>
        <v>8234.9437298305929</v>
      </c>
    </row>
    <row r="9" spans="1:70" s="47" customFormat="1" x14ac:dyDescent="0.25">
      <c r="B9" s="65"/>
      <c r="C9" s="149" t="s">
        <v>106</v>
      </c>
      <c r="D9" s="47">
        <f>CapEx!D67</f>
        <v>0</v>
      </c>
      <c r="E9" s="60">
        <f t="shared" ref="E9:E14" si="2">V9</f>
        <v>0</v>
      </c>
      <c r="F9" s="60">
        <f t="shared" ref="F9:F14" si="3">AH9</f>
        <v>0</v>
      </c>
      <c r="G9" s="60">
        <f t="shared" ref="G9:G14" si="4">AT9</f>
        <v>0</v>
      </c>
      <c r="H9" s="60">
        <f t="shared" ref="H9:H14" si="5">BF9</f>
        <v>0</v>
      </c>
      <c r="I9" s="60">
        <f t="shared" ref="I9:I14" si="6">BR9</f>
        <v>0</v>
      </c>
      <c r="J9" s="47">
        <f>CapEx!J67</f>
        <v>0</v>
      </c>
      <c r="K9" s="53">
        <f>CapEx!K67</f>
        <v>0</v>
      </c>
      <c r="L9" s="59">
        <f>CapEx!L67</f>
        <v>0</v>
      </c>
      <c r="M9" s="59">
        <f>CapEx!M67</f>
        <v>0</v>
      </c>
      <c r="N9" s="59">
        <f>CapEx!N67</f>
        <v>0</v>
      </c>
      <c r="O9" s="59">
        <f>CapEx!O67</f>
        <v>0</v>
      </c>
      <c r="P9" s="59">
        <f>CapEx!P67</f>
        <v>0</v>
      </c>
      <c r="Q9" s="59">
        <f>CapEx!Q67</f>
        <v>0</v>
      </c>
      <c r="R9" s="59">
        <f>CapEx!R67</f>
        <v>0</v>
      </c>
      <c r="S9" s="59">
        <f>CapEx!S67</f>
        <v>0</v>
      </c>
      <c r="T9" s="59">
        <f>CapEx!T67</f>
        <v>0</v>
      </c>
      <c r="U9" s="59">
        <f>CapEx!U67</f>
        <v>0</v>
      </c>
      <c r="V9" s="60">
        <f>CapEx!V67</f>
        <v>0</v>
      </c>
      <c r="W9" s="53">
        <f>CapEx!W67</f>
        <v>0</v>
      </c>
      <c r="X9" s="59">
        <f>CapEx!X67</f>
        <v>0</v>
      </c>
      <c r="Y9" s="59">
        <f>CapEx!Y67</f>
        <v>0</v>
      </c>
      <c r="Z9" s="59">
        <f>CapEx!Z67</f>
        <v>0</v>
      </c>
      <c r="AA9" s="59">
        <f>CapEx!AA67</f>
        <v>0</v>
      </c>
      <c r="AB9" s="59">
        <f>CapEx!AB67</f>
        <v>0</v>
      </c>
      <c r="AC9" s="59">
        <f>CapEx!AC67</f>
        <v>0</v>
      </c>
      <c r="AD9" s="59">
        <f>CapEx!AD67</f>
        <v>0</v>
      </c>
      <c r="AE9" s="59">
        <f>CapEx!AE67</f>
        <v>0</v>
      </c>
      <c r="AF9" s="59">
        <f>CapEx!AF67</f>
        <v>0</v>
      </c>
      <c r="AG9" s="59">
        <f>CapEx!AG67</f>
        <v>0</v>
      </c>
      <c r="AH9" s="60">
        <f>CapEx!AH67</f>
        <v>0</v>
      </c>
      <c r="AI9" s="53">
        <f>CapEx!AI67</f>
        <v>0</v>
      </c>
      <c r="AJ9" s="59">
        <f>CapEx!AJ67</f>
        <v>0</v>
      </c>
      <c r="AK9" s="59">
        <f>CapEx!AK67</f>
        <v>0</v>
      </c>
      <c r="AL9" s="59">
        <f>CapEx!AL67</f>
        <v>0</v>
      </c>
      <c r="AM9" s="59">
        <f>CapEx!AM67</f>
        <v>0</v>
      </c>
      <c r="AN9" s="59">
        <f>CapEx!AN67</f>
        <v>0</v>
      </c>
      <c r="AO9" s="59">
        <f>CapEx!AO67</f>
        <v>0</v>
      </c>
      <c r="AP9" s="59">
        <f>CapEx!AP67</f>
        <v>0</v>
      </c>
      <c r="AQ9" s="59">
        <f>CapEx!AQ67</f>
        <v>0</v>
      </c>
      <c r="AR9" s="59">
        <f>CapEx!AR67</f>
        <v>0</v>
      </c>
      <c r="AS9" s="59">
        <f>CapEx!AS67</f>
        <v>0</v>
      </c>
      <c r="AT9" s="60">
        <f>CapEx!AT67</f>
        <v>0</v>
      </c>
      <c r="AU9" s="53">
        <f>CapEx!AU67</f>
        <v>0</v>
      </c>
      <c r="AV9" s="59">
        <f>CapEx!AV67</f>
        <v>0</v>
      </c>
      <c r="AW9" s="59">
        <f>CapEx!AW67</f>
        <v>0</v>
      </c>
      <c r="AX9" s="59">
        <f>CapEx!AX67</f>
        <v>0</v>
      </c>
      <c r="AY9" s="59">
        <f>CapEx!AY67</f>
        <v>0</v>
      </c>
      <c r="AZ9" s="59">
        <f>CapEx!AZ67</f>
        <v>0</v>
      </c>
      <c r="BA9" s="59">
        <f>CapEx!BA67</f>
        <v>0</v>
      </c>
      <c r="BB9" s="59">
        <f>CapEx!BB67</f>
        <v>0</v>
      </c>
      <c r="BC9" s="59">
        <f>CapEx!BC67</f>
        <v>0</v>
      </c>
      <c r="BD9" s="59">
        <f>CapEx!BD67</f>
        <v>0</v>
      </c>
      <c r="BE9" s="59">
        <f>CapEx!BE67</f>
        <v>0</v>
      </c>
      <c r="BF9" s="60">
        <f>CapEx!BF67</f>
        <v>0</v>
      </c>
      <c r="BG9" s="53">
        <f>CapEx!BG67</f>
        <v>0</v>
      </c>
      <c r="BH9" s="59">
        <f>CapEx!BH67</f>
        <v>0</v>
      </c>
      <c r="BI9" s="59">
        <f>CapEx!BI67</f>
        <v>0</v>
      </c>
      <c r="BJ9" s="59">
        <f>CapEx!BJ67</f>
        <v>0</v>
      </c>
      <c r="BK9" s="59">
        <f>CapEx!BK67</f>
        <v>0</v>
      </c>
      <c r="BL9" s="59">
        <f>CapEx!BL67</f>
        <v>0</v>
      </c>
      <c r="BM9" s="59">
        <f>CapEx!BM67</f>
        <v>0</v>
      </c>
      <c r="BN9" s="59">
        <f>CapEx!BN67</f>
        <v>0</v>
      </c>
      <c r="BO9" s="59">
        <f>CapEx!BO67</f>
        <v>0</v>
      </c>
      <c r="BP9" s="59">
        <f>CapEx!BP67</f>
        <v>0</v>
      </c>
      <c r="BQ9" s="59">
        <f>CapEx!BQ67</f>
        <v>0</v>
      </c>
      <c r="BR9" s="60">
        <f>CapEx!BR67</f>
        <v>0</v>
      </c>
    </row>
    <row r="10" spans="1:70" s="47" customFormat="1" x14ac:dyDescent="0.25">
      <c r="B10" s="65"/>
      <c r="C10" s="149" t="s">
        <v>105</v>
      </c>
      <c r="D10" s="47">
        <f>CapEx!D68</f>
        <v>0</v>
      </c>
      <c r="E10" s="60">
        <f t="shared" si="2"/>
        <v>500</v>
      </c>
      <c r="F10" s="60">
        <f t="shared" si="3"/>
        <v>500</v>
      </c>
      <c r="G10" s="60">
        <f t="shared" si="4"/>
        <v>500</v>
      </c>
      <c r="H10" s="60">
        <f t="shared" si="5"/>
        <v>0</v>
      </c>
      <c r="I10" s="60">
        <f t="shared" si="6"/>
        <v>0</v>
      </c>
      <c r="J10" s="47">
        <f>CapEx!J68</f>
        <v>0</v>
      </c>
      <c r="K10" s="53">
        <f>CapEx!K68</f>
        <v>0</v>
      </c>
      <c r="L10" s="59">
        <f>CapEx!L68</f>
        <v>0</v>
      </c>
      <c r="M10" s="59">
        <f>CapEx!M68</f>
        <v>0</v>
      </c>
      <c r="N10" s="59">
        <f>CapEx!N68</f>
        <v>0</v>
      </c>
      <c r="O10" s="59">
        <f>CapEx!O68</f>
        <v>0</v>
      </c>
      <c r="P10" s="59">
        <f>CapEx!P68</f>
        <v>0</v>
      </c>
      <c r="Q10" s="59">
        <f>CapEx!Q68</f>
        <v>0</v>
      </c>
      <c r="R10" s="59">
        <f>CapEx!R68</f>
        <v>0</v>
      </c>
      <c r="S10" s="59">
        <f>CapEx!S68</f>
        <v>500</v>
      </c>
      <c r="T10" s="59">
        <f>CapEx!T68</f>
        <v>500</v>
      </c>
      <c r="U10" s="59">
        <f>CapEx!U68</f>
        <v>500</v>
      </c>
      <c r="V10" s="60">
        <f>CapEx!V68</f>
        <v>500</v>
      </c>
      <c r="W10" s="53">
        <f>CapEx!W68</f>
        <v>500</v>
      </c>
      <c r="X10" s="59">
        <f>CapEx!X68</f>
        <v>500</v>
      </c>
      <c r="Y10" s="59">
        <f>CapEx!Y68</f>
        <v>500</v>
      </c>
      <c r="Z10" s="59">
        <f>CapEx!Z68</f>
        <v>500</v>
      </c>
      <c r="AA10" s="59">
        <f>CapEx!AA68</f>
        <v>500</v>
      </c>
      <c r="AB10" s="59">
        <f>CapEx!AB68</f>
        <v>500</v>
      </c>
      <c r="AC10" s="59">
        <f>CapEx!AC68</f>
        <v>500</v>
      </c>
      <c r="AD10" s="59">
        <f>CapEx!AD68</f>
        <v>500</v>
      </c>
      <c r="AE10" s="59">
        <f>CapEx!AE68</f>
        <v>500</v>
      </c>
      <c r="AF10" s="59">
        <f>CapEx!AF68</f>
        <v>500</v>
      </c>
      <c r="AG10" s="59">
        <f>CapEx!AG68</f>
        <v>500</v>
      </c>
      <c r="AH10" s="60">
        <f>CapEx!AH68</f>
        <v>500</v>
      </c>
      <c r="AI10" s="53">
        <f>CapEx!AI68</f>
        <v>500</v>
      </c>
      <c r="AJ10" s="59">
        <f>CapEx!AJ68</f>
        <v>500</v>
      </c>
      <c r="AK10" s="59">
        <f>CapEx!AK68</f>
        <v>500</v>
      </c>
      <c r="AL10" s="59">
        <f>CapEx!AL68</f>
        <v>500</v>
      </c>
      <c r="AM10" s="59">
        <f>CapEx!AM68</f>
        <v>500</v>
      </c>
      <c r="AN10" s="59">
        <f>CapEx!AN68</f>
        <v>500</v>
      </c>
      <c r="AO10" s="59">
        <f>CapEx!AO68</f>
        <v>500</v>
      </c>
      <c r="AP10" s="59">
        <f>CapEx!AP68</f>
        <v>500</v>
      </c>
      <c r="AQ10" s="59">
        <f>CapEx!AQ68</f>
        <v>500</v>
      </c>
      <c r="AR10" s="59">
        <f>CapEx!AR68</f>
        <v>500</v>
      </c>
      <c r="AS10" s="59">
        <f>CapEx!AS68</f>
        <v>500</v>
      </c>
      <c r="AT10" s="60">
        <f>CapEx!AT68</f>
        <v>500</v>
      </c>
      <c r="AU10" s="53">
        <f>CapEx!AU68</f>
        <v>500</v>
      </c>
      <c r="AV10" s="59">
        <f>CapEx!AV68</f>
        <v>500</v>
      </c>
      <c r="AW10" s="59">
        <f>CapEx!AW68</f>
        <v>500</v>
      </c>
      <c r="AX10" s="59">
        <f>CapEx!AX68</f>
        <v>0</v>
      </c>
      <c r="AY10" s="59">
        <f>CapEx!AY68</f>
        <v>0</v>
      </c>
      <c r="AZ10" s="59">
        <f>CapEx!AZ68</f>
        <v>0</v>
      </c>
      <c r="BA10" s="59">
        <f>CapEx!BA68</f>
        <v>0</v>
      </c>
      <c r="BB10" s="59">
        <f>CapEx!BB68</f>
        <v>0</v>
      </c>
      <c r="BC10" s="59">
        <f>CapEx!BC68</f>
        <v>0</v>
      </c>
      <c r="BD10" s="59">
        <f>CapEx!BD68</f>
        <v>0</v>
      </c>
      <c r="BE10" s="59">
        <f>CapEx!BE68</f>
        <v>0</v>
      </c>
      <c r="BF10" s="60">
        <f>CapEx!BF68</f>
        <v>0</v>
      </c>
      <c r="BG10" s="53">
        <f>CapEx!BG68</f>
        <v>0</v>
      </c>
      <c r="BH10" s="59">
        <f>CapEx!BH68</f>
        <v>0</v>
      </c>
      <c r="BI10" s="59">
        <f>CapEx!BI68</f>
        <v>0</v>
      </c>
      <c r="BJ10" s="59">
        <f>CapEx!BJ68</f>
        <v>0</v>
      </c>
      <c r="BK10" s="59">
        <f>CapEx!BK68</f>
        <v>0</v>
      </c>
      <c r="BL10" s="59">
        <f>CapEx!BL68</f>
        <v>0</v>
      </c>
      <c r="BM10" s="59">
        <f>CapEx!BM68</f>
        <v>0</v>
      </c>
      <c r="BN10" s="59">
        <f>CapEx!BN68</f>
        <v>0</v>
      </c>
      <c r="BO10" s="59">
        <f>CapEx!BO68</f>
        <v>0</v>
      </c>
      <c r="BP10" s="59">
        <f>CapEx!BP68</f>
        <v>0</v>
      </c>
      <c r="BQ10" s="59">
        <f>CapEx!BQ68</f>
        <v>0</v>
      </c>
      <c r="BR10" s="60">
        <f>CapEx!BR68</f>
        <v>0</v>
      </c>
    </row>
    <row r="11" spans="1:70" s="47" customFormat="1" x14ac:dyDescent="0.25">
      <c r="B11" s="65"/>
      <c r="C11" s="149" t="s">
        <v>112</v>
      </c>
      <c r="D11" s="47">
        <f>CapEx!D69</f>
        <v>0</v>
      </c>
      <c r="E11" s="60">
        <f t="shared" si="2"/>
        <v>0</v>
      </c>
      <c r="F11" s="60">
        <f t="shared" si="3"/>
        <v>0</v>
      </c>
      <c r="G11" s="60">
        <f t="shared" si="4"/>
        <v>0</v>
      </c>
      <c r="H11" s="60">
        <f t="shared" si="5"/>
        <v>0</v>
      </c>
      <c r="I11" s="60">
        <f t="shared" si="6"/>
        <v>0</v>
      </c>
      <c r="J11" s="47">
        <f>CapEx!J69</f>
        <v>0</v>
      </c>
      <c r="K11" s="53">
        <f>CapEx!K69</f>
        <v>0</v>
      </c>
      <c r="L11" s="59">
        <f>CapEx!L69</f>
        <v>0</v>
      </c>
      <c r="M11" s="59">
        <f>CapEx!M69</f>
        <v>0</v>
      </c>
      <c r="N11" s="59">
        <f>CapEx!N69</f>
        <v>0</v>
      </c>
      <c r="O11" s="59">
        <f>CapEx!O69</f>
        <v>0</v>
      </c>
      <c r="P11" s="59">
        <f>CapEx!P69</f>
        <v>0</v>
      </c>
      <c r="Q11" s="59">
        <f>CapEx!Q69</f>
        <v>0</v>
      </c>
      <c r="R11" s="59">
        <f>CapEx!R69</f>
        <v>0</v>
      </c>
      <c r="S11" s="59">
        <f>CapEx!S69</f>
        <v>0</v>
      </c>
      <c r="T11" s="59">
        <f>CapEx!T69</f>
        <v>0</v>
      </c>
      <c r="U11" s="59">
        <f>CapEx!U69</f>
        <v>0</v>
      </c>
      <c r="V11" s="60">
        <f>CapEx!V69</f>
        <v>0</v>
      </c>
      <c r="W11" s="53">
        <f>CapEx!W69</f>
        <v>0</v>
      </c>
      <c r="X11" s="59">
        <f>CapEx!X69</f>
        <v>0</v>
      </c>
      <c r="Y11" s="59">
        <f>CapEx!Y69</f>
        <v>0</v>
      </c>
      <c r="Z11" s="59">
        <f>CapEx!Z69</f>
        <v>0</v>
      </c>
      <c r="AA11" s="59">
        <f>CapEx!AA69</f>
        <v>0</v>
      </c>
      <c r="AB11" s="59">
        <f>CapEx!AB69</f>
        <v>0</v>
      </c>
      <c r="AC11" s="59">
        <f>CapEx!AC69</f>
        <v>0</v>
      </c>
      <c r="AD11" s="59">
        <f>CapEx!AD69</f>
        <v>0</v>
      </c>
      <c r="AE11" s="59">
        <f>CapEx!AE69</f>
        <v>0</v>
      </c>
      <c r="AF11" s="59">
        <f>CapEx!AF69</f>
        <v>0</v>
      </c>
      <c r="AG11" s="59">
        <f>CapEx!AG69</f>
        <v>0</v>
      </c>
      <c r="AH11" s="60">
        <f>CapEx!AH69</f>
        <v>0</v>
      </c>
      <c r="AI11" s="53">
        <f>CapEx!AI69</f>
        <v>55</v>
      </c>
      <c r="AJ11" s="59">
        <f>CapEx!AJ69</f>
        <v>55</v>
      </c>
      <c r="AK11" s="59">
        <f>CapEx!AK69</f>
        <v>55</v>
      </c>
      <c r="AL11" s="59">
        <f>CapEx!AL69</f>
        <v>55</v>
      </c>
      <c r="AM11" s="59">
        <f>CapEx!AM69</f>
        <v>55</v>
      </c>
      <c r="AN11" s="59">
        <f>CapEx!AN69</f>
        <v>55</v>
      </c>
      <c r="AO11" s="59">
        <f>CapEx!AO69</f>
        <v>55</v>
      </c>
      <c r="AP11" s="59">
        <f>CapEx!AP69</f>
        <v>0</v>
      </c>
      <c r="AQ11" s="59">
        <f>CapEx!AQ69</f>
        <v>0</v>
      </c>
      <c r="AR11" s="59">
        <f>CapEx!AR69</f>
        <v>0</v>
      </c>
      <c r="AS11" s="59">
        <f>CapEx!AS69</f>
        <v>0</v>
      </c>
      <c r="AT11" s="60">
        <f>CapEx!AT69</f>
        <v>0</v>
      </c>
      <c r="AU11" s="53">
        <f>CapEx!AU69</f>
        <v>0</v>
      </c>
      <c r="AV11" s="59">
        <f>CapEx!AV69</f>
        <v>0</v>
      </c>
      <c r="AW11" s="59">
        <f>CapEx!AW69</f>
        <v>0</v>
      </c>
      <c r="AX11" s="59">
        <f>CapEx!AX69</f>
        <v>0</v>
      </c>
      <c r="AY11" s="59">
        <f>CapEx!AY69</f>
        <v>0</v>
      </c>
      <c r="AZ11" s="59">
        <f>CapEx!AZ69</f>
        <v>0</v>
      </c>
      <c r="BA11" s="59">
        <f>CapEx!BA69</f>
        <v>0</v>
      </c>
      <c r="BB11" s="59">
        <f>CapEx!BB69</f>
        <v>0</v>
      </c>
      <c r="BC11" s="59">
        <f>CapEx!BC69</f>
        <v>0</v>
      </c>
      <c r="BD11" s="59">
        <f>CapEx!BD69</f>
        <v>0</v>
      </c>
      <c r="BE11" s="59">
        <f>CapEx!BE69</f>
        <v>0</v>
      </c>
      <c r="BF11" s="60">
        <f>CapEx!BF69</f>
        <v>0</v>
      </c>
      <c r="BG11" s="53">
        <f>CapEx!BG69</f>
        <v>0</v>
      </c>
      <c r="BH11" s="59">
        <f>CapEx!BH69</f>
        <v>0</v>
      </c>
      <c r="BI11" s="59">
        <f>CapEx!BI69</f>
        <v>0</v>
      </c>
      <c r="BJ11" s="59">
        <f>CapEx!BJ69</f>
        <v>0</v>
      </c>
      <c r="BK11" s="59">
        <f>CapEx!BK69</f>
        <v>0</v>
      </c>
      <c r="BL11" s="59">
        <f>CapEx!BL69</f>
        <v>0</v>
      </c>
      <c r="BM11" s="59">
        <f>CapEx!BM69</f>
        <v>0</v>
      </c>
      <c r="BN11" s="59">
        <f>CapEx!BN69</f>
        <v>0</v>
      </c>
      <c r="BO11" s="59">
        <f>CapEx!BO69</f>
        <v>0</v>
      </c>
      <c r="BP11" s="59">
        <f>CapEx!BP69</f>
        <v>0</v>
      </c>
      <c r="BQ11" s="59">
        <f>CapEx!BQ69</f>
        <v>0</v>
      </c>
      <c r="BR11" s="60">
        <f>CapEx!BR69</f>
        <v>0</v>
      </c>
    </row>
    <row r="12" spans="1:70" s="47" customFormat="1" x14ac:dyDescent="0.25">
      <c r="B12" s="65"/>
      <c r="C12" s="149" t="s">
        <v>111</v>
      </c>
      <c r="D12" s="47">
        <f>CapEx!D70</f>
        <v>0</v>
      </c>
      <c r="E12" s="60">
        <f t="shared" si="2"/>
        <v>0</v>
      </c>
      <c r="F12" s="60">
        <f t="shared" si="3"/>
        <v>0</v>
      </c>
      <c r="G12" s="60">
        <f t="shared" si="4"/>
        <v>0</v>
      </c>
      <c r="H12" s="60">
        <f t="shared" si="5"/>
        <v>0</v>
      </c>
      <c r="I12" s="60">
        <f t="shared" si="6"/>
        <v>0</v>
      </c>
      <c r="J12" s="47">
        <f>CapEx!J70</f>
        <v>0</v>
      </c>
      <c r="K12" s="53">
        <f>CapEx!K70</f>
        <v>0</v>
      </c>
      <c r="L12" s="59">
        <f>CapEx!L70</f>
        <v>0</v>
      </c>
      <c r="M12" s="59">
        <f>CapEx!M70</f>
        <v>0</v>
      </c>
      <c r="N12" s="59">
        <f>CapEx!N70</f>
        <v>0</v>
      </c>
      <c r="O12" s="59">
        <f>CapEx!O70</f>
        <v>0</v>
      </c>
      <c r="P12" s="59">
        <f>CapEx!P70</f>
        <v>0</v>
      </c>
      <c r="Q12" s="59">
        <f>CapEx!Q70</f>
        <v>0</v>
      </c>
      <c r="R12" s="59">
        <f>CapEx!R70</f>
        <v>0</v>
      </c>
      <c r="S12" s="59">
        <f>CapEx!S70</f>
        <v>0</v>
      </c>
      <c r="T12" s="59">
        <f>CapEx!T70</f>
        <v>0</v>
      </c>
      <c r="U12" s="59">
        <f>CapEx!U70</f>
        <v>0</v>
      </c>
      <c r="V12" s="60">
        <f>CapEx!V70</f>
        <v>0</v>
      </c>
      <c r="W12" s="53">
        <f>CapEx!W70</f>
        <v>0</v>
      </c>
      <c r="X12" s="59">
        <f>CapEx!X70</f>
        <v>0</v>
      </c>
      <c r="Y12" s="59">
        <f>CapEx!Y70</f>
        <v>0</v>
      </c>
      <c r="Z12" s="59">
        <f>CapEx!Z70</f>
        <v>0</v>
      </c>
      <c r="AA12" s="59">
        <f>CapEx!AA70</f>
        <v>0</v>
      </c>
      <c r="AB12" s="59">
        <f>CapEx!AB70</f>
        <v>0</v>
      </c>
      <c r="AC12" s="59">
        <f>CapEx!AC70</f>
        <v>0</v>
      </c>
      <c r="AD12" s="59">
        <f>CapEx!AD70</f>
        <v>0</v>
      </c>
      <c r="AE12" s="59">
        <f>CapEx!AE70</f>
        <v>0</v>
      </c>
      <c r="AF12" s="59">
        <f>CapEx!AF70</f>
        <v>0</v>
      </c>
      <c r="AG12" s="59">
        <f>CapEx!AG70</f>
        <v>0</v>
      </c>
      <c r="AH12" s="60">
        <f>CapEx!AH70</f>
        <v>0</v>
      </c>
      <c r="AI12" s="53">
        <f>CapEx!AI70</f>
        <v>0</v>
      </c>
      <c r="AJ12" s="59">
        <f>CapEx!AJ70</f>
        <v>0</v>
      </c>
      <c r="AK12" s="59">
        <f>CapEx!AK70</f>
        <v>0</v>
      </c>
      <c r="AL12" s="59">
        <f>CapEx!AL70</f>
        <v>0</v>
      </c>
      <c r="AM12" s="59">
        <f>CapEx!AM70</f>
        <v>0</v>
      </c>
      <c r="AN12" s="59">
        <f>CapEx!AN70</f>
        <v>0</v>
      </c>
      <c r="AO12" s="59">
        <f>CapEx!AO70</f>
        <v>0</v>
      </c>
      <c r="AP12" s="59">
        <f>CapEx!AP70</f>
        <v>0</v>
      </c>
      <c r="AQ12" s="59">
        <f>CapEx!AQ70</f>
        <v>0</v>
      </c>
      <c r="AR12" s="59">
        <f>CapEx!AR70</f>
        <v>0</v>
      </c>
      <c r="AS12" s="59">
        <f>CapEx!AS70</f>
        <v>0</v>
      </c>
      <c r="AT12" s="60">
        <f>CapEx!AT70</f>
        <v>0</v>
      </c>
      <c r="AU12" s="53">
        <f>CapEx!AU70</f>
        <v>0</v>
      </c>
      <c r="AV12" s="59">
        <f>CapEx!AV70</f>
        <v>0</v>
      </c>
      <c r="AW12" s="59">
        <f>CapEx!AW70</f>
        <v>0</v>
      </c>
      <c r="AX12" s="59">
        <f>CapEx!AX70</f>
        <v>0</v>
      </c>
      <c r="AY12" s="59">
        <f>CapEx!AY70</f>
        <v>0</v>
      </c>
      <c r="AZ12" s="59">
        <f>CapEx!AZ70</f>
        <v>0</v>
      </c>
      <c r="BA12" s="59">
        <f>CapEx!BA70</f>
        <v>0</v>
      </c>
      <c r="BB12" s="59">
        <f>CapEx!BB70</f>
        <v>0</v>
      </c>
      <c r="BC12" s="59">
        <f>CapEx!BC70</f>
        <v>0</v>
      </c>
      <c r="BD12" s="59">
        <f>CapEx!BD70</f>
        <v>0</v>
      </c>
      <c r="BE12" s="59">
        <f>CapEx!BE70</f>
        <v>0</v>
      </c>
      <c r="BF12" s="60">
        <f>CapEx!BF70</f>
        <v>0</v>
      </c>
      <c r="BG12" s="53">
        <f>CapEx!BG70</f>
        <v>0</v>
      </c>
      <c r="BH12" s="59">
        <f>CapEx!BH70</f>
        <v>0</v>
      </c>
      <c r="BI12" s="59">
        <f>CapEx!BI70</f>
        <v>0</v>
      </c>
      <c r="BJ12" s="59">
        <f>CapEx!BJ70</f>
        <v>0</v>
      </c>
      <c r="BK12" s="59">
        <f>CapEx!BK70</f>
        <v>0</v>
      </c>
      <c r="BL12" s="59">
        <f>CapEx!BL70</f>
        <v>0</v>
      </c>
      <c r="BM12" s="59">
        <f>CapEx!BM70</f>
        <v>0</v>
      </c>
      <c r="BN12" s="59">
        <f>CapEx!BN70</f>
        <v>0</v>
      </c>
      <c r="BO12" s="59">
        <f>CapEx!BO70</f>
        <v>0</v>
      </c>
      <c r="BP12" s="59">
        <f>CapEx!BP70</f>
        <v>0</v>
      </c>
      <c r="BQ12" s="59">
        <f>CapEx!BQ70</f>
        <v>0</v>
      </c>
      <c r="BR12" s="60">
        <f>CapEx!BR70</f>
        <v>0</v>
      </c>
    </row>
    <row r="13" spans="1:70" s="47" customFormat="1" x14ac:dyDescent="0.25">
      <c r="B13" s="65"/>
      <c r="C13" s="149" t="s">
        <v>30</v>
      </c>
      <c r="D13" s="47">
        <f>CapEx!D71</f>
        <v>0</v>
      </c>
      <c r="E13" s="60">
        <f t="shared" si="2"/>
        <v>750</v>
      </c>
      <c r="F13" s="60">
        <f t="shared" si="3"/>
        <v>750</v>
      </c>
      <c r="G13" s="60">
        <f t="shared" si="4"/>
        <v>750</v>
      </c>
      <c r="H13" s="60">
        <f>BF13</f>
        <v>750</v>
      </c>
      <c r="I13" s="60">
        <f t="shared" si="6"/>
        <v>0</v>
      </c>
      <c r="J13" s="47">
        <f>CapEx!J71</f>
        <v>0</v>
      </c>
      <c r="K13" s="53">
        <f>CapEx!K71</f>
        <v>750</v>
      </c>
      <c r="L13" s="59">
        <f>CapEx!L71</f>
        <v>750</v>
      </c>
      <c r="M13" s="59">
        <f>CapEx!M71</f>
        <v>750</v>
      </c>
      <c r="N13" s="59">
        <f>CapEx!N71</f>
        <v>750</v>
      </c>
      <c r="O13" s="59">
        <f>CapEx!O71</f>
        <v>750</v>
      </c>
      <c r="P13" s="59">
        <f>CapEx!P71</f>
        <v>750</v>
      </c>
      <c r="Q13" s="59">
        <f>CapEx!Q71</f>
        <v>750</v>
      </c>
      <c r="R13" s="59">
        <f>CapEx!R71</f>
        <v>750</v>
      </c>
      <c r="S13" s="59">
        <f>CapEx!S71</f>
        <v>750</v>
      </c>
      <c r="T13" s="59">
        <f>CapEx!T71</f>
        <v>750</v>
      </c>
      <c r="U13" s="59">
        <f>CapEx!U71</f>
        <v>750</v>
      </c>
      <c r="V13" s="60">
        <f>CapEx!V71</f>
        <v>750</v>
      </c>
      <c r="W13" s="53">
        <f>CapEx!W71</f>
        <v>750</v>
      </c>
      <c r="X13" s="59">
        <f>CapEx!X71</f>
        <v>750</v>
      </c>
      <c r="Y13" s="59">
        <f>CapEx!Y71</f>
        <v>750</v>
      </c>
      <c r="Z13" s="59">
        <f>CapEx!Z71</f>
        <v>750</v>
      </c>
      <c r="AA13" s="59">
        <f>CapEx!AA71</f>
        <v>750</v>
      </c>
      <c r="AB13" s="59">
        <f>CapEx!AB71</f>
        <v>750</v>
      </c>
      <c r="AC13" s="59">
        <f>CapEx!AC71</f>
        <v>750</v>
      </c>
      <c r="AD13" s="59">
        <f>CapEx!AD71</f>
        <v>750</v>
      </c>
      <c r="AE13" s="59">
        <f>CapEx!AE71</f>
        <v>750</v>
      </c>
      <c r="AF13" s="59">
        <f>CapEx!AF71</f>
        <v>750</v>
      </c>
      <c r="AG13" s="59">
        <f>CapEx!AG71</f>
        <v>750</v>
      </c>
      <c r="AH13" s="60">
        <f>CapEx!AH71</f>
        <v>750</v>
      </c>
      <c r="AI13" s="53">
        <f>CapEx!AI71</f>
        <v>750</v>
      </c>
      <c r="AJ13" s="59">
        <f>CapEx!AJ71</f>
        <v>750</v>
      </c>
      <c r="AK13" s="59">
        <f>CapEx!AK71</f>
        <v>750</v>
      </c>
      <c r="AL13" s="59">
        <f>CapEx!AL71</f>
        <v>750</v>
      </c>
      <c r="AM13" s="59">
        <f>CapEx!AM71</f>
        <v>750</v>
      </c>
      <c r="AN13" s="59">
        <f>CapEx!AN71</f>
        <v>750</v>
      </c>
      <c r="AO13" s="59">
        <f>CapEx!AO71</f>
        <v>750</v>
      </c>
      <c r="AP13" s="59">
        <f>CapEx!AP71</f>
        <v>750</v>
      </c>
      <c r="AQ13" s="59">
        <f>CapEx!AQ71</f>
        <v>750</v>
      </c>
      <c r="AR13" s="59">
        <f>CapEx!AR71</f>
        <v>750</v>
      </c>
      <c r="AS13" s="59">
        <f>CapEx!AS71</f>
        <v>750</v>
      </c>
      <c r="AT13" s="60">
        <f>CapEx!AT71</f>
        <v>750</v>
      </c>
      <c r="AU13" s="53">
        <f>CapEx!AU71</f>
        <v>750</v>
      </c>
      <c r="AV13" s="59">
        <f>CapEx!AV71</f>
        <v>750</v>
      </c>
      <c r="AW13" s="59">
        <f>CapEx!AW71</f>
        <v>750</v>
      </c>
      <c r="AX13" s="59">
        <f>CapEx!AX71</f>
        <v>750</v>
      </c>
      <c r="AY13" s="59">
        <f>CapEx!AY71</f>
        <v>750</v>
      </c>
      <c r="AZ13" s="59">
        <f>CapEx!AZ71</f>
        <v>750</v>
      </c>
      <c r="BA13" s="59">
        <f>CapEx!BA71</f>
        <v>750</v>
      </c>
      <c r="BB13" s="59">
        <f>CapEx!BB71</f>
        <v>750</v>
      </c>
      <c r="BC13" s="59">
        <f>CapEx!BC71</f>
        <v>750</v>
      </c>
      <c r="BD13" s="59">
        <f>CapEx!BD71</f>
        <v>750</v>
      </c>
      <c r="BE13" s="59">
        <f>CapEx!BE71</f>
        <v>750</v>
      </c>
      <c r="BF13" s="60">
        <f>CapEx!BF71</f>
        <v>750</v>
      </c>
      <c r="BG13" s="53">
        <f>CapEx!BG71</f>
        <v>750</v>
      </c>
      <c r="BH13" s="59">
        <f>CapEx!BH71</f>
        <v>750</v>
      </c>
      <c r="BI13" s="59">
        <f>CapEx!BI71</f>
        <v>750</v>
      </c>
      <c r="BJ13" s="59">
        <f>CapEx!BJ71</f>
        <v>750</v>
      </c>
      <c r="BK13" s="59">
        <f>CapEx!BK71</f>
        <v>750</v>
      </c>
      <c r="BL13" s="59">
        <f>CapEx!BL71</f>
        <v>0</v>
      </c>
      <c r="BM13" s="59">
        <f>CapEx!BM71</f>
        <v>0</v>
      </c>
      <c r="BN13" s="59">
        <f>CapEx!BN71</f>
        <v>0</v>
      </c>
      <c r="BO13" s="59">
        <f>CapEx!BO71</f>
        <v>0</v>
      </c>
      <c r="BP13" s="59">
        <f>CapEx!BP71</f>
        <v>0</v>
      </c>
      <c r="BQ13" s="59">
        <f>CapEx!BQ71</f>
        <v>0</v>
      </c>
      <c r="BR13" s="60">
        <f>CapEx!BR71</f>
        <v>0</v>
      </c>
    </row>
    <row r="14" spans="1:70" s="47" customFormat="1" x14ac:dyDescent="0.25">
      <c r="B14" s="65"/>
      <c r="C14" s="150" t="s">
        <v>110</v>
      </c>
      <c r="D14" s="1">
        <f>CapEx!D72</f>
        <v>0</v>
      </c>
      <c r="E14" s="255">
        <f t="shared" si="2"/>
        <v>0</v>
      </c>
      <c r="F14" s="255">
        <f t="shared" si="3"/>
        <v>0</v>
      </c>
      <c r="G14" s="255">
        <f t="shared" si="4"/>
        <v>0</v>
      </c>
      <c r="H14" s="255">
        <f t="shared" si="5"/>
        <v>0</v>
      </c>
      <c r="I14" s="255">
        <f t="shared" si="6"/>
        <v>0</v>
      </c>
      <c r="J14" s="256">
        <f>CapEx!J72</f>
        <v>0</v>
      </c>
      <c r="K14" s="257">
        <f>CapEx!K72</f>
        <v>0</v>
      </c>
      <c r="L14" s="257">
        <f>CapEx!L72</f>
        <v>0</v>
      </c>
      <c r="M14" s="257">
        <f>CapEx!M72</f>
        <v>0</v>
      </c>
      <c r="N14" s="257">
        <f>CapEx!N72</f>
        <v>0</v>
      </c>
      <c r="O14" s="257">
        <f>CapEx!O72</f>
        <v>0</v>
      </c>
      <c r="P14" s="257">
        <f>CapEx!P72</f>
        <v>0</v>
      </c>
      <c r="Q14" s="257">
        <f>CapEx!Q72</f>
        <v>0</v>
      </c>
      <c r="R14" s="257">
        <f>CapEx!R72</f>
        <v>0</v>
      </c>
      <c r="S14" s="257">
        <f>CapEx!S72</f>
        <v>0</v>
      </c>
      <c r="T14" s="257">
        <f>CapEx!T72</f>
        <v>0</v>
      </c>
      <c r="U14" s="257">
        <f>CapEx!U72</f>
        <v>0</v>
      </c>
      <c r="V14" s="255">
        <f>CapEx!V72</f>
        <v>0</v>
      </c>
      <c r="W14" s="257">
        <f>CapEx!W72</f>
        <v>0</v>
      </c>
      <c r="X14" s="257">
        <f>CapEx!X72</f>
        <v>0</v>
      </c>
      <c r="Y14" s="257">
        <f>CapEx!Y72</f>
        <v>0</v>
      </c>
      <c r="Z14" s="257">
        <f>CapEx!Z72</f>
        <v>0</v>
      </c>
      <c r="AA14" s="257">
        <f>CapEx!AA72</f>
        <v>0</v>
      </c>
      <c r="AB14" s="257">
        <f>CapEx!AB72</f>
        <v>0</v>
      </c>
      <c r="AC14" s="257">
        <f>CapEx!AC72</f>
        <v>0</v>
      </c>
      <c r="AD14" s="257">
        <f>CapEx!AD72</f>
        <v>0</v>
      </c>
      <c r="AE14" s="257">
        <f>CapEx!AE72</f>
        <v>0</v>
      </c>
      <c r="AF14" s="257">
        <f>CapEx!AF72</f>
        <v>0</v>
      </c>
      <c r="AG14" s="257">
        <f>CapEx!AG72</f>
        <v>0</v>
      </c>
      <c r="AH14" s="255">
        <f>CapEx!AH72</f>
        <v>0</v>
      </c>
      <c r="AI14" s="257">
        <f>CapEx!AI72</f>
        <v>0</v>
      </c>
      <c r="AJ14" s="257">
        <f>CapEx!AJ72</f>
        <v>0</v>
      </c>
      <c r="AK14" s="257">
        <f>CapEx!AK72</f>
        <v>0</v>
      </c>
      <c r="AL14" s="257">
        <f>CapEx!AL72</f>
        <v>0</v>
      </c>
      <c r="AM14" s="257">
        <f>CapEx!AM72</f>
        <v>0</v>
      </c>
      <c r="AN14" s="257">
        <f>CapEx!AN72</f>
        <v>0</v>
      </c>
      <c r="AO14" s="257">
        <f>CapEx!AO72</f>
        <v>0</v>
      </c>
      <c r="AP14" s="257">
        <f>CapEx!AP72</f>
        <v>0</v>
      </c>
      <c r="AQ14" s="257">
        <f>CapEx!AQ72</f>
        <v>0</v>
      </c>
      <c r="AR14" s="257">
        <f>CapEx!AR72</f>
        <v>0</v>
      </c>
      <c r="AS14" s="257">
        <f>CapEx!AS72</f>
        <v>0</v>
      </c>
      <c r="AT14" s="255">
        <f>CapEx!AT72</f>
        <v>0</v>
      </c>
      <c r="AU14" s="257">
        <f>CapEx!AU72</f>
        <v>0</v>
      </c>
      <c r="AV14" s="257">
        <f>CapEx!AV72</f>
        <v>0</v>
      </c>
      <c r="AW14" s="257">
        <f>CapEx!AW72</f>
        <v>0</v>
      </c>
      <c r="AX14" s="257">
        <f>CapEx!AX72</f>
        <v>0</v>
      </c>
      <c r="AY14" s="257">
        <f>CapEx!AY72</f>
        <v>0</v>
      </c>
      <c r="AZ14" s="257">
        <f>CapEx!AZ72</f>
        <v>0</v>
      </c>
      <c r="BA14" s="257">
        <f>CapEx!BA72</f>
        <v>0</v>
      </c>
      <c r="BB14" s="257">
        <f>CapEx!BB72</f>
        <v>0</v>
      </c>
      <c r="BC14" s="257">
        <f>CapEx!BC72</f>
        <v>0</v>
      </c>
      <c r="BD14" s="257">
        <f>CapEx!BD72</f>
        <v>0</v>
      </c>
      <c r="BE14" s="257">
        <f>CapEx!BE72</f>
        <v>0</v>
      </c>
      <c r="BF14" s="255">
        <f>CapEx!BF72</f>
        <v>0</v>
      </c>
      <c r="BG14" s="257">
        <f>CapEx!BG72</f>
        <v>0</v>
      </c>
      <c r="BH14" s="257">
        <f>CapEx!BH72</f>
        <v>0</v>
      </c>
      <c r="BI14" s="257">
        <f>CapEx!BI72</f>
        <v>0</v>
      </c>
      <c r="BJ14" s="257">
        <f>CapEx!BJ72</f>
        <v>0</v>
      </c>
      <c r="BK14" s="257">
        <f>CapEx!BK72</f>
        <v>0</v>
      </c>
      <c r="BL14" s="257">
        <f>CapEx!BL72</f>
        <v>0</v>
      </c>
      <c r="BM14" s="257">
        <f>CapEx!BM72</f>
        <v>0</v>
      </c>
      <c r="BN14" s="257">
        <f>CapEx!BN72</f>
        <v>0</v>
      </c>
      <c r="BO14" s="257">
        <f>CapEx!BO72</f>
        <v>0</v>
      </c>
      <c r="BP14" s="257">
        <f>CapEx!BP72</f>
        <v>0</v>
      </c>
      <c r="BQ14" s="257">
        <f>CapEx!BQ72</f>
        <v>0</v>
      </c>
      <c r="BR14" s="255">
        <f>CapEx!BR72</f>
        <v>0</v>
      </c>
    </row>
    <row r="15" spans="1:70" x14ac:dyDescent="0.25">
      <c r="C15" s="124" t="s">
        <v>397</v>
      </c>
      <c r="D15" s="1"/>
      <c r="E15" s="1">
        <f t="shared" ref="E15:I15" si="7">SUM(E9:E14)</f>
        <v>1250</v>
      </c>
      <c r="F15" s="1">
        <f t="shared" si="7"/>
        <v>1250</v>
      </c>
      <c r="G15" s="1">
        <f t="shared" si="7"/>
        <v>1250</v>
      </c>
      <c r="H15" s="1">
        <f t="shared" si="7"/>
        <v>750</v>
      </c>
      <c r="I15" s="1">
        <f t="shared" si="7"/>
        <v>0</v>
      </c>
      <c r="J15" s="258"/>
      <c r="K15" s="1">
        <f t="shared" ref="K15" si="8">SUM(K9:K14)</f>
        <v>750</v>
      </c>
      <c r="L15" s="1">
        <f t="shared" ref="L15" si="9">SUM(L9:L14)</f>
        <v>750</v>
      </c>
      <c r="M15" s="1">
        <f t="shared" ref="M15" si="10">SUM(M9:M14)</f>
        <v>750</v>
      </c>
      <c r="N15" s="1">
        <f t="shared" ref="N15" si="11">SUM(N9:N14)</f>
        <v>750</v>
      </c>
      <c r="O15" s="1">
        <f t="shared" ref="O15" si="12">SUM(O9:O14)</f>
        <v>750</v>
      </c>
      <c r="P15" s="1">
        <f t="shared" ref="P15" si="13">SUM(P9:P14)</f>
        <v>750</v>
      </c>
      <c r="Q15" s="1">
        <f t="shared" ref="Q15" si="14">SUM(Q9:Q14)</f>
        <v>750</v>
      </c>
      <c r="R15" s="1">
        <f t="shared" ref="R15" si="15">SUM(R9:R14)</f>
        <v>750</v>
      </c>
      <c r="S15" s="1">
        <f t="shared" ref="S15" si="16">SUM(S9:S14)</f>
        <v>1250</v>
      </c>
      <c r="T15" s="1">
        <f t="shared" ref="T15" si="17">SUM(T9:T14)</f>
        <v>1250</v>
      </c>
      <c r="U15" s="1">
        <f t="shared" ref="U15" si="18">SUM(U9:U14)</f>
        <v>1250</v>
      </c>
      <c r="V15" s="1">
        <f t="shared" ref="V15" si="19">SUM(V9:V14)</f>
        <v>1250</v>
      </c>
      <c r="W15" s="1">
        <f t="shared" ref="W15" si="20">SUM(W9:W14)</f>
        <v>1250</v>
      </c>
      <c r="X15" s="1">
        <f t="shared" ref="X15" si="21">SUM(X9:X14)</f>
        <v>1250</v>
      </c>
      <c r="Y15" s="1">
        <f t="shared" ref="Y15" si="22">SUM(Y9:Y14)</f>
        <v>1250</v>
      </c>
      <c r="Z15" s="1">
        <f t="shared" ref="Z15" si="23">SUM(Z9:Z14)</f>
        <v>1250</v>
      </c>
      <c r="AA15" s="1">
        <f t="shared" ref="AA15" si="24">SUM(AA9:AA14)</f>
        <v>1250</v>
      </c>
      <c r="AB15" s="1">
        <f t="shared" ref="AB15" si="25">SUM(AB9:AB14)</f>
        <v>1250</v>
      </c>
      <c r="AC15" s="1">
        <f t="shared" ref="AC15" si="26">SUM(AC9:AC14)</f>
        <v>1250</v>
      </c>
      <c r="AD15" s="1">
        <f t="shared" ref="AD15" si="27">SUM(AD9:AD14)</f>
        <v>1250</v>
      </c>
      <c r="AE15" s="1">
        <f t="shared" ref="AE15" si="28">SUM(AE9:AE14)</f>
        <v>1250</v>
      </c>
      <c r="AF15" s="1">
        <f>SUM(AF9:AF14)</f>
        <v>1250</v>
      </c>
      <c r="AG15" s="1">
        <f t="shared" ref="AG15" si="29">SUM(AG9:AG14)</f>
        <v>1250</v>
      </c>
      <c r="AH15" s="1">
        <f t="shared" ref="AH15" si="30">SUM(AH9:AH14)</f>
        <v>1250</v>
      </c>
      <c r="AI15" s="1">
        <f t="shared" ref="AI15" si="31">SUM(AI9:AI14)</f>
        <v>1305</v>
      </c>
      <c r="AJ15" s="1">
        <f t="shared" ref="AJ15" si="32">SUM(AJ9:AJ14)</f>
        <v>1305</v>
      </c>
      <c r="AK15" s="1">
        <f t="shared" ref="AK15" si="33">SUM(AK9:AK14)</f>
        <v>1305</v>
      </c>
      <c r="AL15" s="1">
        <f t="shared" ref="AL15" si="34">SUM(AL9:AL14)</f>
        <v>1305</v>
      </c>
      <c r="AM15" s="1">
        <f t="shared" ref="AM15" si="35">SUM(AM9:AM14)</f>
        <v>1305</v>
      </c>
      <c r="AN15" s="1">
        <f t="shared" ref="AN15" si="36">SUM(AN9:AN14)</f>
        <v>1305</v>
      </c>
      <c r="AO15" s="1">
        <f t="shared" ref="AO15" si="37">SUM(AO9:AO14)</f>
        <v>1305</v>
      </c>
      <c r="AP15" s="1">
        <f t="shared" ref="AP15" si="38">SUM(AP9:AP14)</f>
        <v>1250</v>
      </c>
      <c r="AQ15" s="1">
        <f t="shared" ref="AQ15" si="39">SUM(AQ9:AQ14)</f>
        <v>1250</v>
      </c>
      <c r="AR15" s="1">
        <f t="shared" ref="AR15" si="40">SUM(AR9:AR14)</f>
        <v>1250</v>
      </c>
      <c r="AS15" s="1">
        <f t="shared" ref="AS15" si="41">SUM(AS9:AS14)</f>
        <v>1250</v>
      </c>
      <c r="AT15" s="1">
        <f t="shared" ref="AT15" si="42">SUM(AT9:AT14)</f>
        <v>1250</v>
      </c>
      <c r="AU15" s="1">
        <f t="shared" ref="AU15" si="43">SUM(AU9:AU14)</f>
        <v>1250</v>
      </c>
      <c r="AV15" s="1">
        <f t="shared" ref="AV15" si="44">SUM(AV9:AV14)</f>
        <v>1250</v>
      </c>
      <c r="AW15" s="1">
        <f t="shared" ref="AW15" si="45">SUM(AW9:AW14)</f>
        <v>1250</v>
      </c>
      <c r="AX15" s="1">
        <f t="shared" ref="AX15" si="46">SUM(AX9:AX14)</f>
        <v>750</v>
      </c>
      <c r="AY15" s="1">
        <f t="shared" ref="AY15" si="47">SUM(AY9:AY14)</f>
        <v>750</v>
      </c>
      <c r="AZ15" s="1">
        <f t="shared" ref="AZ15" si="48">SUM(AZ9:AZ14)</f>
        <v>750</v>
      </c>
      <c r="BA15" s="1">
        <f t="shared" ref="BA15" si="49">SUM(BA9:BA14)</f>
        <v>750</v>
      </c>
      <c r="BB15" s="1">
        <f t="shared" ref="BB15" si="50">SUM(BB9:BB14)</f>
        <v>750</v>
      </c>
      <c r="BC15" s="1">
        <f t="shared" ref="BC15" si="51">SUM(BC9:BC14)</f>
        <v>750</v>
      </c>
      <c r="BD15" s="1">
        <f t="shared" ref="BD15" si="52">SUM(BD9:BD14)</f>
        <v>750</v>
      </c>
      <c r="BE15" s="1">
        <f t="shared" ref="BE15" si="53">SUM(BE9:BE14)</f>
        <v>750</v>
      </c>
      <c r="BF15" s="1">
        <f t="shared" ref="BF15" si="54">SUM(BF9:BF14)</f>
        <v>750</v>
      </c>
      <c r="BG15" s="1">
        <f t="shared" ref="BG15" si="55">SUM(BG9:BG14)</f>
        <v>750</v>
      </c>
      <c r="BH15" s="1">
        <f t="shared" ref="BH15" si="56">SUM(BH9:BH14)</f>
        <v>750</v>
      </c>
      <c r="BI15" s="1">
        <f t="shared" ref="BI15" si="57">SUM(BI9:BI14)</f>
        <v>750</v>
      </c>
      <c r="BJ15" s="1">
        <f t="shared" ref="BJ15" si="58">SUM(BJ9:BJ14)</f>
        <v>750</v>
      </c>
      <c r="BK15" s="1">
        <f t="shared" ref="BK15" si="59">SUM(BK9:BK14)</f>
        <v>750</v>
      </c>
      <c r="BL15" s="1">
        <f t="shared" ref="BL15" si="60">SUM(BL9:BL14)</f>
        <v>0</v>
      </c>
      <c r="BM15" s="1">
        <f t="shared" ref="BM15" si="61">SUM(BM9:BM14)</f>
        <v>0</v>
      </c>
      <c r="BN15" s="1">
        <f t="shared" ref="BN15" si="62">SUM(BN9:BN14)</f>
        <v>0</v>
      </c>
      <c r="BO15" s="1">
        <f t="shared" ref="BO15" si="63">SUM(BO9:BO14)</f>
        <v>0</v>
      </c>
      <c r="BP15" s="1">
        <f t="shared" ref="BP15" si="64">SUM(BP9:BP14)</f>
        <v>0</v>
      </c>
      <c r="BQ15" s="1">
        <f t="shared" ref="BQ15" si="65">SUM(BQ9:BQ14)</f>
        <v>0</v>
      </c>
      <c r="BR15" s="1">
        <f t="shared" ref="BR15" si="66">SUM(BR9:BR14)</f>
        <v>0</v>
      </c>
    </row>
    <row r="16" spans="1:70" s="47" customFormat="1" x14ac:dyDescent="0.25">
      <c r="C16" s="143" t="s">
        <v>398</v>
      </c>
      <c r="E16" s="62">
        <f t="shared" ref="E16:E17" si="67">V16</f>
        <v>-111.11111111111111</v>
      </c>
      <c r="F16" s="62">
        <f t="shared" ref="F16" si="68">AH16</f>
        <v>-444.4444444444444</v>
      </c>
      <c r="G16" s="62">
        <f t="shared" ref="G16:G17" si="69">AT16</f>
        <v>-499.99999999999994</v>
      </c>
      <c r="H16" s="62">
        <f t="shared" ref="H16:H17" si="70">BF16</f>
        <v>0</v>
      </c>
      <c r="I16" s="62">
        <f t="shared" ref="I16:I17" si="71">BR16</f>
        <v>0</v>
      </c>
      <c r="K16" s="61" cm="1">
        <f t="array" ref="K16">INDEX(CapExAccumulated,K$3)</f>
        <v>0</v>
      </c>
      <c r="L16" s="61">
        <f>CapEx!L141</f>
        <v>0</v>
      </c>
      <c r="M16" s="61">
        <f>CapEx!M141</f>
        <v>0</v>
      </c>
      <c r="N16" s="61">
        <f>CapEx!N141</f>
        <v>0</v>
      </c>
      <c r="O16" s="61">
        <f>CapEx!O141</f>
        <v>0</v>
      </c>
      <c r="P16" s="61">
        <f>CapEx!P141</f>
        <v>0</v>
      </c>
      <c r="Q16" s="61">
        <f>CapEx!Q141</f>
        <v>0</v>
      </c>
      <c r="R16" s="61">
        <f>CapEx!R141</f>
        <v>0</v>
      </c>
      <c r="S16" s="61">
        <f>CapEx!S141</f>
        <v>-27.777777777777779</v>
      </c>
      <c r="T16" s="61">
        <f>CapEx!T141</f>
        <v>-55.555555555555557</v>
      </c>
      <c r="U16" s="61">
        <f>CapEx!U141</f>
        <v>-83.333333333333343</v>
      </c>
      <c r="V16" s="62">
        <f>CapEx!V141</f>
        <v>-111.11111111111111</v>
      </c>
      <c r="W16" s="61">
        <f>CapEx!W141</f>
        <v>-138.88888888888889</v>
      </c>
      <c r="X16" s="61">
        <f>CapEx!X141</f>
        <v>-166.66666666666666</v>
      </c>
      <c r="Y16" s="61">
        <f>CapEx!Y141</f>
        <v>-194.44444444444443</v>
      </c>
      <c r="Z16" s="61">
        <f>CapEx!Z141</f>
        <v>-222.2222222222222</v>
      </c>
      <c r="AA16" s="61">
        <f>CapEx!AA141</f>
        <v>-249.99999999999997</v>
      </c>
      <c r="AB16" s="61">
        <f>CapEx!AB141</f>
        <v>-277.77777777777777</v>
      </c>
      <c r="AC16" s="61">
        <f>CapEx!AC141</f>
        <v>-305.55555555555554</v>
      </c>
      <c r="AD16" s="61">
        <f>CapEx!AD141</f>
        <v>-333.33333333333331</v>
      </c>
      <c r="AE16" s="61">
        <f>CapEx!AE141</f>
        <v>-361.11111111111109</v>
      </c>
      <c r="AF16" s="61">
        <f>CapEx!AF141</f>
        <v>-388.88888888888886</v>
      </c>
      <c r="AG16" s="61">
        <f>CapEx!AG141</f>
        <v>-416.66666666666663</v>
      </c>
      <c r="AH16" s="62">
        <f>CapEx!AH141</f>
        <v>-444.4444444444444</v>
      </c>
      <c r="AI16" s="61">
        <f>CapEx!AI141</f>
        <v>-474.51388888888886</v>
      </c>
      <c r="AJ16" s="61">
        <f>CapEx!AJ141</f>
        <v>-504.58333333333326</v>
      </c>
      <c r="AK16" s="61">
        <f>CapEx!AK141</f>
        <v>-506.87499999999994</v>
      </c>
      <c r="AL16" s="61">
        <f>CapEx!AL141</f>
        <v>-509.16666666666663</v>
      </c>
      <c r="AM16" s="61">
        <f>CapEx!AM141</f>
        <v>-511.45833333333326</v>
      </c>
      <c r="AN16" s="61">
        <f>CapEx!AN141</f>
        <v>-513.74999999999989</v>
      </c>
      <c r="AO16" s="61">
        <f>CapEx!AO141</f>
        <v>-516.04166666666663</v>
      </c>
      <c r="AP16" s="61">
        <f>CapEx!AP141</f>
        <v>-499.99999999999994</v>
      </c>
      <c r="AQ16" s="61">
        <f>CapEx!AQ141</f>
        <v>-499.99999999999994</v>
      </c>
      <c r="AR16" s="61">
        <f>CapEx!AR141</f>
        <v>-499.99999999999994</v>
      </c>
      <c r="AS16" s="61">
        <f>CapEx!AS141</f>
        <v>-499.99999999999994</v>
      </c>
      <c r="AT16" s="62">
        <f>CapEx!AT141</f>
        <v>-499.99999999999994</v>
      </c>
      <c r="AU16" s="61">
        <f>CapEx!AU141</f>
        <v>-499.99999999999994</v>
      </c>
      <c r="AV16" s="61">
        <f>CapEx!AV141</f>
        <v>-499.99999999999994</v>
      </c>
      <c r="AW16" s="61">
        <f>CapEx!AW141</f>
        <v>-499.99999999999994</v>
      </c>
      <c r="AX16" s="61">
        <f>CapEx!AX141</f>
        <v>0</v>
      </c>
      <c r="AY16" s="61">
        <f>CapEx!AY141</f>
        <v>0</v>
      </c>
      <c r="AZ16" s="61">
        <f>CapEx!AZ141</f>
        <v>0</v>
      </c>
      <c r="BA16" s="61">
        <f>CapEx!BA141</f>
        <v>0</v>
      </c>
      <c r="BB16" s="61">
        <f>CapEx!BB141</f>
        <v>0</v>
      </c>
      <c r="BC16" s="61">
        <f>CapEx!BC141</f>
        <v>0</v>
      </c>
      <c r="BD16" s="61">
        <f>CapEx!BD141</f>
        <v>0</v>
      </c>
      <c r="BE16" s="61">
        <f>CapEx!BE141</f>
        <v>0</v>
      </c>
      <c r="BF16" s="62">
        <f>CapEx!BF141</f>
        <v>0</v>
      </c>
      <c r="BG16" s="61">
        <f>CapEx!BG141</f>
        <v>0</v>
      </c>
      <c r="BH16" s="61">
        <f>CapEx!BH141</f>
        <v>0</v>
      </c>
      <c r="BI16" s="61">
        <f>CapEx!BI141</f>
        <v>0</v>
      </c>
      <c r="BJ16" s="61">
        <f>CapEx!BJ141</f>
        <v>0</v>
      </c>
      <c r="BK16" s="61">
        <f>CapEx!BK141</f>
        <v>0</v>
      </c>
      <c r="BL16" s="61">
        <f>CapEx!BL141</f>
        <v>0</v>
      </c>
      <c r="BM16" s="61">
        <f>CapEx!BM141</f>
        <v>0</v>
      </c>
      <c r="BN16" s="61">
        <f>CapEx!BN141</f>
        <v>0</v>
      </c>
      <c r="BO16" s="61">
        <f>CapEx!BO141</f>
        <v>0</v>
      </c>
      <c r="BP16" s="61">
        <f>CapEx!BP141</f>
        <v>0</v>
      </c>
      <c r="BQ16" s="61">
        <f>CapEx!BQ141</f>
        <v>0</v>
      </c>
      <c r="BR16" s="62">
        <f>CapEx!BR141</f>
        <v>0</v>
      </c>
    </row>
    <row r="17" spans="1:73" s="47" customFormat="1" x14ac:dyDescent="0.25">
      <c r="A17" s="65"/>
      <c r="C17" s="135" t="s">
        <v>89</v>
      </c>
      <c r="E17" s="131">
        <f t="shared" si="67"/>
        <v>1138.8888888888889</v>
      </c>
      <c r="F17" s="131">
        <f>AH17</f>
        <v>805.55555555555566</v>
      </c>
      <c r="G17" s="131">
        <f t="shared" si="69"/>
        <v>750</v>
      </c>
      <c r="H17" s="131">
        <f t="shared" si="70"/>
        <v>750</v>
      </c>
      <c r="I17" s="131">
        <f t="shared" si="71"/>
        <v>0</v>
      </c>
      <c r="K17" s="66">
        <f>SUM(K15:K16)</f>
        <v>750</v>
      </c>
      <c r="L17" s="66">
        <f t="shared" ref="L17:BR17" si="72">SUM(L15:L16)</f>
        <v>750</v>
      </c>
      <c r="M17" s="66">
        <f t="shared" si="72"/>
        <v>750</v>
      </c>
      <c r="N17" s="66">
        <f t="shared" si="72"/>
        <v>750</v>
      </c>
      <c r="O17" s="66">
        <f t="shared" si="72"/>
        <v>750</v>
      </c>
      <c r="P17" s="66">
        <f t="shared" si="72"/>
        <v>750</v>
      </c>
      <c r="Q17" s="66">
        <f t="shared" si="72"/>
        <v>750</v>
      </c>
      <c r="R17" s="66">
        <f t="shared" si="72"/>
        <v>750</v>
      </c>
      <c r="S17" s="66">
        <f t="shared" si="72"/>
        <v>1222.2222222222222</v>
      </c>
      <c r="T17" s="66">
        <f t="shared" si="72"/>
        <v>1194.4444444444443</v>
      </c>
      <c r="U17" s="66">
        <f t="shared" si="72"/>
        <v>1166.6666666666667</v>
      </c>
      <c r="V17" s="131">
        <f t="shared" si="72"/>
        <v>1138.8888888888889</v>
      </c>
      <c r="W17" s="66">
        <f t="shared" si="72"/>
        <v>1111.1111111111111</v>
      </c>
      <c r="X17" s="66">
        <f t="shared" si="72"/>
        <v>1083.3333333333333</v>
      </c>
      <c r="Y17" s="66">
        <f t="shared" si="72"/>
        <v>1055.5555555555557</v>
      </c>
      <c r="Z17" s="66">
        <f t="shared" si="72"/>
        <v>1027.7777777777778</v>
      </c>
      <c r="AA17" s="66">
        <f t="shared" si="72"/>
        <v>1000</v>
      </c>
      <c r="AB17" s="66">
        <f t="shared" si="72"/>
        <v>972.22222222222217</v>
      </c>
      <c r="AC17" s="66">
        <f t="shared" si="72"/>
        <v>944.44444444444446</v>
      </c>
      <c r="AD17" s="66">
        <f t="shared" si="72"/>
        <v>916.66666666666674</v>
      </c>
      <c r="AE17" s="66">
        <f t="shared" si="72"/>
        <v>888.88888888888891</v>
      </c>
      <c r="AF17" s="66">
        <f t="shared" si="72"/>
        <v>861.11111111111109</v>
      </c>
      <c r="AG17" s="66">
        <f t="shared" si="72"/>
        <v>833.33333333333337</v>
      </c>
      <c r="AH17" s="131">
        <f t="shared" si="72"/>
        <v>805.55555555555566</v>
      </c>
      <c r="AI17" s="66">
        <f t="shared" si="72"/>
        <v>830.48611111111109</v>
      </c>
      <c r="AJ17" s="66">
        <f t="shared" si="72"/>
        <v>800.41666666666674</v>
      </c>
      <c r="AK17" s="66">
        <f t="shared" si="72"/>
        <v>798.125</v>
      </c>
      <c r="AL17" s="66">
        <f t="shared" si="72"/>
        <v>795.83333333333337</v>
      </c>
      <c r="AM17" s="66">
        <f t="shared" si="72"/>
        <v>793.54166666666674</v>
      </c>
      <c r="AN17" s="66">
        <f t="shared" si="72"/>
        <v>791.25000000000011</v>
      </c>
      <c r="AO17" s="66">
        <f t="shared" si="72"/>
        <v>788.95833333333337</v>
      </c>
      <c r="AP17" s="66">
        <f t="shared" si="72"/>
        <v>750</v>
      </c>
      <c r="AQ17" s="66">
        <f t="shared" si="72"/>
        <v>750</v>
      </c>
      <c r="AR17" s="66">
        <f t="shared" si="72"/>
        <v>750</v>
      </c>
      <c r="AS17" s="66">
        <f t="shared" si="72"/>
        <v>750</v>
      </c>
      <c r="AT17" s="131">
        <f t="shared" si="72"/>
        <v>750</v>
      </c>
      <c r="AU17" s="66">
        <f t="shared" si="72"/>
        <v>750</v>
      </c>
      <c r="AV17" s="66">
        <f t="shared" si="72"/>
        <v>750</v>
      </c>
      <c r="AW17" s="66">
        <f t="shared" si="72"/>
        <v>750</v>
      </c>
      <c r="AX17" s="66">
        <f t="shared" si="72"/>
        <v>750</v>
      </c>
      <c r="AY17" s="66">
        <f t="shared" si="72"/>
        <v>750</v>
      </c>
      <c r="AZ17" s="66">
        <f t="shared" si="72"/>
        <v>750</v>
      </c>
      <c r="BA17" s="66">
        <f t="shared" si="72"/>
        <v>750</v>
      </c>
      <c r="BB17" s="66">
        <f t="shared" si="72"/>
        <v>750</v>
      </c>
      <c r="BC17" s="66">
        <f t="shared" si="72"/>
        <v>750</v>
      </c>
      <c r="BD17" s="66">
        <f t="shared" si="72"/>
        <v>750</v>
      </c>
      <c r="BE17" s="66">
        <f t="shared" si="72"/>
        <v>750</v>
      </c>
      <c r="BF17" s="131">
        <f t="shared" si="72"/>
        <v>750</v>
      </c>
      <c r="BG17" s="66">
        <f t="shared" si="72"/>
        <v>750</v>
      </c>
      <c r="BH17" s="66">
        <f t="shared" si="72"/>
        <v>750</v>
      </c>
      <c r="BI17" s="66">
        <f t="shared" si="72"/>
        <v>750</v>
      </c>
      <c r="BJ17" s="66">
        <f t="shared" si="72"/>
        <v>750</v>
      </c>
      <c r="BK17" s="66">
        <f t="shared" si="72"/>
        <v>750</v>
      </c>
      <c r="BL17" s="66">
        <f t="shared" si="72"/>
        <v>0</v>
      </c>
      <c r="BM17" s="66">
        <f t="shared" si="72"/>
        <v>0</v>
      </c>
      <c r="BN17" s="66">
        <f t="shared" si="72"/>
        <v>0</v>
      </c>
      <c r="BO17" s="66">
        <f t="shared" si="72"/>
        <v>0</v>
      </c>
      <c r="BP17" s="66">
        <f t="shared" si="72"/>
        <v>0</v>
      </c>
      <c r="BQ17" s="66">
        <f t="shared" si="72"/>
        <v>0</v>
      </c>
      <c r="BR17" s="131">
        <f t="shared" si="72"/>
        <v>0</v>
      </c>
      <c r="BT17" s="53"/>
      <c r="BU17" s="53"/>
    </row>
    <row r="18" spans="1:73" s="298" customFormat="1" x14ac:dyDescent="0.25">
      <c r="C18" s="140" t="s">
        <v>97</v>
      </c>
      <c r="E18" s="298">
        <f ca="1">V18</f>
        <v>25417.975958837014</v>
      </c>
      <c r="F18" s="298">
        <f ca="1">AH18</f>
        <v>5053.839750785578</v>
      </c>
      <c r="G18" s="298">
        <f ca="1">AT18</f>
        <v>5867.1891827342024</v>
      </c>
      <c r="H18" s="298">
        <f ca="1">BF18</f>
        <v>7138.2860390858023</v>
      </c>
      <c r="I18" s="298">
        <f ca="1">BR18</f>
        <v>8234.9437298305929</v>
      </c>
      <c r="K18" s="65">
        <f t="shared" ref="K18:AP18" ca="1" si="73">SUM(K8,K17)</f>
        <v>14645.289061674419</v>
      </c>
      <c r="L18" s="65">
        <f t="shared" ca="1" si="73"/>
        <v>27176.897580293546</v>
      </c>
      <c r="M18" s="65">
        <f t="shared" ca="1" si="73"/>
        <v>38529.80214352953</v>
      </c>
      <c r="N18" s="65">
        <f t="shared" ca="1" si="73"/>
        <v>38417.319737386453</v>
      </c>
      <c r="O18" s="65">
        <f t="shared" ca="1" si="73"/>
        <v>37968.266079557608</v>
      </c>
      <c r="P18" s="65">
        <f t="shared" ca="1" si="73"/>
        <v>37178.299481282986</v>
      </c>
      <c r="Q18" s="65">
        <f t="shared" ca="1" si="73"/>
        <v>36043.022569937864</v>
      </c>
      <c r="R18" s="65">
        <f t="shared" ca="1" si="73"/>
        <v>34557.981578150582</v>
      </c>
      <c r="S18" s="65">
        <f t="shared" ca="1" si="73"/>
        <v>33190.887846100755</v>
      </c>
      <c r="T18" s="65">
        <f t="shared" ca="1" si="73"/>
        <v>30964.950425772127</v>
      </c>
      <c r="U18" s="65">
        <f t="shared" ca="1" si="73"/>
        <v>28375.542009266232</v>
      </c>
      <c r="V18" s="65">
        <f t="shared" ca="1" si="73"/>
        <v>25417.975958837014</v>
      </c>
      <c r="W18" s="65">
        <f t="shared" ca="1" si="73"/>
        <v>20004.019222545474</v>
      </c>
      <c r="X18" s="65">
        <f t="shared" ca="1" si="73"/>
        <v>15860.895602475817</v>
      </c>
      <c r="Y18" s="65">
        <f t="shared" ca="1" si="73"/>
        <v>13005.002449437652</v>
      </c>
      <c r="Z18" s="65">
        <f t="shared" ca="1" si="73"/>
        <v>10447.695502718565</v>
      </c>
      <c r="AA18" s="65">
        <f t="shared" ca="1" si="73"/>
        <v>8192.8287484939501</v>
      </c>
      <c r="AB18" s="65">
        <f t="shared" ca="1" si="73"/>
        <v>6244.3056251816597</v>
      </c>
      <c r="AC18" s="65">
        <f t="shared" ca="1" si="73"/>
        <v>4816.6356198180911</v>
      </c>
      <c r="AD18" s="65">
        <f t="shared" ca="1" si="73"/>
        <v>4867.1609496542023</v>
      </c>
      <c r="AE18" s="65">
        <f t="shared" ca="1" si="73"/>
        <v>4915.7007522071617</v>
      </c>
      <c r="AF18" s="65">
        <f t="shared" ca="1" si="73"/>
        <v>4962.6931165894202</v>
      </c>
      <c r="AG18" s="65">
        <f t="shared" ca="1" si="73"/>
        <v>5008.5864685634706</v>
      </c>
      <c r="AH18" s="65">
        <f t="shared" ca="1" si="73"/>
        <v>5053.839750785578</v>
      </c>
      <c r="AI18" s="65">
        <f t="shared" ca="1" si="73"/>
        <v>5097.6448479636747</v>
      </c>
      <c r="AJ18" s="65">
        <f t="shared" ca="1" si="73"/>
        <v>5143.3298640413886</v>
      </c>
      <c r="AK18" s="65">
        <f t="shared" ca="1" si="73"/>
        <v>5207.5812048338221</v>
      </c>
      <c r="AL18" s="65">
        <f t="shared" ca="1" si="73"/>
        <v>5273.7521500838175</v>
      </c>
      <c r="AM18" s="65">
        <f t="shared" ca="1" si="73"/>
        <v>5341.8628556381827</v>
      </c>
      <c r="AN18" s="65">
        <f t="shared" ca="1" si="73"/>
        <v>5411.9336889801152</v>
      </c>
      <c r="AO18" s="65">
        <f t="shared" ca="1" si="73"/>
        <v>5483.9852314513846</v>
      </c>
      <c r="AP18" s="65">
        <f t="shared" ca="1" si="73"/>
        <v>5545.0382804978444</v>
      </c>
      <c r="AQ18" s="65">
        <f t="shared" ref="AQ18:BR18" ca="1" si="74">SUM(AQ8,AQ17)</f>
        <v>5622.4888519385386</v>
      </c>
      <c r="AR18" s="65">
        <f t="shared" ca="1" si="74"/>
        <v>5701.9831822586029</v>
      </c>
      <c r="AS18" s="65">
        <f t="shared" ca="1" si="74"/>
        <v>5783.5427309262723</v>
      </c>
      <c r="AT18" s="65">
        <f t="shared" ca="1" si="74"/>
        <v>5867.1891827342024</v>
      </c>
      <c r="AU18" s="65">
        <f t="shared" ca="1" si="74"/>
        <v>5950.9735852595304</v>
      </c>
      <c r="AV18" s="65">
        <f t="shared" ca="1" si="74"/>
        <v>6036.8889459721322</v>
      </c>
      <c r="AW18" s="65">
        <f t="shared" ca="1" si="74"/>
        <v>6124.9576399329717</v>
      </c>
      <c r="AX18" s="65">
        <f t="shared" ca="1" si="74"/>
        <v>6335.202277141143</v>
      </c>
      <c r="AY18" s="65">
        <f t="shared" ca="1" si="74"/>
        <v>6427.6457050007657</v>
      </c>
      <c r="AZ18" s="65">
        <f t="shared" ca="1" si="74"/>
        <v>6522.3110108136625</v>
      </c>
      <c r="BA18" s="65">
        <f t="shared" ca="1" si="74"/>
        <v>6619.2215242983611</v>
      </c>
      <c r="BB18" s="65">
        <f t="shared" ca="1" si="74"/>
        <v>6718.4008201353972</v>
      </c>
      <c r="BC18" s="65">
        <f t="shared" ca="1" si="74"/>
        <v>6819.8727205394844</v>
      </c>
      <c r="BD18" s="65">
        <f t="shared" ca="1" si="74"/>
        <v>6923.6612978585681</v>
      </c>
      <c r="BE18" s="65">
        <f t="shared" ca="1" si="74"/>
        <v>7029.7908772002629</v>
      </c>
      <c r="BF18" s="65">
        <f t="shared" ca="1" si="74"/>
        <v>7138.2860390858023</v>
      </c>
      <c r="BG18" s="65">
        <f t="shared" ca="1" si="74"/>
        <v>7247.1626568943693</v>
      </c>
      <c r="BH18" s="65">
        <f t="shared" ca="1" si="74"/>
        <v>7358.4547952856738</v>
      </c>
      <c r="BI18" s="65">
        <f t="shared" ca="1" si="74"/>
        <v>7472.1878172258475</v>
      </c>
      <c r="BJ18" s="65">
        <f t="shared" ca="1" si="74"/>
        <v>7588.3873519921335</v>
      </c>
      <c r="BK18" s="65">
        <f t="shared" ca="1" si="74"/>
        <v>7707.0792979692196</v>
      </c>
      <c r="BL18" s="65">
        <f t="shared" ca="1" si="74"/>
        <v>7453.2898254748116</v>
      </c>
      <c r="BM18" s="65">
        <f t="shared" ca="1" si="74"/>
        <v>7577.045379614965</v>
      </c>
      <c r="BN18" s="65">
        <f t="shared" ca="1" si="74"/>
        <v>7703.372683169343</v>
      </c>
      <c r="BO18" s="65">
        <f t="shared" ca="1" si="74"/>
        <v>7832.2987395067858</v>
      </c>
      <c r="BP18" s="65">
        <f t="shared" ca="1" si="74"/>
        <v>7963.8508355315189</v>
      </c>
      <c r="BQ18" s="65">
        <f t="shared" ca="1" si="74"/>
        <v>8098.0565446602513</v>
      </c>
      <c r="BR18" s="65">
        <f t="shared" ca="1" si="74"/>
        <v>8234.9437298305929</v>
      </c>
    </row>
    <row r="19" spans="1:73" ht="7.2" customHeight="1" x14ac:dyDescent="0.25">
      <c r="V19" s="291"/>
      <c r="AH19" s="291"/>
      <c r="AT19" s="291"/>
      <c r="BF19" s="291"/>
      <c r="BR19" s="291"/>
    </row>
    <row r="20" spans="1:73" s="47" customFormat="1" x14ac:dyDescent="0.25">
      <c r="B20" s="65"/>
      <c r="C20" s="128" t="s">
        <v>83</v>
      </c>
      <c r="E20" s="60">
        <f t="shared" ref="E20:E27" si="75">V20</f>
        <v>200</v>
      </c>
      <c r="F20" s="60">
        <f t="shared" ref="F20:F27" si="76">AH20</f>
        <v>350</v>
      </c>
      <c r="G20" s="60">
        <f t="shared" ref="G20:G27" si="77">AT20</f>
        <v>350</v>
      </c>
      <c r="H20" s="60">
        <f t="shared" ref="H20:H27" si="78">BF20</f>
        <v>350</v>
      </c>
      <c r="I20" s="60">
        <f t="shared" ref="I20:I27" si="79">BR20</f>
        <v>350</v>
      </c>
      <c r="K20" s="53" cm="1">
        <f t="array" ref="K20">InputsCapitalShortStart+INDEX(CreditShort,K$3)</f>
        <v>200</v>
      </c>
      <c r="L20" s="59" cm="1">
        <f t="array" ref="L20">K20+INDEX(CreditShort,L$3)</f>
        <v>200</v>
      </c>
      <c r="M20" s="59" cm="1">
        <f t="array" ref="M20">L20+INDEX(CreditShort,M$3)</f>
        <v>200</v>
      </c>
      <c r="N20" s="59" cm="1">
        <f t="array" ref="N20">M20+INDEX(CreditShort,N$3)</f>
        <v>200</v>
      </c>
      <c r="O20" s="59" cm="1">
        <f t="array" ref="O20">N20+INDEX(CreditShort,O$3)</f>
        <v>200</v>
      </c>
      <c r="P20" s="59" cm="1">
        <f t="array" ref="P20">O20+INDEX(CreditShort,P$3)</f>
        <v>200</v>
      </c>
      <c r="Q20" s="59" cm="1">
        <f t="array" ref="Q20">P20+INDEX(CreditShort,Q$3)</f>
        <v>200</v>
      </c>
      <c r="R20" s="59" cm="1">
        <f t="array" ref="R20">Q20+INDEX(CreditShort,R$3)</f>
        <v>200</v>
      </c>
      <c r="S20" s="59" cm="1">
        <f t="array" ref="S20">R20+INDEX(CreditShort,S$3)</f>
        <v>200</v>
      </c>
      <c r="T20" s="59" cm="1">
        <f t="array" ref="T20">S20+INDEX(CreditShort,T$3)</f>
        <v>200</v>
      </c>
      <c r="U20" s="59" cm="1">
        <f t="array" ref="U20">T20+INDEX(CreditShort,U$3)</f>
        <v>200</v>
      </c>
      <c r="V20" s="60" cm="1">
        <f t="array" ref="V20">U20+INDEX(CreditShort,V$3)</f>
        <v>200</v>
      </c>
      <c r="W20" s="53" cm="1">
        <f t="array" ref="W20">V20+INDEX(CreditShort,W$3)</f>
        <v>200</v>
      </c>
      <c r="X20" s="59" cm="1">
        <f t="array" ref="X20">W20+INDEX(CreditShort,X$3)</f>
        <v>200</v>
      </c>
      <c r="Y20" s="59" cm="1">
        <f t="array" ref="Y20">X20+INDEX(CreditShort,Y$3)</f>
        <v>350</v>
      </c>
      <c r="Z20" s="59" cm="1">
        <f t="array" ref="Z20">Y20+INDEX(CreditShort,Z$3)</f>
        <v>350</v>
      </c>
      <c r="AA20" s="59" cm="1">
        <f t="array" ref="AA20">Z20+INDEX(CreditShort,AA$3)</f>
        <v>350</v>
      </c>
      <c r="AB20" s="59" cm="1">
        <f t="array" ref="AB20">AA20+INDEX(CreditShort,AB$3)</f>
        <v>350</v>
      </c>
      <c r="AC20" s="59" cm="1">
        <f t="array" ref="AC20">AB20+INDEX(CreditShort,AC$3)</f>
        <v>350</v>
      </c>
      <c r="AD20" s="59" cm="1">
        <f t="array" ref="AD20">AC20+INDEX(CreditShort,AD$3)</f>
        <v>350</v>
      </c>
      <c r="AE20" s="59" cm="1">
        <f t="array" ref="AE20">AD20+INDEX(CreditShort,AE$3)</f>
        <v>350</v>
      </c>
      <c r="AF20" s="59" cm="1">
        <f t="array" ref="AF20">AE20+INDEX(CreditShort,AF$3)</f>
        <v>350</v>
      </c>
      <c r="AG20" s="59" cm="1">
        <f t="array" ref="AG20">AF20+INDEX(CreditShort,AG$3)</f>
        <v>350</v>
      </c>
      <c r="AH20" s="60" cm="1">
        <f t="array" ref="AH20">AG20+INDEX(CreditShort,AH$3)</f>
        <v>350</v>
      </c>
      <c r="AI20" s="53" cm="1">
        <f t="array" ref="AI20">AH20+INDEX(CreditShort,AI$3)</f>
        <v>350</v>
      </c>
      <c r="AJ20" s="59" cm="1">
        <f t="array" ref="AJ20">AI20+INDEX(CreditShort,AJ$3)</f>
        <v>350</v>
      </c>
      <c r="AK20" s="59" cm="1">
        <f t="array" ref="AK20">AJ20+INDEX(CreditShort,AK$3)</f>
        <v>350</v>
      </c>
      <c r="AL20" s="59" cm="1">
        <f t="array" ref="AL20">AK20+INDEX(CreditShort,AL$3)</f>
        <v>350</v>
      </c>
      <c r="AM20" s="59" cm="1">
        <f t="array" ref="AM20">AL20+INDEX(CreditShort,AM$3)</f>
        <v>350</v>
      </c>
      <c r="AN20" s="59" cm="1">
        <f t="array" ref="AN20">AM20+INDEX(CreditShort,AN$3)</f>
        <v>350</v>
      </c>
      <c r="AO20" s="59" cm="1">
        <f t="array" ref="AO20">AN20+INDEX(CreditShort,AO$3)</f>
        <v>350</v>
      </c>
      <c r="AP20" s="59" cm="1">
        <f t="array" ref="AP20">AO20+INDEX(CreditShort,AP$3)</f>
        <v>350</v>
      </c>
      <c r="AQ20" s="59" cm="1">
        <f t="array" ref="AQ20">AP20+INDEX(CreditShort,AQ$3)</f>
        <v>350</v>
      </c>
      <c r="AR20" s="59" cm="1">
        <f t="array" ref="AR20">AQ20+INDEX(CreditShort,AR$3)</f>
        <v>350</v>
      </c>
      <c r="AS20" s="59" cm="1">
        <f t="array" ref="AS20">AR20+INDEX(CreditShort,AS$3)</f>
        <v>350</v>
      </c>
      <c r="AT20" s="60" cm="1">
        <f t="array" ref="AT20">AS20+INDEX(CreditShort,AT$3)</f>
        <v>350</v>
      </c>
      <c r="AU20" s="53" cm="1">
        <f t="array" ref="AU20">AT20+INDEX(CreditShort,AU$3)</f>
        <v>350</v>
      </c>
      <c r="AV20" s="59" cm="1">
        <f t="array" ref="AV20">AU20+INDEX(CreditShort,AV$3)</f>
        <v>350</v>
      </c>
      <c r="AW20" s="59" cm="1">
        <f t="array" ref="AW20">AV20+INDEX(CreditShort,AW$3)</f>
        <v>350</v>
      </c>
      <c r="AX20" s="59" cm="1">
        <f t="array" ref="AX20">AW20+INDEX(CreditShort,AX$3)</f>
        <v>350</v>
      </c>
      <c r="AY20" s="59" cm="1">
        <f t="array" ref="AY20">AX20+INDEX(CreditShort,AY$3)</f>
        <v>350</v>
      </c>
      <c r="AZ20" s="59" cm="1">
        <f t="array" ref="AZ20">AY20+INDEX(CreditShort,AZ$3)</f>
        <v>350</v>
      </c>
      <c r="BA20" s="59" cm="1">
        <f t="array" ref="BA20">AZ20+INDEX(CreditShort,BA$3)</f>
        <v>350</v>
      </c>
      <c r="BB20" s="59" cm="1">
        <f t="array" ref="BB20">BA20+INDEX(CreditShort,BB$3)</f>
        <v>350</v>
      </c>
      <c r="BC20" s="59" cm="1">
        <f t="array" ref="BC20">BB20+INDEX(CreditShort,BC$3)</f>
        <v>350</v>
      </c>
      <c r="BD20" s="59" cm="1">
        <f t="array" ref="BD20">BC20+INDEX(CreditShort,BD$3)</f>
        <v>350</v>
      </c>
      <c r="BE20" s="59" cm="1">
        <f t="array" ref="BE20">BD20+INDEX(CreditShort,BE$3)</f>
        <v>350</v>
      </c>
      <c r="BF20" s="60" cm="1">
        <f t="array" ref="BF20">BE20+INDEX(CreditShort,BF$3)</f>
        <v>350</v>
      </c>
      <c r="BG20" s="53" cm="1">
        <f t="array" ref="BG20">BF20+INDEX(CreditShort,BG$3)</f>
        <v>350</v>
      </c>
      <c r="BH20" s="59" cm="1">
        <f t="array" ref="BH20">BG20+INDEX(CreditShort,BH$3)</f>
        <v>350</v>
      </c>
      <c r="BI20" s="59" cm="1">
        <f t="array" ref="BI20">BH20+INDEX(CreditShort,BI$3)</f>
        <v>350</v>
      </c>
      <c r="BJ20" s="59" cm="1">
        <f t="array" ref="BJ20">BI20+INDEX(CreditShort,BJ$3)</f>
        <v>350</v>
      </c>
      <c r="BK20" s="59" cm="1">
        <f t="array" ref="BK20">BJ20+INDEX(CreditShort,BK$3)</f>
        <v>350</v>
      </c>
      <c r="BL20" s="59" cm="1">
        <f t="array" ref="BL20">BK20+INDEX(CreditShort,BL$3)</f>
        <v>350</v>
      </c>
      <c r="BM20" s="59" cm="1">
        <f t="array" ref="BM20">BL20+INDEX(CreditShort,BM$3)</f>
        <v>350</v>
      </c>
      <c r="BN20" s="59" cm="1">
        <f t="array" ref="BN20">BM20+INDEX(CreditShort,BN$3)</f>
        <v>350</v>
      </c>
      <c r="BO20" s="59" cm="1">
        <f t="array" ref="BO20">BN20+INDEX(CreditShort,BO$3)</f>
        <v>350</v>
      </c>
      <c r="BP20" s="59" cm="1">
        <f t="array" ref="BP20">BO20+INDEX(CreditShort,BP$3)</f>
        <v>350</v>
      </c>
      <c r="BQ20" s="59" cm="1">
        <f t="array" ref="BQ20">BP20+INDEX(CreditShort,BQ$3)</f>
        <v>350</v>
      </c>
      <c r="BR20" s="60" cm="1">
        <f t="array" ref="BR20">BQ20+INDEX(CreditShort,BR$3)</f>
        <v>350</v>
      </c>
    </row>
    <row r="21" spans="1:73" s="47" customFormat="1" x14ac:dyDescent="0.25">
      <c r="C21" s="20" t="s">
        <v>21</v>
      </c>
      <c r="E21" s="62">
        <f ca="1">V21</f>
        <v>21709.416730343015</v>
      </c>
      <c r="F21" s="62">
        <f ca="1">AH21</f>
        <v>0</v>
      </c>
      <c r="G21" s="62">
        <f ca="1">AT21</f>
        <v>0</v>
      </c>
      <c r="H21" s="62">
        <f ca="1">BF21</f>
        <v>0</v>
      </c>
      <c r="I21" s="62">
        <f ca="1">BR21</f>
        <v>0</v>
      </c>
      <c r="K21" s="61" cm="1">
        <f t="array" aca="1" ref="K21" ca="1">INDEX(CreditBalance,K$3)</f>
        <v>13594.868313563355</v>
      </c>
      <c r="L21" s="61" cm="1">
        <f t="array" aca="1" ref="L21" ca="1">INDEX(CreditBalance,L$3)</f>
        <v>26176.402130300638</v>
      </c>
      <c r="M21" s="61" cm="1">
        <f t="array" aca="1" ref="M21" ca="1">INDEX(CreditBalance,M$3)</f>
        <v>37577.507269348993</v>
      </c>
      <c r="N21" s="61" cm="1">
        <f t="array" aca="1" ref="N21" ca="1">INDEX(CreditBalance,N$3)</f>
        <v>36982.302625642435</v>
      </c>
      <c r="O21" s="61" cm="1">
        <f t="array" aca="1" ref="O21" ca="1">INDEX(CreditBalance,O$3)</f>
        <v>36083.22126648829</v>
      </c>
      <c r="P21" s="61" cm="1">
        <f t="array" aca="1" ref="P21" ca="1">INDEX(CreditBalance,P$3)</f>
        <v>34596.886930407185</v>
      </c>
      <c r="Q21" s="61" cm="1">
        <f t="array" aca="1" ref="Q21" ca="1">INDEX(CreditBalance,Q$3)</f>
        <v>33077.804563623125</v>
      </c>
      <c r="R21" s="61" cm="1">
        <f t="array" aca="1" ref="R21" ca="1">INDEX(CreditBalance,R$3)</f>
        <v>31243.074894330981</v>
      </c>
      <c r="S21" s="61" cm="1">
        <f t="array" aca="1" ref="S21" ca="1">INDEX(CreditBalance,S$3)</f>
        <v>29577.5837152602</v>
      </c>
      <c r="T21" s="61" cm="1">
        <f t="array" aca="1" ref="T21" ca="1">INDEX(CreditBalance,T$3)</f>
        <v>27089.9872243379</v>
      </c>
      <c r="U21" s="61" cm="1">
        <f t="array" aca="1" ref="U21" ca="1">INDEX(CreditBalance,U$3)</f>
        <v>24274.580698930935</v>
      </c>
      <c r="V21" s="62" cm="1">
        <f t="array" aca="1" ref="V21" ca="1">INDEX(CreditBalance,V$3)</f>
        <v>21709.416730343015</v>
      </c>
      <c r="W21" s="61" cm="1">
        <f t="array" aca="1" ref="W21" ca="1">INDEX(CreditBalance,W$3)</f>
        <v>16165.609550680711</v>
      </c>
      <c r="X21" s="61" cm="1">
        <f t="array" aca="1" ref="X21" ca="1">INDEX(CreditBalance,X$3)</f>
        <v>11940.531983760091</v>
      </c>
      <c r="Y21" s="61" cm="1">
        <f t="array" aca="1" ref="Y21" ca="1">INDEX(CreditBalance,Y$3)</f>
        <v>8356.7707655035265</v>
      </c>
      <c r="Z21" s="61" cm="1">
        <f t="array" aca="1" ref="Z21" ca="1">INDEX(CreditBalance,Z$3)</f>
        <v>5763.9755709937144</v>
      </c>
      <c r="AA21" s="61" cm="1">
        <f t="array" aca="1" ref="AA21" ca="1">INDEX(CreditBalance,AA$3)</f>
        <v>3468.83201131237</v>
      </c>
      <c r="AB21" s="61" cm="1">
        <f t="array" aca="1" ref="AB21" ca="1">INDEX(CreditBalance,AB$3)</f>
        <v>1475.8124021330532</v>
      </c>
      <c r="AC21" s="61" cm="1">
        <f t="array" aca="1" ref="AC21" ca="1">INDEX(CreditBalance,AC$3)</f>
        <v>0</v>
      </c>
      <c r="AD21" s="61" cm="1">
        <f t="array" aca="1" ref="AD21" ca="1">INDEX(CreditBalance,AD$3)</f>
        <v>0</v>
      </c>
      <c r="AE21" s="61" cm="1">
        <f t="array" aca="1" ref="AE21" ca="1">INDEX(CreditBalance,AE$3)</f>
        <v>0</v>
      </c>
      <c r="AF21" s="61" cm="1">
        <f t="array" aca="1" ref="AF21" ca="1">INDEX(CreditBalance,AF$3)</f>
        <v>0</v>
      </c>
      <c r="AG21" s="61" cm="1">
        <f t="array" aca="1" ref="AG21" ca="1">INDEX(CreditBalance,AG$3)</f>
        <v>0</v>
      </c>
      <c r="AH21" s="62" cm="1">
        <f t="array" aca="1" ref="AH21" ca="1">INDEX(CreditBalance,AH$3)</f>
        <v>0</v>
      </c>
      <c r="AI21" s="61" cm="1">
        <f t="array" aca="1" ref="AI21" ca="1">INDEX(CreditBalance,AI$3)</f>
        <v>0</v>
      </c>
      <c r="AJ21" s="61" cm="1">
        <f t="array" aca="1" ref="AJ21" ca="1">INDEX(CreditBalance,AJ$3)</f>
        <v>0</v>
      </c>
      <c r="AK21" s="61" cm="1">
        <f t="array" aca="1" ref="AK21" ca="1">INDEX(CreditBalance,AK$3)</f>
        <v>0</v>
      </c>
      <c r="AL21" s="61" cm="1">
        <f t="array" aca="1" ref="AL21" ca="1">INDEX(CreditBalance,AL$3)</f>
        <v>0</v>
      </c>
      <c r="AM21" s="61" cm="1">
        <f t="array" aca="1" ref="AM21" ca="1">INDEX(CreditBalance,AM$3)</f>
        <v>0</v>
      </c>
      <c r="AN21" s="61" cm="1">
        <f t="array" aca="1" ref="AN21" ca="1">INDEX(CreditBalance,AN$3)</f>
        <v>0</v>
      </c>
      <c r="AO21" s="61" cm="1">
        <f t="array" aca="1" ref="AO21" ca="1">INDEX(CreditBalance,AO$3)</f>
        <v>0</v>
      </c>
      <c r="AP21" s="61" cm="1">
        <f t="array" aca="1" ref="AP21" ca="1">INDEX(CreditBalance,AP$3)</f>
        <v>0</v>
      </c>
      <c r="AQ21" s="61" cm="1">
        <f t="array" aca="1" ref="AQ21" ca="1">INDEX(CreditBalance,AQ$3)</f>
        <v>0</v>
      </c>
      <c r="AR21" s="61" cm="1">
        <f t="array" aca="1" ref="AR21" ca="1">INDEX(CreditBalance,AR$3)</f>
        <v>0</v>
      </c>
      <c r="AS21" s="61" cm="1">
        <f t="array" aca="1" ref="AS21" ca="1">INDEX(CreditBalance,AS$3)</f>
        <v>0</v>
      </c>
      <c r="AT21" s="62" cm="1">
        <f t="array" aca="1" ref="AT21" ca="1">INDEX(CreditBalance,AT$3)</f>
        <v>0</v>
      </c>
      <c r="AU21" s="61" cm="1">
        <f t="array" aca="1" ref="AU21" ca="1">INDEX(CreditBalance,AU$3)</f>
        <v>0</v>
      </c>
      <c r="AV21" s="61" cm="1">
        <f t="array" aca="1" ref="AV21" ca="1">INDEX(CreditBalance,AV$3)</f>
        <v>0</v>
      </c>
      <c r="AW21" s="61" cm="1">
        <f t="array" aca="1" ref="AW21" ca="1">INDEX(CreditBalance,AW$3)</f>
        <v>0</v>
      </c>
      <c r="AX21" s="61" cm="1">
        <f t="array" aca="1" ref="AX21" ca="1">INDEX(CreditBalance,AX$3)</f>
        <v>0</v>
      </c>
      <c r="AY21" s="61" cm="1">
        <f t="array" aca="1" ref="AY21" ca="1">INDEX(CreditBalance,AY$3)</f>
        <v>0</v>
      </c>
      <c r="AZ21" s="61" cm="1">
        <f t="array" aca="1" ref="AZ21" ca="1">INDEX(CreditBalance,AZ$3)</f>
        <v>0</v>
      </c>
      <c r="BA21" s="61" cm="1">
        <f t="array" aca="1" ref="BA21" ca="1">INDEX(CreditBalance,BA$3)</f>
        <v>0</v>
      </c>
      <c r="BB21" s="61" cm="1">
        <f t="array" aca="1" ref="BB21" ca="1">INDEX(CreditBalance,BB$3)</f>
        <v>0</v>
      </c>
      <c r="BC21" s="61" cm="1">
        <f t="array" aca="1" ref="BC21" ca="1">INDEX(CreditBalance,BC$3)</f>
        <v>0</v>
      </c>
      <c r="BD21" s="61" cm="1">
        <f t="array" aca="1" ref="BD21" ca="1">INDEX(CreditBalance,BD$3)</f>
        <v>0</v>
      </c>
      <c r="BE21" s="61" cm="1">
        <f t="array" aca="1" ref="BE21" ca="1">INDEX(CreditBalance,BE$3)</f>
        <v>0</v>
      </c>
      <c r="BF21" s="62" cm="1">
        <f t="array" aca="1" ref="BF21" ca="1">INDEX(CreditBalance,BF$3)</f>
        <v>0</v>
      </c>
      <c r="BG21" s="61" cm="1">
        <f t="array" aca="1" ref="BG21" ca="1">INDEX(CreditBalance,BG$3)</f>
        <v>0</v>
      </c>
      <c r="BH21" s="61" cm="1">
        <f t="array" aca="1" ref="BH21" ca="1">INDEX(CreditBalance,BH$3)</f>
        <v>0</v>
      </c>
      <c r="BI21" s="61" cm="1">
        <f t="array" aca="1" ref="BI21" ca="1">INDEX(CreditBalance,BI$3)</f>
        <v>0</v>
      </c>
      <c r="BJ21" s="61" cm="1">
        <f t="array" aca="1" ref="BJ21" ca="1">INDEX(CreditBalance,BJ$3)</f>
        <v>0</v>
      </c>
      <c r="BK21" s="61" cm="1">
        <f t="array" aca="1" ref="BK21" ca="1">INDEX(CreditBalance,BK$3)</f>
        <v>0</v>
      </c>
      <c r="BL21" s="61" cm="1">
        <f t="array" aca="1" ref="BL21" ca="1">INDEX(CreditBalance,BL$3)</f>
        <v>0</v>
      </c>
      <c r="BM21" s="61" cm="1">
        <f t="array" aca="1" ref="BM21" ca="1">INDEX(CreditBalance,BM$3)</f>
        <v>0</v>
      </c>
      <c r="BN21" s="61" cm="1">
        <f t="array" aca="1" ref="BN21" ca="1">INDEX(CreditBalance,BN$3)</f>
        <v>0</v>
      </c>
      <c r="BO21" s="61" cm="1">
        <f t="array" aca="1" ref="BO21" ca="1">INDEX(CreditBalance,BO$3)</f>
        <v>0</v>
      </c>
      <c r="BP21" s="61" cm="1">
        <f t="array" aca="1" ref="BP21" ca="1">INDEX(CreditBalance,BP$3)</f>
        <v>0</v>
      </c>
      <c r="BQ21" s="61" cm="1">
        <f t="array" aca="1" ref="BQ21" ca="1">INDEX(CreditBalance,BQ$3)</f>
        <v>0</v>
      </c>
      <c r="BR21" s="62" cm="1">
        <f t="array" aca="1" ref="BR21" ca="1">INDEX(CreditBalance,BR$3)</f>
        <v>0</v>
      </c>
    </row>
    <row r="22" spans="1:73" x14ac:dyDescent="0.25">
      <c r="C22" s="320" t="s">
        <v>90</v>
      </c>
      <c r="E22" s="291">
        <f ca="1">V22</f>
        <v>21909.416730343015</v>
      </c>
      <c r="F22" s="291">
        <f ca="1">AH22</f>
        <v>350</v>
      </c>
      <c r="G22" s="291">
        <f ca="1">AT22</f>
        <v>350</v>
      </c>
      <c r="H22" s="291">
        <f ca="1">BF22</f>
        <v>350</v>
      </c>
      <c r="I22" s="291">
        <f ca="1">BR22</f>
        <v>350</v>
      </c>
      <c r="K22" s="291">
        <f t="shared" ref="K22:AP22" ca="1" si="80">SUM(K20:K21)</f>
        <v>13794.868313563355</v>
      </c>
      <c r="L22" s="291">
        <f t="shared" ca="1" si="80"/>
        <v>26376.402130300638</v>
      </c>
      <c r="M22" s="291">
        <f t="shared" ca="1" si="80"/>
        <v>37777.507269348993</v>
      </c>
      <c r="N22" s="291">
        <f t="shared" ca="1" si="80"/>
        <v>37182.302625642435</v>
      </c>
      <c r="O22" s="291">
        <f t="shared" ca="1" si="80"/>
        <v>36283.22126648829</v>
      </c>
      <c r="P22" s="291">
        <f t="shared" ca="1" si="80"/>
        <v>34796.886930407185</v>
      </c>
      <c r="Q22" s="291">
        <f t="shared" ca="1" si="80"/>
        <v>33277.804563623125</v>
      </c>
      <c r="R22" s="291">
        <f t="shared" ca="1" si="80"/>
        <v>31443.074894330981</v>
      </c>
      <c r="S22" s="291">
        <f t="shared" ca="1" si="80"/>
        <v>29777.5837152602</v>
      </c>
      <c r="T22" s="291">
        <f t="shared" ca="1" si="80"/>
        <v>27289.9872243379</v>
      </c>
      <c r="U22" s="291">
        <f t="shared" ca="1" si="80"/>
        <v>24474.580698930935</v>
      </c>
      <c r="V22" s="298">
        <f t="shared" ca="1" si="80"/>
        <v>21909.416730343015</v>
      </c>
      <c r="W22" s="291">
        <f t="shared" ca="1" si="80"/>
        <v>16365.609550680711</v>
      </c>
      <c r="X22" s="291">
        <f t="shared" ca="1" si="80"/>
        <v>12140.531983760091</v>
      </c>
      <c r="Y22" s="291">
        <f t="shared" ca="1" si="80"/>
        <v>8706.7707655035265</v>
      </c>
      <c r="Z22" s="291">
        <f t="shared" ca="1" si="80"/>
        <v>6113.9755709937144</v>
      </c>
      <c r="AA22" s="291">
        <f t="shared" ca="1" si="80"/>
        <v>3818.83201131237</v>
      </c>
      <c r="AB22" s="291">
        <f t="shared" ca="1" si="80"/>
        <v>1825.8124021330532</v>
      </c>
      <c r="AC22" s="291">
        <f t="shared" ca="1" si="80"/>
        <v>350</v>
      </c>
      <c r="AD22" s="291">
        <f t="shared" ca="1" si="80"/>
        <v>350</v>
      </c>
      <c r="AE22" s="291">
        <f t="shared" ca="1" si="80"/>
        <v>350</v>
      </c>
      <c r="AF22" s="291">
        <f t="shared" ca="1" si="80"/>
        <v>350</v>
      </c>
      <c r="AG22" s="291">
        <f t="shared" ca="1" si="80"/>
        <v>350</v>
      </c>
      <c r="AH22" s="298">
        <f t="shared" ca="1" si="80"/>
        <v>350</v>
      </c>
      <c r="AI22" s="291">
        <f t="shared" ca="1" si="80"/>
        <v>350</v>
      </c>
      <c r="AJ22" s="291">
        <f t="shared" ca="1" si="80"/>
        <v>350</v>
      </c>
      <c r="AK22" s="291">
        <f t="shared" ca="1" si="80"/>
        <v>350</v>
      </c>
      <c r="AL22" s="291">
        <f t="shared" ca="1" si="80"/>
        <v>350</v>
      </c>
      <c r="AM22" s="291">
        <f t="shared" ca="1" si="80"/>
        <v>350</v>
      </c>
      <c r="AN22" s="291">
        <f t="shared" ca="1" si="80"/>
        <v>350</v>
      </c>
      <c r="AO22" s="291">
        <f t="shared" ca="1" si="80"/>
        <v>350</v>
      </c>
      <c r="AP22" s="291">
        <f t="shared" ca="1" si="80"/>
        <v>350</v>
      </c>
      <c r="AQ22" s="291">
        <f t="shared" ref="AQ22:BR22" ca="1" si="81">SUM(AQ20:AQ21)</f>
        <v>350</v>
      </c>
      <c r="AR22" s="291">
        <f t="shared" ca="1" si="81"/>
        <v>350</v>
      </c>
      <c r="AS22" s="291">
        <f t="shared" ca="1" si="81"/>
        <v>350</v>
      </c>
      <c r="AT22" s="298">
        <f t="shared" ca="1" si="81"/>
        <v>350</v>
      </c>
      <c r="AU22" s="291">
        <f t="shared" ca="1" si="81"/>
        <v>350</v>
      </c>
      <c r="AV22" s="291">
        <f t="shared" ca="1" si="81"/>
        <v>350</v>
      </c>
      <c r="AW22" s="291">
        <f t="shared" ca="1" si="81"/>
        <v>350</v>
      </c>
      <c r="AX22" s="291">
        <f t="shared" ca="1" si="81"/>
        <v>350</v>
      </c>
      <c r="AY22" s="291">
        <f t="shared" ca="1" si="81"/>
        <v>350</v>
      </c>
      <c r="AZ22" s="291">
        <f t="shared" ca="1" si="81"/>
        <v>350</v>
      </c>
      <c r="BA22" s="291">
        <f t="shared" ca="1" si="81"/>
        <v>350</v>
      </c>
      <c r="BB22" s="291">
        <f t="shared" ca="1" si="81"/>
        <v>350</v>
      </c>
      <c r="BC22" s="291">
        <f t="shared" ca="1" si="81"/>
        <v>350</v>
      </c>
      <c r="BD22" s="291">
        <f t="shared" ca="1" si="81"/>
        <v>350</v>
      </c>
      <c r="BE22" s="291">
        <f t="shared" ca="1" si="81"/>
        <v>350</v>
      </c>
      <c r="BF22" s="298">
        <f t="shared" ca="1" si="81"/>
        <v>350</v>
      </c>
      <c r="BG22" s="291">
        <f t="shared" ca="1" si="81"/>
        <v>350</v>
      </c>
      <c r="BH22" s="291">
        <f t="shared" ca="1" si="81"/>
        <v>350</v>
      </c>
      <c r="BI22" s="291">
        <f t="shared" ca="1" si="81"/>
        <v>350</v>
      </c>
      <c r="BJ22" s="291">
        <f t="shared" ca="1" si="81"/>
        <v>350</v>
      </c>
      <c r="BK22" s="291">
        <f t="shared" ca="1" si="81"/>
        <v>350</v>
      </c>
      <c r="BL22" s="291">
        <f t="shared" ca="1" si="81"/>
        <v>350</v>
      </c>
      <c r="BM22" s="291">
        <f t="shared" ca="1" si="81"/>
        <v>350</v>
      </c>
      <c r="BN22" s="291">
        <f t="shared" ca="1" si="81"/>
        <v>350</v>
      </c>
      <c r="BO22" s="291">
        <f t="shared" ca="1" si="81"/>
        <v>350</v>
      </c>
      <c r="BP22" s="291">
        <f t="shared" ca="1" si="81"/>
        <v>350</v>
      </c>
      <c r="BQ22" s="291">
        <f t="shared" ca="1" si="81"/>
        <v>350</v>
      </c>
      <c r="BR22" s="298">
        <f t="shared" ca="1" si="81"/>
        <v>350</v>
      </c>
    </row>
    <row r="23" spans="1:73" s="47" customFormat="1" x14ac:dyDescent="0.25">
      <c r="A23" s="65"/>
      <c r="B23" s="65"/>
      <c r="C23" s="129" t="s">
        <v>67</v>
      </c>
      <c r="E23" s="126">
        <f>V23</f>
        <v>400</v>
      </c>
      <c r="F23" s="126">
        <f>AH23</f>
        <v>950</v>
      </c>
      <c r="G23" s="126">
        <f>AT23</f>
        <v>950</v>
      </c>
      <c r="H23" s="126">
        <f>BF23</f>
        <v>950</v>
      </c>
      <c r="I23" s="126">
        <f>BR23</f>
        <v>950</v>
      </c>
      <c r="K23" s="53" cm="1">
        <f t="array" ref="K23">InputsCapitalLongStart+INDEX(CreditLong,K$3)</f>
        <v>300</v>
      </c>
      <c r="L23" s="59" cm="1">
        <f t="array" ref="L23">K23+INDEX(CreditLong,L$3)</f>
        <v>300</v>
      </c>
      <c r="M23" s="59" cm="1">
        <f t="array" ref="M23">L23+INDEX(CreditLong,M$3)</f>
        <v>300</v>
      </c>
      <c r="N23" s="59" cm="1">
        <f t="array" ref="N23">M23+INDEX(CreditLong,N$3)</f>
        <v>300</v>
      </c>
      <c r="O23" s="59" cm="1">
        <f t="array" ref="O23">N23+INDEX(CreditLong,O$3)</f>
        <v>300</v>
      </c>
      <c r="P23" s="59" cm="1">
        <f t="array" ref="P23">O23+INDEX(CreditLong,P$3)</f>
        <v>400</v>
      </c>
      <c r="Q23" s="59" cm="1">
        <f t="array" ref="Q23">P23+INDEX(CreditLong,Q$3)</f>
        <v>400</v>
      </c>
      <c r="R23" s="59" cm="1">
        <f t="array" ref="R23">Q23+INDEX(CreditLong,R$3)</f>
        <v>400</v>
      </c>
      <c r="S23" s="59" cm="1">
        <f t="array" ref="S23">R23+INDEX(CreditLong,S$3)</f>
        <v>400</v>
      </c>
      <c r="T23" s="59" cm="1">
        <f t="array" ref="T23">S23+INDEX(CreditLong,T$3)</f>
        <v>400</v>
      </c>
      <c r="U23" s="59" cm="1">
        <f t="array" ref="U23">T23+INDEX(CreditLong,U$3)</f>
        <v>400</v>
      </c>
      <c r="V23" s="60" cm="1">
        <f t="array" ref="V23">U23+INDEX(CreditLong,V$3)</f>
        <v>400</v>
      </c>
      <c r="W23" s="53" cm="1">
        <f t="array" ref="W23">V23+INDEX(CreditLong,W$3)</f>
        <v>400</v>
      </c>
      <c r="X23" s="59" cm="1">
        <f t="array" ref="X23">W23+INDEX(CreditLong,X$3)</f>
        <v>400</v>
      </c>
      <c r="Y23" s="59" cm="1">
        <f t="array" ref="Y23">X23+INDEX(CreditLong,Y$3)</f>
        <v>950</v>
      </c>
      <c r="Z23" s="59" cm="1">
        <f t="array" ref="Z23">Y23+INDEX(CreditLong,Z$3)</f>
        <v>950</v>
      </c>
      <c r="AA23" s="59" cm="1">
        <f t="array" ref="AA23">Z23+INDEX(CreditLong,AA$3)</f>
        <v>950</v>
      </c>
      <c r="AB23" s="59" cm="1">
        <f t="array" ref="AB23">AA23+INDEX(CreditLong,AB$3)</f>
        <v>950</v>
      </c>
      <c r="AC23" s="59" cm="1">
        <f t="array" ref="AC23">AB23+INDEX(CreditLong,AC$3)</f>
        <v>950</v>
      </c>
      <c r="AD23" s="59" cm="1">
        <f t="array" ref="AD23">AC23+INDEX(CreditLong,AD$3)</f>
        <v>950</v>
      </c>
      <c r="AE23" s="59" cm="1">
        <f t="array" ref="AE23">AD23+INDEX(CreditLong,AE$3)</f>
        <v>950</v>
      </c>
      <c r="AF23" s="59" cm="1">
        <f t="array" ref="AF23">AE23+INDEX(CreditLong,AF$3)</f>
        <v>950</v>
      </c>
      <c r="AG23" s="59" cm="1">
        <f t="array" ref="AG23">AF23+INDEX(CreditLong,AG$3)</f>
        <v>950</v>
      </c>
      <c r="AH23" s="60" cm="1">
        <f t="array" ref="AH23">AG23+INDEX(CreditLong,AH$3)</f>
        <v>950</v>
      </c>
      <c r="AI23" s="53" cm="1">
        <f t="array" ref="AI23">AH23+INDEX(CreditLong,AI$3)</f>
        <v>950</v>
      </c>
      <c r="AJ23" s="59" cm="1">
        <f t="array" ref="AJ23">AI23+INDEX(CreditLong,AJ$3)</f>
        <v>950</v>
      </c>
      <c r="AK23" s="59" cm="1">
        <f t="array" ref="AK23">AJ23+INDEX(CreditLong,AK$3)</f>
        <v>950</v>
      </c>
      <c r="AL23" s="59" cm="1">
        <f t="array" ref="AL23">AK23+INDEX(CreditLong,AL$3)</f>
        <v>950</v>
      </c>
      <c r="AM23" s="59" cm="1">
        <f t="array" ref="AM23">AL23+INDEX(CreditLong,AM$3)</f>
        <v>950</v>
      </c>
      <c r="AN23" s="59" cm="1">
        <f t="array" ref="AN23">AM23+INDEX(CreditLong,AN$3)</f>
        <v>950</v>
      </c>
      <c r="AO23" s="59" cm="1">
        <f t="array" ref="AO23">AN23+INDEX(CreditLong,AO$3)</f>
        <v>950</v>
      </c>
      <c r="AP23" s="59" cm="1">
        <f t="array" ref="AP23">AO23+INDEX(CreditLong,AP$3)</f>
        <v>950</v>
      </c>
      <c r="AQ23" s="59" cm="1">
        <f t="array" ref="AQ23">AP23+INDEX(CreditLong,AQ$3)</f>
        <v>950</v>
      </c>
      <c r="AR23" s="59" cm="1">
        <f t="array" ref="AR23">AQ23+INDEX(CreditLong,AR$3)</f>
        <v>950</v>
      </c>
      <c r="AS23" s="59" cm="1">
        <f t="array" ref="AS23">AR23+INDEX(CreditLong,AS$3)</f>
        <v>950</v>
      </c>
      <c r="AT23" s="60" cm="1">
        <f t="array" ref="AT23">AS23+INDEX(CreditLong,AT$3)</f>
        <v>950</v>
      </c>
      <c r="AU23" s="53" cm="1">
        <f t="array" ref="AU23">AT23+INDEX(CreditLong,AU$3)</f>
        <v>950</v>
      </c>
      <c r="AV23" s="59" cm="1">
        <f t="array" ref="AV23">AU23+INDEX(CreditLong,AV$3)</f>
        <v>950</v>
      </c>
      <c r="AW23" s="59" cm="1">
        <f t="array" ref="AW23">AV23+INDEX(CreditLong,AW$3)</f>
        <v>950</v>
      </c>
      <c r="AX23" s="59" cm="1">
        <f t="array" ref="AX23">AW23+INDEX(CreditLong,AX$3)</f>
        <v>950</v>
      </c>
      <c r="AY23" s="59" cm="1">
        <f t="array" ref="AY23">AX23+INDEX(CreditLong,AY$3)</f>
        <v>950</v>
      </c>
      <c r="AZ23" s="59" cm="1">
        <f t="array" ref="AZ23">AY23+INDEX(CreditLong,AZ$3)</f>
        <v>950</v>
      </c>
      <c r="BA23" s="59" cm="1">
        <f t="array" ref="BA23">AZ23+INDEX(CreditLong,BA$3)</f>
        <v>950</v>
      </c>
      <c r="BB23" s="59" cm="1">
        <f t="array" ref="BB23">BA23+INDEX(CreditLong,BB$3)</f>
        <v>950</v>
      </c>
      <c r="BC23" s="59" cm="1">
        <f t="array" ref="BC23">BB23+INDEX(CreditLong,BC$3)</f>
        <v>950</v>
      </c>
      <c r="BD23" s="59" cm="1">
        <f t="array" ref="BD23">BC23+INDEX(CreditLong,BD$3)</f>
        <v>950</v>
      </c>
      <c r="BE23" s="59" cm="1">
        <f t="array" ref="BE23">BD23+INDEX(CreditLong,BE$3)</f>
        <v>950</v>
      </c>
      <c r="BF23" s="60" cm="1">
        <f t="array" ref="BF23">BE23+INDEX(CreditLong,BF$3)</f>
        <v>950</v>
      </c>
      <c r="BG23" s="53" cm="1">
        <f t="array" ref="BG23">BF23+INDEX(CreditLong,BG$3)</f>
        <v>950</v>
      </c>
      <c r="BH23" s="59" cm="1">
        <f t="array" ref="BH23">BG23+INDEX(CreditLong,BH$3)</f>
        <v>950</v>
      </c>
      <c r="BI23" s="59" cm="1">
        <f t="array" ref="BI23">BH23+INDEX(CreditLong,BI$3)</f>
        <v>950</v>
      </c>
      <c r="BJ23" s="59" cm="1">
        <f t="array" ref="BJ23">BI23+INDEX(CreditLong,BJ$3)</f>
        <v>950</v>
      </c>
      <c r="BK23" s="59" cm="1">
        <f t="array" ref="BK23">BJ23+INDEX(CreditLong,BK$3)</f>
        <v>950</v>
      </c>
      <c r="BL23" s="59" cm="1">
        <f t="array" ref="BL23">BK23+INDEX(CreditLong,BL$3)</f>
        <v>950</v>
      </c>
      <c r="BM23" s="59" cm="1">
        <f t="array" ref="BM23">BL23+INDEX(CreditLong,BM$3)</f>
        <v>950</v>
      </c>
      <c r="BN23" s="59" cm="1">
        <f t="array" ref="BN23">BM23+INDEX(CreditLong,BN$3)</f>
        <v>950</v>
      </c>
      <c r="BO23" s="59" cm="1">
        <f t="array" ref="BO23">BN23+INDEX(CreditLong,BO$3)</f>
        <v>950</v>
      </c>
      <c r="BP23" s="59" cm="1">
        <f t="array" ref="BP23">BO23+INDEX(CreditLong,BP$3)</f>
        <v>950</v>
      </c>
      <c r="BQ23" s="59" cm="1">
        <f t="array" ref="BQ23">BP23+INDEX(CreditLong,BQ$3)</f>
        <v>950</v>
      </c>
      <c r="BR23" s="60" cm="1">
        <f t="array" ref="BR23">BQ23+INDEX(CreditLong,BR$3)</f>
        <v>950</v>
      </c>
      <c r="BT23" s="53"/>
      <c r="BU23" s="53"/>
    </row>
    <row r="24" spans="1:73" s="298" customFormat="1" x14ac:dyDescent="0.25">
      <c r="C24" s="140" t="s">
        <v>96</v>
      </c>
      <c r="E24" s="298">
        <f ca="1">V24</f>
        <v>22309.416730343015</v>
      </c>
      <c r="F24" s="298">
        <f ca="1">AH24</f>
        <v>1300</v>
      </c>
      <c r="G24" s="298">
        <f ca="1">AT24</f>
        <v>1300</v>
      </c>
      <c r="H24" s="298">
        <f ca="1">BF24</f>
        <v>1300</v>
      </c>
      <c r="I24" s="298">
        <f ca="1">BR24</f>
        <v>1300</v>
      </c>
      <c r="K24" s="65">
        <f t="shared" ref="K24:AP24" ca="1" si="82">SUM(K22:K23)</f>
        <v>14094.868313563355</v>
      </c>
      <c r="L24" s="65">
        <f t="shared" ca="1" si="82"/>
        <v>26676.402130300638</v>
      </c>
      <c r="M24" s="65">
        <f t="shared" ca="1" si="82"/>
        <v>38077.507269348993</v>
      </c>
      <c r="N24" s="65">
        <f t="shared" ca="1" si="82"/>
        <v>37482.302625642435</v>
      </c>
      <c r="O24" s="65">
        <f t="shared" ca="1" si="82"/>
        <v>36583.22126648829</v>
      </c>
      <c r="P24" s="65">
        <f t="shared" ca="1" si="82"/>
        <v>35196.886930407185</v>
      </c>
      <c r="Q24" s="65">
        <f t="shared" ca="1" si="82"/>
        <v>33677.804563623125</v>
      </c>
      <c r="R24" s="65">
        <f t="shared" ca="1" si="82"/>
        <v>31843.074894330981</v>
      </c>
      <c r="S24" s="65">
        <f t="shared" ca="1" si="82"/>
        <v>30177.5837152602</v>
      </c>
      <c r="T24" s="65">
        <f t="shared" ca="1" si="82"/>
        <v>27689.9872243379</v>
      </c>
      <c r="U24" s="65">
        <f t="shared" ca="1" si="82"/>
        <v>24874.580698930935</v>
      </c>
      <c r="V24" s="65">
        <f t="shared" ca="1" si="82"/>
        <v>22309.416730343015</v>
      </c>
      <c r="W24" s="65">
        <f t="shared" ca="1" si="82"/>
        <v>16765.609550680711</v>
      </c>
      <c r="X24" s="65">
        <f t="shared" ca="1" si="82"/>
        <v>12540.531983760091</v>
      </c>
      <c r="Y24" s="65">
        <f t="shared" ca="1" si="82"/>
        <v>9656.7707655035265</v>
      </c>
      <c r="Z24" s="65">
        <f t="shared" ca="1" si="82"/>
        <v>7063.9755709937144</v>
      </c>
      <c r="AA24" s="65">
        <f t="shared" ca="1" si="82"/>
        <v>4768.83201131237</v>
      </c>
      <c r="AB24" s="65">
        <f t="shared" ca="1" si="82"/>
        <v>2775.8124021330532</v>
      </c>
      <c r="AC24" s="65">
        <f t="shared" ca="1" si="82"/>
        <v>1300</v>
      </c>
      <c r="AD24" s="65">
        <f t="shared" ca="1" si="82"/>
        <v>1300</v>
      </c>
      <c r="AE24" s="65">
        <f t="shared" ca="1" si="82"/>
        <v>1300</v>
      </c>
      <c r="AF24" s="65">
        <f t="shared" ca="1" si="82"/>
        <v>1300</v>
      </c>
      <c r="AG24" s="65">
        <f t="shared" ca="1" si="82"/>
        <v>1300</v>
      </c>
      <c r="AH24" s="65">
        <f t="shared" ca="1" si="82"/>
        <v>1300</v>
      </c>
      <c r="AI24" s="65">
        <f t="shared" ca="1" si="82"/>
        <v>1300</v>
      </c>
      <c r="AJ24" s="65">
        <f t="shared" ca="1" si="82"/>
        <v>1300</v>
      </c>
      <c r="AK24" s="65">
        <f t="shared" ca="1" si="82"/>
        <v>1300</v>
      </c>
      <c r="AL24" s="65">
        <f t="shared" ca="1" si="82"/>
        <v>1300</v>
      </c>
      <c r="AM24" s="65">
        <f t="shared" ca="1" si="82"/>
        <v>1300</v>
      </c>
      <c r="AN24" s="65">
        <f t="shared" ca="1" si="82"/>
        <v>1300</v>
      </c>
      <c r="AO24" s="65">
        <f t="shared" ca="1" si="82"/>
        <v>1300</v>
      </c>
      <c r="AP24" s="65">
        <f t="shared" ca="1" si="82"/>
        <v>1300</v>
      </c>
      <c r="AQ24" s="65">
        <f t="shared" ref="AQ24:BR24" ca="1" si="83">SUM(AQ22:AQ23)</f>
        <v>1300</v>
      </c>
      <c r="AR24" s="65">
        <f t="shared" ca="1" si="83"/>
        <v>1300</v>
      </c>
      <c r="AS24" s="65">
        <f t="shared" ca="1" si="83"/>
        <v>1300</v>
      </c>
      <c r="AT24" s="65">
        <f t="shared" ca="1" si="83"/>
        <v>1300</v>
      </c>
      <c r="AU24" s="65">
        <f t="shared" ca="1" si="83"/>
        <v>1300</v>
      </c>
      <c r="AV24" s="65">
        <f t="shared" ca="1" si="83"/>
        <v>1300</v>
      </c>
      <c r="AW24" s="65">
        <f t="shared" ca="1" si="83"/>
        <v>1300</v>
      </c>
      <c r="AX24" s="65">
        <f t="shared" ca="1" si="83"/>
        <v>1300</v>
      </c>
      <c r="AY24" s="65">
        <f t="shared" ca="1" si="83"/>
        <v>1300</v>
      </c>
      <c r="AZ24" s="65">
        <f t="shared" ca="1" si="83"/>
        <v>1300</v>
      </c>
      <c r="BA24" s="65">
        <f t="shared" ca="1" si="83"/>
        <v>1300</v>
      </c>
      <c r="BB24" s="65">
        <f t="shared" ca="1" si="83"/>
        <v>1300</v>
      </c>
      <c r="BC24" s="65">
        <f t="shared" ca="1" si="83"/>
        <v>1300</v>
      </c>
      <c r="BD24" s="65">
        <f t="shared" ca="1" si="83"/>
        <v>1300</v>
      </c>
      <c r="BE24" s="65">
        <f t="shared" ca="1" si="83"/>
        <v>1300</v>
      </c>
      <c r="BF24" s="65">
        <f t="shared" ca="1" si="83"/>
        <v>1300</v>
      </c>
      <c r="BG24" s="65">
        <f t="shared" ca="1" si="83"/>
        <v>1300</v>
      </c>
      <c r="BH24" s="65">
        <f t="shared" ca="1" si="83"/>
        <v>1300</v>
      </c>
      <c r="BI24" s="65">
        <f t="shared" ca="1" si="83"/>
        <v>1300</v>
      </c>
      <c r="BJ24" s="65">
        <f t="shared" ca="1" si="83"/>
        <v>1300</v>
      </c>
      <c r="BK24" s="65">
        <f t="shared" ca="1" si="83"/>
        <v>1300</v>
      </c>
      <c r="BL24" s="65">
        <f t="shared" ca="1" si="83"/>
        <v>1300</v>
      </c>
      <c r="BM24" s="65">
        <f t="shared" ca="1" si="83"/>
        <v>1300</v>
      </c>
      <c r="BN24" s="65">
        <f t="shared" ca="1" si="83"/>
        <v>1300</v>
      </c>
      <c r="BO24" s="65">
        <f t="shared" ca="1" si="83"/>
        <v>1300</v>
      </c>
      <c r="BP24" s="65">
        <f t="shared" ca="1" si="83"/>
        <v>1300</v>
      </c>
      <c r="BQ24" s="65">
        <f t="shared" ca="1" si="83"/>
        <v>1300</v>
      </c>
      <c r="BR24" s="65">
        <f t="shared" ca="1" si="83"/>
        <v>1300</v>
      </c>
    </row>
    <row r="25" spans="1:73" ht="7.2" customHeight="1" x14ac:dyDescent="0.25">
      <c r="V25" s="291"/>
      <c r="AH25" s="291"/>
      <c r="AT25" s="291"/>
      <c r="BF25" s="291"/>
      <c r="BR25" s="291"/>
    </row>
    <row r="26" spans="1:73" s="47" customFormat="1" x14ac:dyDescent="0.25">
      <c r="B26" s="65"/>
      <c r="C26" s="128" t="s">
        <v>1</v>
      </c>
      <c r="E26" s="60">
        <f t="shared" si="75"/>
        <v>300</v>
      </c>
      <c r="F26" s="60">
        <f t="shared" si="76"/>
        <v>300</v>
      </c>
      <c r="G26" s="60">
        <f t="shared" si="77"/>
        <v>300</v>
      </c>
      <c r="H26" s="60">
        <f t="shared" si="78"/>
        <v>300</v>
      </c>
      <c r="I26" s="60">
        <f t="shared" si="79"/>
        <v>300</v>
      </c>
      <c r="K26" s="53" cm="1">
        <f t="array" ref="K26">InputsCapitalPreferredStart+INDEX(CreditPreferred,K$3)</f>
        <v>200</v>
      </c>
      <c r="L26" s="59" cm="1">
        <f t="array" ref="L26">K26+INDEX(CreditPreferred,L$3)</f>
        <v>200</v>
      </c>
      <c r="M26" s="59" cm="1">
        <f t="array" ref="M26">L26+INDEX(CreditPreferred,M$3)</f>
        <v>200</v>
      </c>
      <c r="N26" s="59" cm="1">
        <f t="array" ref="N26">M26+INDEX(CreditPreferred,N$3)</f>
        <v>200</v>
      </c>
      <c r="O26" s="59" cm="1">
        <f t="array" ref="O26">N26+INDEX(CreditPreferred,O$3)</f>
        <v>200</v>
      </c>
      <c r="P26" s="59" cm="1">
        <f t="array" ref="P26">O26+INDEX(CreditPreferred,P$3)</f>
        <v>300</v>
      </c>
      <c r="Q26" s="59" cm="1">
        <f t="array" ref="Q26">P26+INDEX(CreditPreferred,Q$3)</f>
        <v>300</v>
      </c>
      <c r="R26" s="59" cm="1">
        <f t="array" ref="R26">Q26+INDEX(CreditPreferred,R$3)</f>
        <v>300</v>
      </c>
      <c r="S26" s="59" cm="1">
        <f t="array" ref="S26">R26+INDEX(CreditPreferred,S$3)</f>
        <v>300</v>
      </c>
      <c r="T26" s="59" cm="1">
        <f t="array" ref="T26">S26+INDEX(CreditPreferred,T$3)</f>
        <v>300</v>
      </c>
      <c r="U26" s="59" cm="1">
        <f t="array" ref="U26">T26+INDEX(CreditPreferred,U$3)</f>
        <v>300</v>
      </c>
      <c r="V26" s="60" cm="1">
        <f t="array" ref="V26">U26+INDEX(CreditPreferred,V$3)</f>
        <v>300</v>
      </c>
      <c r="W26" s="53" cm="1">
        <f t="array" ref="W26">V26+INDEX(CreditPreferred,W$3)</f>
        <v>300</v>
      </c>
      <c r="X26" s="59" cm="1">
        <f t="array" ref="X26">W26+INDEX(CreditPreferred,X$3)</f>
        <v>300</v>
      </c>
      <c r="Y26" s="59" cm="1">
        <f t="array" ref="Y26">X26+INDEX(CreditPreferred,Y$3)</f>
        <v>300</v>
      </c>
      <c r="Z26" s="59" cm="1">
        <f t="array" ref="Z26">Y26+INDEX(CreditPreferred,Z$3)</f>
        <v>300</v>
      </c>
      <c r="AA26" s="59" cm="1">
        <f t="array" ref="AA26">Z26+INDEX(CreditPreferred,AA$3)</f>
        <v>300</v>
      </c>
      <c r="AB26" s="59" cm="1">
        <f t="array" ref="AB26">AA26+INDEX(CreditPreferred,AB$3)</f>
        <v>300</v>
      </c>
      <c r="AC26" s="59" cm="1">
        <f t="array" ref="AC26">AB26+INDEX(CreditPreferred,AC$3)</f>
        <v>300</v>
      </c>
      <c r="AD26" s="59" cm="1">
        <f t="array" ref="AD26">AC26+INDEX(CreditPreferred,AD$3)</f>
        <v>300</v>
      </c>
      <c r="AE26" s="59" cm="1">
        <f t="array" ref="AE26">AD26+INDEX(CreditPreferred,AE$3)</f>
        <v>300</v>
      </c>
      <c r="AF26" s="59" cm="1">
        <f t="array" ref="AF26">AE26+INDEX(CreditPreferred,AF$3)</f>
        <v>300</v>
      </c>
      <c r="AG26" s="59" cm="1">
        <f t="array" ref="AG26">AF26+INDEX(CreditPreferred,AG$3)</f>
        <v>300</v>
      </c>
      <c r="AH26" s="60" cm="1">
        <f t="array" ref="AH26">AG26+INDEX(CreditPreferred,AH$3)</f>
        <v>300</v>
      </c>
      <c r="AI26" s="53" cm="1">
        <f t="array" ref="AI26">AH26+INDEX(CreditPreferred,AI$3)</f>
        <v>300</v>
      </c>
      <c r="AJ26" s="59" cm="1">
        <f t="array" ref="AJ26">AI26+INDEX(CreditPreferred,AJ$3)</f>
        <v>300</v>
      </c>
      <c r="AK26" s="59" cm="1">
        <f t="array" ref="AK26">AJ26+INDEX(CreditPreferred,AK$3)</f>
        <v>300</v>
      </c>
      <c r="AL26" s="59" cm="1">
        <f t="array" ref="AL26">AK26+INDEX(CreditPreferred,AL$3)</f>
        <v>300</v>
      </c>
      <c r="AM26" s="59" cm="1">
        <f t="array" ref="AM26">AL26+INDEX(CreditPreferred,AM$3)</f>
        <v>300</v>
      </c>
      <c r="AN26" s="59" cm="1">
        <f t="array" ref="AN26">AM26+INDEX(CreditPreferred,AN$3)</f>
        <v>300</v>
      </c>
      <c r="AO26" s="59" cm="1">
        <f t="array" ref="AO26">AN26+INDEX(CreditPreferred,AO$3)</f>
        <v>300</v>
      </c>
      <c r="AP26" s="59" cm="1">
        <f t="array" ref="AP26">AO26+INDEX(CreditPreferred,AP$3)</f>
        <v>300</v>
      </c>
      <c r="AQ26" s="59" cm="1">
        <f t="array" ref="AQ26">AP26+INDEX(CreditPreferred,AQ$3)</f>
        <v>300</v>
      </c>
      <c r="AR26" s="59" cm="1">
        <f t="array" ref="AR26">AQ26+INDEX(CreditPreferred,AR$3)</f>
        <v>300</v>
      </c>
      <c r="AS26" s="59" cm="1">
        <f t="array" ref="AS26">AR26+INDEX(CreditPreferred,AS$3)</f>
        <v>300</v>
      </c>
      <c r="AT26" s="60" cm="1">
        <f t="array" ref="AT26">AS26+INDEX(CreditPreferred,AT$3)</f>
        <v>300</v>
      </c>
      <c r="AU26" s="53" cm="1">
        <f t="array" ref="AU26">AT26+INDEX(CreditPreferred,AU$3)</f>
        <v>300</v>
      </c>
      <c r="AV26" s="59" cm="1">
        <f t="array" ref="AV26">AU26+INDEX(CreditPreferred,AV$3)</f>
        <v>300</v>
      </c>
      <c r="AW26" s="59" cm="1">
        <f t="array" ref="AW26">AV26+INDEX(CreditPreferred,AW$3)</f>
        <v>300</v>
      </c>
      <c r="AX26" s="59" cm="1">
        <f t="array" ref="AX26">AW26+INDEX(CreditPreferred,AX$3)</f>
        <v>300</v>
      </c>
      <c r="AY26" s="59" cm="1">
        <f t="array" ref="AY26">AX26+INDEX(CreditPreferred,AY$3)</f>
        <v>300</v>
      </c>
      <c r="AZ26" s="59" cm="1">
        <f t="array" ref="AZ26">AY26+INDEX(CreditPreferred,AZ$3)</f>
        <v>300</v>
      </c>
      <c r="BA26" s="59" cm="1">
        <f t="array" ref="BA26">AZ26+INDEX(CreditPreferred,BA$3)</f>
        <v>300</v>
      </c>
      <c r="BB26" s="59" cm="1">
        <f t="array" ref="BB26">BA26+INDEX(CreditPreferred,BB$3)</f>
        <v>300</v>
      </c>
      <c r="BC26" s="59" cm="1">
        <f t="array" ref="BC26">BB26+INDEX(CreditPreferred,BC$3)</f>
        <v>300</v>
      </c>
      <c r="BD26" s="59" cm="1">
        <f t="array" ref="BD26">BC26+INDEX(CreditPreferred,BD$3)</f>
        <v>300</v>
      </c>
      <c r="BE26" s="59" cm="1">
        <f t="array" ref="BE26">BD26+INDEX(CreditPreferred,BE$3)</f>
        <v>300</v>
      </c>
      <c r="BF26" s="60" cm="1">
        <f t="array" ref="BF26">BE26+INDEX(CreditPreferred,BF$3)</f>
        <v>300</v>
      </c>
      <c r="BG26" s="53" cm="1">
        <f t="array" ref="BG26">BF26+INDEX(CreditPreferred,BG$3)</f>
        <v>300</v>
      </c>
      <c r="BH26" s="59" cm="1">
        <f t="array" ref="BH26">BG26+INDEX(CreditPreferred,BH$3)</f>
        <v>300</v>
      </c>
      <c r="BI26" s="59" cm="1">
        <f t="array" ref="BI26">BH26+INDEX(CreditPreferred,BI$3)</f>
        <v>300</v>
      </c>
      <c r="BJ26" s="59" cm="1">
        <f t="array" ref="BJ26">BI26+INDEX(CreditPreferred,BJ$3)</f>
        <v>300</v>
      </c>
      <c r="BK26" s="59" cm="1">
        <f t="array" ref="BK26">BJ26+INDEX(CreditPreferred,BK$3)</f>
        <v>300</v>
      </c>
      <c r="BL26" s="59" cm="1">
        <f t="array" ref="BL26">BK26+INDEX(CreditPreferred,BL$3)</f>
        <v>300</v>
      </c>
      <c r="BM26" s="59" cm="1">
        <f t="array" ref="BM26">BL26+INDEX(CreditPreferred,BM$3)</f>
        <v>300</v>
      </c>
      <c r="BN26" s="59" cm="1">
        <f t="array" ref="BN26">BM26+INDEX(CreditPreferred,BN$3)</f>
        <v>300</v>
      </c>
      <c r="BO26" s="59" cm="1">
        <f t="array" ref="BO26">BN26+INDEX(CreditPreferred,BO$3)</f>
        <v>300</v>
      </c>
      <c r="BP26" s="59" cm="1">
        <f t="array" ref="BP26">BO26+INDEX(CreditPreferred,BP$3)</f>
        <v>300</v>
      </c>
      <c r="BQ26" s="59" cm="1">
        <f t="array" ref="BQ26">BP26+INDEX(CreditPreferred,BQ$3)</f>
        <v>300</v>
      </c>
      <c r="BR26" s="60" cm="1">
        <f t="array" ref="BR26">BQ26+INDEX(CreditPreferred,BR$3)</f>
        <v>300</v>
      </c>
    </row>
    <row r="27" spans="1:73" s="47" customFormat="1" x14ac:dyDescent="0.25">
      <c r="B27" s="65"/>
      <c r="C27" s="128" t="s">
        <v>2</v>
      </c>
      <c r="E27" s="60">
        <f t="shared" si="75"/>
        <v>600</v>
      </c>
      <c r="F27" s="60">
        <f t="shared" si="76"/>
        <v>600</v>
      </c>
      <c r="G27" s="60">
        <f t="shared" si="77"/>
        <v>600</v>
      </c>
      <c r="H27" s="60">
        <f t="shared" si="78"/>
        <v>600</v>
      </c>
      <c r="I27" s="60">
        <f t="shared" si="79"/>
        <v>600</v>
      </c>
      <c r="K27" s="53" cm="1">
        <f t="array" ref="K27">InputsCapitalCommonStart+INDEX(CreditCommon,K$3)</f>
        <v>400</v>
      </c>
      <c r="L27" s="59" cm="1">
        <f t="array" ref="L27">K27+INDEX(CreditCommon,L$3)</f>
        <v>400</v>
      </c>
      <c r="M27" s="59" cm="1">
        <f t="array" ref="M27">L27+INDEX(CreditCommon,M$3)</f>
        <v>400</v>
      </c>
      <c r="N27" s="59" cm="1">
        <f t="array" ref="N27">M27+INDEX(CreditCommon,N$3)</f>
        <v>400</v>
      </c>
      <c r="O27" s="59" cm="1">
        <f t="array" ref="O27">N27+INDEX(CreditCommon,O$3)</f>
        <v>400</v>
      </c>
      <c r="P27" s="59" cm="1">
        <f t="array" ref="P27">O27+INDEX(CreditCommon,P$3)</f>
        <v>600</v>
      </c>
      <c r="Q27" s="59" cm="1">
        <f t="array" ref="Q27">P27+INDEX(CreditCommon,Q$3)</f>
        <v>600</v>
      </c>
      <c r="R27" s="59" cm="1">
        <f t="array" ref="R27">Q27+INDEX(CreditCommon,R$3)</f>
        <v>600</v>
      </c>
      <c r="S27" s="59" cm="1">
        <f t="array" ref="S27">R27+INDEX(CreditCommon,S$3)</f>
        <v>600</v>
      </c>
      <c r="T27" s="59" cm="1">
        <f t="array" ref="T27">S27+INDEX(CreditCommon,T$3)</f>
        <v>600</v>
      </c>
      <c r="U27" s="59" cm="1">
        <f t="array" ref="U27">T27+INDEX(CreditCommon,U$3)</f>
        <v>600</v>
      </c>
      <c r="V27" s="60" cm="1">
        <f t="array" ref="V27">U27+INDEX(CreditCommon,V$3)</f>
        <v>600</v>
      </c>
      <c r="W27" s="53" cm="1">
        <f t="array" ref="W27">V27+INDEX(CreditCommon,W$3)</f>
        <v>600</v>
      </c>
      <c r="X27" s="59" cm="1">
        <f t="array" ref="X27">W27+INDEX(CreditCommon,X$3)</f>
        <v>600</v>
      </c>
      <c r="Y27" s="59" cm="1">
        <f t="array" ref="Y27">X27+INDEX(CreditCommon,Y$3)</f>
        <v>600</v>
      </c>
      <c r="Z27" s="59" cm="1">
        <f t="array" ref="Z27">Y27+INDEX(CreditCommon,Z$3)</f>
        <v>600</v>
      </c>
      <c r="AA27" s="59" cm="1">
        <f t="array" ref="AA27">Z27+INDEX(CreditCommon,AA$3)</f>
        <v>600</v>
      </c>
      <c r="AB27" s="59" cm="1">
        <f t="array" ref="AB27">AA27+INDEX(CreditCommon,AB$3)</f>
        <v>600</v>
      </c>
      <c r="AC27" s="59" cm="1">
        <f t="array" ref="AC27">AB27+INDEX(CreditCommon,AC$3)</f>
        <v>600</v>
      </c>
      <c r="AD27" s="59" cm="1">
        <f t="array" ref="AD27">AC27+INDEX(CreditCommon,AD$3)</f>
        <v>600</v>
      </c>
      <c r="AE27" s="59" cm="1">
        <f t="array" ref="AE27">AD27+INDEX(CreditCommon,AE$3)</f>
        <v>600</v>
      </c>
      <c r="AF27" s="59" cm="1">
        <f t="array" ref="AF27">AE27+INDEX(CreditCommon,AF$3)</f>
        <v>600</v>
      </c>
      <c r="AG27" s="59" cm="1">
        <f t="array" ref="AG27">AF27+INDEX(CreditCommon,AG$3)</f>
        <v>600</v>
      </c>
      <c r="AH27" s="60" cm="1">
        <f t="array" ref="AH27">AG27+INDEX(CreditCommon,AH$3)</f>
        <v>600</v>
      </c>
      <c r="AI27" s="53" cm="1">
        <f t="array" ref="AI27">AH27+INDEX(CreditCommon,AI$3)</f>
        <v>600</v>
      </c>
      <c r="AJ27" s="59" cm="1">
        <f t="array" ref="AJ27">AI27+INDEX(CreditCommon,AJ$3)</f>
        <v>600</v>
      </c>
      <c r="AK27" s="59" cm="1">
        <f t="array" ref="AK27">AJ27+INDEX(CreditCommon,AK$3)</f>
        <v>600</v>
      </c>
      <c r="AL27" s="59" cm="1">
        <f t="array" ref="AL27">AK27+INDEX(CreditCommon,AL$3)</f>
        <v>600</v>
      </c>
      <c r="AM27" s="59" cm="1">
        <f t="array" ref="AM27">AL27+INDEX(CreditCommon,AM$3)</f>
        <v>600</v>
      </c>
      <c r="AN27" s="59" cm="1">
        <f t="array" ref="AN27">AM27+INDEX(CreditCommon,AN$3)</f>
        <v>600</v>
      </c>
      <c r="AO27" s="59" cm="1">
        <f t="array" ref="AO27">AN27+INDEX(CreditCommon,AO$3)</f>
        <v>600</v>
      </c>
      <c r="AP27" s="59" cm="1">
        <f t="array" ref="AP27">AO27+INDEX(CreditCommon,AP$3)</f>
        <v>600</v>
      </c>
      <c r="AQ27" s="59" cm="1">
        <f t="array" ref="AQ27">AP27+INDEX(CreditCommon,AQ$3)</f>
        <v>600</v>
      </c>
      <c r="AR27" s="59" cm="1">
        <f t="array" ref="AR27">AQ27+INDEX(CreditCommon,AR$3)</f>
        <v>600</v>
      </c>
      <c r="AS27" s="59" cm="1">
        <f t="array" ref="AS27">AR27+INDEX(CreditCommon,AS$3)</f>
        <v>600</v>
      </c>
      <c r="AT27" s="60" cm="1">
        <f t="array" ref="AT27">AS27+INDEX(CreditCommon,AT$3)</f>
        <v>600</v>
      </c>
      <c r="AU27" s="53" cm="1">
        <f t="array" ref="AU27">AT27+INDEX(CreditCommon,AU$3)</f>
        <v>600</v>
      </c>
      <c r="AV27" s="59" cm="1">
        <f t="array" ref="AV27">AU27+INDEX(CreditCommon,AV$3)</f>
        <v>600</v>
      </c>
      <c r="AW27" s="59" cm="1">
        <f t="array" ref="AW27">AV27+INDEX(CreditCommon,AW$3)</f>
        <v>600</v>
      </c>
      <c r="AX27" s="59" cm="1">
        <f t="array" ref="AX27">AW27+INDEX(CreditCommon,AX$3)</f>
        <v>600</v>
      </c>
      <c r="AY27" s="59" cm="1">
        <f t="array" ref="AY27">AX27+INDEX(CreditCommon,AY$3)</f>
        <v>600</v>
      </c>
      <c r="AZ27" s="59" cm="1">
        <f t="array" ref="AZ27">AY27+INDEX(CreditCommon,AZ$3)</f>
        <v>600</v>
      </c>
      <c r="BA27" s="59" cm="1">
        <f t="array" ref="BA27">AZ27+INDEX(CreditCommon,BA$3)</f>
        <v>600</v>
      </c>
      <c r="BB27" s="59" cm="1">
        <f t="array" ref="BB27">BA27+INDEX(CreditCommon,BB$3)</f>
        <v>600</v>
      </c>
      <c r="BC27" s="59" cm="1">
        <f t="array" ref="BC27">BB27+INDEX(CreditCommon,BC$3)</f>
        <v>600</v>
      </c>
      <c r="BD27" s="59" cm="1">
        <f t="array" ref="BD27">BC27+INDEX(CreditCommon,BD$3)</f>
        <v>600</v>
      </c>
      <c r="BE27" s="59" cm="1">
        <f t="array" ref="BE27">BD27+INDEX(CreditCommon,BE$3)</f>
        <v>600</v>
      </c>
      <c r="BF27" s="60" cm="1">
        <f t="array" ref="BF27">BE27+INDEX(CreditCommon,BF$3)</f>
        <v>600</v>
      </c>
      <c r="BG27" s="53" cm="1">
        <f t="array" ref="BG27">BF27+INDEX(CreditCommon,BG$3)</f>
        <v>600</v>
      </c>
      <c r="BH27" s="59" cm="1">
        <f t="array" ref="BH27">BG27+INDEX(CreditCommon,BH$3)</f>
        <v>600</v>
      </c>
      <c r="BI27" s="59" cm="1">
        <f t="array" ref="BI27">BH27+INDEX(CreditCommon,BI$3)</f>
        <v>600</v>
      </c>
      <c r="BJ27" s="59" cm="1">
        <f t="array" ref="BJ27">BI27+INDEX(CreditCommon,BJ$3)</f>
        <v>600</v>
      </c>
      <c r="BK27" s="59" cm="1">
        <f t="array" ref="BK27">BJ27+INDEX(CreditCommon,BK$3)</f>
        <v>600</v>
      </c>
      <c r="BL27" s="59" cm="1">
        <f t="array" ref="BL27">BK27+INDEX(CreditCommon,BL$3)</f>
        <v>600</v>
      </c>
      <c r="BM27" s="59" cm="1">
        <f t="array" ref="BM27">BL27+INDEX(CreditCommon,BM$3)</f>
        <v>600</v>
      </c>
      <c r="BN27" s="59" cm="1">
        <f t="array" ref="BN27">BM27+INDEX(CreditCommon,BN$3)</f>
        <v>600</v>
      </c>
      <c r="BO27" s="59" cm="1">
        <f t="array" ref="BO27">BN27+INDEX(CreditCommon,BO$3)</f>
        <v>600</v>
      </c>
      <c r="BP27" s="59" cm="1">
        <f t="array" ref="BP27">BO27+INDEX(CreditCommon,BP$3)</f>
        <v>600</v>
      </c>
      <c r="BQ27" s="59" cm="1">
        <f t="array" ref="BQ27">BP27+INDEX(CreditCommon,BQ$3)</f>
        <v>600</v>
      </c>
      <c r="BR27" s="60" cm="1">
        <f t="array" ref="BR27">BQ27+INDEX(CreditCommon,BR$3)</f>
        <v>600</v>
      </c>
    </row>
    <row r="28" spans="1:73" s="47" customFormat="1" x14ac:dyDescent="0.25">
      <c r="A28" s="65"/>
      <c r="B28" s="65"/>
      <c r="C28" s="129" t="s">
        <v>8</v>
      </c>
      <c r="E28" s="126">
        <f ca="1">V28</f>
        <v>2208.559228493983</v>
      </c>
      <c r="F28" s="126">
        <f ca="1">AH28</f>
        <v>2853.8397507855339</v>
      </c>
      <c r="G28" s="126">
        <f ca="1">AT28</f>
        <v>3667.1891827341669</v>
      </c>
      <c r="H28" s="126">
        <f ca="1">BF28</f>
        <v>4938.286039085755</v>
      </c>
      <c r="I28" s="126">
        <f ca="1">BR28</f>
        <v>6034.9437298304892</v>
      </c>
      <c r="K28" s="66" cm="1">
        <f t="array" aca="1" ref="K28" ca="1">INDEX(IncomeRetainedEarnings,K$3)</f>
        <v>-49.57925188893585</v>
      </c>
      <c r="L28" s="66" cm="1">
        <f t="array" aca="1" ref="L28" ca="1">INDEX(IncomeRetainedEarnings,L$3)</f>
        <v>-99.504550007100121</v>
      </c>
      <c r="M28" s="66" cm="1">
        <f t="array" aca="1" ref="M28" ca="1">INDEX(IncomeRetainedEarnings,M$3)</f>
        <v>-147.70512581947207</v>
      </c>
      <c r="N28" s="66" cm="1">
        <f t="array" aca="1" ref="N28" ca="1">INDEX(IncomeRetainedEarnings,N$3)</f>
        <v>335.01711174401294</v>
      </c>
      <c r="O28" s="66" cm="1">
        <f t="array" aca="1" ref="O28" ca="1">INDEX(IncomeRetainedEarnings,O$3)</f>
        <v>785.04481306932189</v>
      </c>
      <c r="P28" s="66" cm="1">
        <f t="array" aca="1" ref="P28" ca="1">INDEX(IncomeRetainedEarnings,P$3)</f>
        <v>1081.4125508758107</v>
      </c>
      <c r="Q28" s="66" cm="1">
        <f t="array" aca="1" ref="Q28" ca="1">INDEX(IncomeRetainedEarnings,Q$3)</f>
        <v>1465.2180063147459</v>
      </c>
      <c r="R28" s="66" cm="1">
        <f t="array" aca="1" ref="R28" ca="1">INDEX(IncomeRetainedEarnings,R$3)</f>
        <v>1814.9066838196106</v>
      </c>
      <c r="S28" s="66" cm="1">
        <f t="array" aca="1" ref="S28" ca="1">INDEX(IncomeRetainedEarnings,S$3)</f>
        <v>2113.3041308405645</v>
      </c>
      <c r="T28" s="66" cm="1">
        <f t="array" aca="1" ref="T28" ca="1">INDEX(IncomeRetainedEarnings,T$3)</f>
        <v>2374.9632014342305</v>
      </c>
      <c r="U28" s="66" cm="1">
        <f t="array" aca="1" ref="U28" ca="1">INDEX(IncomeRetainedEarnings,U$3)</f>
        <v>2600.9613103352904</v>
      </c>
      <c r="V28" s="126" cm="1">
        <f t="array" aca="1" ref="V28" ca="1">INDEX(IncomeRetainedEarnings,V$3)</f>
        <v>2208.559228493983</v>
      </c>
      <c r="W28" s="66" cm="1">
        <f t="array" aca="1" ref="W28" ca="1">INDEX(IncomeRetainedEarnings,W$3)</f>
        <v>2338.4096718647561</v>
      </c>
      <c r="X28" s="66" cm="1">
        <f t="array" aca="1" ref="X28" ca="1">INDEX(IncomeRetainedEarnings,X$3)</f>
        <v>2420.3636187157122</v>
      </c>
      <c r="Y28" s="66" cm="1">
        <f t="array" aca="1" ref="Y28" ca="1">INDEX(IncomeRetainedEarnings,Y$3)</f>
        <v>2448.2316839341152</v>
      </c>
      <c r="Z28" s="66" cm="1">
        <f t="array" aca="1" ref="Z28" ca="1">INDEX(IncomeRetainedEarnings,Z$3)</f>
        <v>2483.7199317248378</v>
      </c>
      <c r="AA28" s="66" cm="1">
        <f t="array" aca="1" ref="AA28" ca="1">INDEX(IncomeRetainedEarnings,AA$3)</f>
        <v>2523.9967371815683</v>
      </c>
      <c r="AB28" s="66" cm="1">
        <f t="array" aca="1" ref="AB28" ca="1">INDEX(IncomeRetainedEarnings,AB$3)</f>
        <v>2568.493223048592</v>
      </c>
      <c r="AC28" s="66" cm="1">
        <f t="array" aca="1" ref="AC28" ca="1">INDEX(IncomeRetainedEarnings,AC$3)</f>
        <v>2616.6356198180824</v>
      </c>
      <c r="AD28" s="66" cm="1">
        <f t="array" aca="1" ref="AD28" ca="1">INDEX(IncomeRetainedEarnings,AD$3)</f>
        <v>2667.1609496541855</v>
      </c>
      <c r="AE28" s="66" cm="1">
        <f t="array" aca="1" ref="AE28" ca="1">INDEX(IncomeRetainedEarnings,AE$3)</f>
        <v>2715.7007522071385</v>
      </c>
      <c r="AF28" s="66" cm="1">
        <f t="array" aca="1" ref="AF28" ca="1">INDEX(IncomeRetainedEarnings,AF$3)</f>
        <v>2762.6931165893884</v>
      </c>
      <c r="AG28" s="66" cm="1">
        <f t="array" aca="1" ref="AG28" ca="1">INDEX(IncomeRetainedEarnings,AG$3)</f>
        <v>2808.5864685634247</v>
      </c>
      <c r="AH28" s="126" cm="1">
        <f t="array" aca="1" ref="AH28" ca="1">INDEX(IncomeRetainedEarnings,AH$3)</f>
        <v>2853.8397507855339</v>
      </c>
      <c r="AI28" s="66" cm="1">
        <f t="array" aca="1" ref="AI28" ca="1">INDEX(IncomeRetainedEarnings,AI$3)</f>
        <v>2897.6448479636288</v>
      </c>
      <c r="AJ28" s="66" cm="1">
        <f t="array" aca="1" ref="AJ28" ca="1">INDEX(IncomeRetainedEarnings,AJ$3)</f>
        <v>2943.3298640413382</v>
      </c>
      <c r="AK28" s="66" cm="1">
        <f t="array" aca="1" ref="AK28" ca="1">INDEX(IncomeRetainedEarnings,AK$3)</f>
        <v>3007.5812048337743</v>
      </c>
      <c r="AL28" s="66" cm="1">
        <f t="array" aca="1" ref="AL28" ca="1">INDEX(IncomeRetainedEarnings,AL$3)</f>
        <v>3073.7521500837747</v>
      </c>
      <c r="AM28" s="66" cm="1">
        <f t="array" aca="1" ref="AM28" ca="1">INDEX(IncomeRetainedEarnings,AM$3)</f>
        <v>3141.862855638145</v>
      </c>
      <c r="AN28" s="66" cm="1">
        <f t="array" aca="1" ref="AN28" ca="1">INDEX(IncomeRetainedEarnings,AN$3)</f>
        <v>3211.9336889800802</v>
      </c>
      <c r="AO28" s="66" cm="1">
        <f t="array" aca="1" ref="AO28" ca="1">INDEX(IncomeRetainedEarnings,AO$3)</f>
        <v>3283.9852314513491</v>
      </c>
      <c r="AP28" s="66" cm="1">
        <f t="array" aca="1" ref="AP28" ca="1">INDEX(IncomeRetainedEarnings,AP$3)</f>
        <v>3345.0382804978117</v>
      </c>
      <c r="AQ28" s="66" cm="1">
        <f t="array" aca="1" ref="AQ28" ca="1">INDEX(IncomeRetainedEarnings,AQ$3)</f>
        <v>3422.4888519385058</v>
      </c>
      <c r="AR28" s="66" cm="1">
        <f t="array" aca="1" ref="AR28" ca="1">INDEX(IncomeRetainedEarnings,AR$3)</f>
        <v>3501.9831822585716</v>
      </c>
      <c r="AS28" s="66" cm="1">
        <f t="array" aca="1" ref="AS28" ca="1">INDEX(IncomeRetainedEarnings,AS$3)</f>
        <v>3583.5427309262423</v>
      </c>
      <c r="AT28" s="126" cm="1">
        <f t="array" aca="1" ref="AT28" ca="1">INDEX(IncomeRetainedEarnings,AT$3)</f>
        <v>3667.1891827341669</v>
      </c>
      <c r="AU28" s="66" cm="1">
        <f t="array" aca="1" ref="AU28" ca="1">INDEX(IncomeRetainedEarnings,AU$3)</f>
        <v>3750.9735852594949</v>
      </c>
      <c r="AV28" s="66" cm="1">
        <f t="array" aca="1" ref="AV28" ca="1">INDEX(IncomeRetainedEarnings,AV$3)</f>
        <v>3836.888945972094</v>
      </c>
      <c r="AW28" s="66" cm="1">
        <f t="array" aca="1" ref="AW28" ca="1">INDEX(IncomeRetainedEarnings,AW$3)</f>
        <v>3924.9576399329312</v>
      </c>
      <c r="AX28" s="66" cm="1">
        <f t="array" aca="1" ref="AX28" ca="1">INDEX(IncomeRetainedEarnings,AX$3)</f>
        <v>4135.2022771411121</v>
      </c>
      <c r="AY28" s="66" cm="1">
        <f t="array" aca="1" ref="AY28" ca="1">INDEX(IncomeRetainedEarnings,AY$3)</f>
        <v>4227.6457050007339</v>
      </c>
      <c r="AZ28" s="66" cm="1">
        <f t="array" aca="1" ref="AZ28" ca="1">INDEX(IncomeRetainedEarnings,AZ$3)</f>
        <v>4322.3110108136379</v>
      </c>
      <c r="BA28" s="66" cm="1">
        <f t="array" aca="1" ref="BA28" ca="1">INDEX(IncomeRetainedEarnings,BA$3)</f>
        <v>4419.221524298332</v>
      </c>
      <c r="BB28" s="66" cm="1">
        <f t="array" aca="1" ref="BB28" ca="1">INDEX(IncomeRetainedEarnings,BB$3)</f>
        <v>4518.4008201353718</v>
      </c>
      <c r="BC28" s="66" cm="1">
        <f t="array" aca="1" ref="BC28" ca="1">INDEX(IncomeRetainedEarnings,BC$3)</f>
        <v>4619.8727205394553</v>
      </c>
      <c r="BD28" s="66" cm="1">
        <f t="array" aca="1" ref="BD28" ca="1">INDEX(IncomeRetainedEarnings,BD$3)</f>
        <v>4723.6612978585372</v>
      </c>
      <c r="BE28" s="66" cm="1">
        <f t="array" aca="1" ref="BE28" ca="1">INDEX(IncomeRetainedEarnings,BE$3)</f>
        <v>4829.7908772002247</v>
      </c>
      <c r="BF28" s="126" cm="1">
        <f t="array" aca="1" ref="BF28" ca="1">INDEX(IncomeRetainedEarnings,BF$3)</f>
        <v>4938.286039085755</v>
      </c>
      <c r="BG28" s="66" cm="1">
        <f t="array" aca="1" ref="BG28" ca="1">INDEX(IncomeRetainedEarnings,BG$3)</f>
        <v>5047.1626568943202</v>
      </c>
      <c r="BH28" s="66" cm="1">
        <f t="array" aca="1" ref="BH28" ca="1">INDEX(IncomeRetainedEarnings,BH$3)</f>
        <v>5158.4547952856246</v>
      </c>
      <c r="BI28" s="66" cm="1">
        <f t="array" aca="1" ref="BI28" ca="1">INDEX(IncomeRetainedEarnings,BI$3)</f>
        <v>5272.1878172257875</v>
      </c>
      <c r="BJ28" s="66" cm="1">
        <f t="array" aca="1" ref="BJ28" ca="1">INDEX(IncomeRetainedEarnings,BJ$3)</f>
        <v>5388.3873519920708</v>
      </c>
      <c r="BK28" s="66" cm="1">
        <f t="array" aca="1" ref="BK28" ca="1">INDEX(IncomeRetainedEarnings,BK$3)</f>
        <v>5507.0792979691496</v>
      </c>
      <c r="BL28" s="66" cm="1">
        <f t="array" aca="1" ref="BL28" ca="1">INDEX(IncomeRetainedEarnings,BL$3)</f>
        <v>5253.289825474737</v>
      </c>
      <c r="BM28" s="66" cm="1">
        <f t="array" aca="1" ref="BM28" ca="1">INDEX(IncomeRetainedEarnings,BM$3)</f>
        <v>5377.0453796148822</v>
      </c>
      <c r="BN28" s="66" cm="1">
        <f t="array" aca="1" ref="BN28" ca="1">INDEX(IncomeRetainedEarnings,BN$3)</f>
        <v>5503.3726831692484</v>
      </c>
      <c r="BO28" s="66" cm="1">
        <f t="array" aca="1" ref="BO28" ca="1">INDEX(IncomeRetainedEarnings,BO$3)</f>
        <v>5632.2987395066848</v>
      </c>
      <c r="BP28" s="66" cm="1">
        <f t="array" aca="1" ref="BP28" ca="1">INDEX(IncomeRetainedEarnings,BP$3)</f>
        <v>5763.8508355314134</v>
      </c>
      <c r="BQ28" s="66" cm="1">
        <f t="array" aca="1" ref="BQ28" ca="1">INDEX(IncomeRetainedEarnings,BQ$3)</f>
        <v>5898.0565446601504</v>
      </c>
      <c r="BR28" s="126" cm="1">
        <f t="array" aca="1" ref="BR28" ca="1">INDEX(IncomeRetainedEarnings,BR$3)</f>
        <v>6034.9437298304892</v>
      </c>
      <c r="BT28" s="53"/>
      <c r="BU28" s="53"/>
    </row>
    <row r="29" spans="1:73" s="65" customFormat="1" x14ac:dyDescent="0.25">
      <c r="C29" s="144" t="s">
        <v>7</v>
      </c>
      <c r="E29" s="145">
        <f ca="1">V29</f>
        <v>3108.559228493983</v>
      </c>
      <c r="F29" s="145">
        <f ca="1">AH29</f>
        <v>3753.8397507855339</v>
      </c>
      <c r="G29" s="145">
        <f ca="1">AT29</f>
        <v>4567.1891827341669</v>
      </c>
      <c r="H29" s="145">
        <f ca="1">BF29</f>
        <v>5838.286039085755</v>
      </c>
      <c r="I29" s="145">
        <f ca="1">BR29</f>
        <v>6934.9437298304892</v>
      </c>
      <c r="K29" s="146">
        <f t="shared" ref="K29:AP29" ca="1" si="84">SUM(K26:K28)</f>
        <v>550.4207481110642</v>
      </c>
      <c r="L29" s="146">
        <f t="shared" ca="1" si="84"/>
        <v>500.49544999289986</v>
      </c>
      <c r="M29" s="146">
        <f t="shared" ca="1" si="84"/>
        <v>452.29487418052793</v>
      </c>
      <c r="N29" s="146">
        <f t="shared" ca="1" si="84"/>
        <v>935.01711174401294</v>
      </c>
      <c r="O29" s="146">
        <f t="shared" ca="1" si="84"/>
        <v>1385.0448130693219</v>
      </c>
      <c r="P29" s="146">
        <f t="shared" ca="1" si="84"/>
        <v>1981.4125508758107</v>
      </c>
      <c r="Q29" s="146">
        <f t="shared" ca="1" si="84"/>
        <v>2365.2180063147462</v>
      </c>
      <c r="R29" s="146">
        <f t="shared" ca="1" si="84"/>
        <v>2714.9066838196104</v>
      </c>
      <c r="S29" s="146">
        <f t="shared" ca="1" si="84"/>
        <v>3013.3041308405645</v>
      </c>
      <c r="T29" s="146">
        <f t="shared" ca="1" si="84"/>
        <v>3274.9632014342305</v>
      </c>
      <c r="U29" s="146">
        <f t="shared" ca="1" si="84"/>
        <v>3500.9613103352904</v>
      </c>
      <c r="V29" s="145">
        <f t="shared" ca="1" si="84"/>
        <v>3108.559228493983</v>
      </c>
      <c r="W29" s="146">
        <f t="shared" ca="1" si="84"/>
        <v>3238.4096718647561</v>
      </c>
      <c r="X29" s="146">
        <f t="shared" ca="1" si="84"/>
        <v>3320.3636187157122</v>
      </c>
      <c r="Y29" s="146">
        <f t="shared" ca="1" si="84"/>
        <v>3348.2316839341152</v>
      </c>
      <c r="Z29" s="146">
        <f t="shared" ca="1" si="84"/>
        <v>3383.7199317248378</v>
      </c>
      <c r="AA29" s="146">
        <f t="shared" ca="1" si="84"/>
        <v>3423.9967371815683</v>
      </c>
      <c r="AB29" s="146">
        <f t="shared" ca="1" si="84"/>
        <v>3468.493223048592</v>
      </c>
      <c r="AC29" s="146">
        <f t="shared" ca="1" si="84"/>
        <v>3516.6356198180824</v>
      </c>
      <c r="AD29" s="146">
        <f t="shared" ca="1" si="84"/>
        <v>3567.1609496541855</v>
      </c>
      <c r="AE29" s="146">
        <f t="shared" ca="1" si="84"/>
        <v>3615.7007522071385</v>
      </c>
      <c r="AF29" s="146">
        <f t="shared" ca="1" si="84"/>
        <v>3662.6931165893884</v>
      </c>
      <c r="AG29" s="146">
        <f t="shared" ca="1" si="84"/>
        <v>3708.5864685634247</v>
      </c>
      <c r="AH29" s="145">
        <f t="shared" ca="1" si="84"/>
        <v>3753.8397507855339</v>
      </c>
      <c r="AI29" s="146">
        <f t="shared" ca="1" si="84"/>
        <v>3797.6448479636288</v>
      </c>
      <c r="AJ29" s="146">
        <f t="shared" ca="1" si="84"/>
        <v>3843.3298640413382</v>
      </c>
      <c r="AK29" s="146">
        <f t="shared" ca="1" si="84"/>
        <v>3907.5812048337743</v>
      </c>
      <c r="AL29" s="146">
        <f t="shared" ca="1" si="84"/>
        <v>3973.7521500837747</v>
      </c>
      <c r="AM29" s="146">
        <f t="shared" ca="1" si="84"/>
        <v>4041.862855638145</v>
      </c>
      <c r="AN29" s="146">
        <f t="shared" ca="1" si="84"/>
        <v>4111.9336889800798</v>
      </c>
      <c r="AO29" s="146">
        <f t="shared" ca="1" si="84"/>
        <v>4183.9852314513491</v>
      </c>
      <c r="AP29" s="146">
        <f t="shared" ca="1" si="84"/>
        <v>4245.0382804978117</v>
      </c>
      <c r="AQ29" s="146">
        <f t="shared" ref="AQ29:BR29" ca="1" si="85">SUM(AQ26:AQ28)</f>
        <v>4322.4888519385058</v>
      </c>
      <c r="AR29" s="146">
        <f t="shared" ca="1" si="85"/>
        <v>4401.9831822585711</v>
      </c>
      <c r="AS29" s="146">
        <f t="shared" ca="1" si="85"/>
        <v>4483.5427309262423</v>
      </c>
      <c r="AT29" s="145">
        <f t="shared" ca="1" si="85"/>
        <v>4567.1891827341669</v>
      </c>
      <c r="AU29" s="146">
        <f t="shared" ca="1" si="85"/>
        <v>4650.9735852594949</v>
      </c>
      <c r="AV29" s="146">
        <f t="shared" ca="1" si="85"/>
        <v>4736.888945972094</v>
      </c>
      <c r="AW29" s="146">
        <f t="shared" ca="1" si="85"/>
        <v>4824.9576399329308</v>
      </c>
      <c r="AX29" s="146">
        <f t="shared" ca="1" si="85"/>
        <v>5035.2022771411121</v>
      </c>
      <c r="AY29" s="146">
        <f t="shared" ca="1" si="85"/>
        <v>5127.6457050007339</v>
      </c>
      <c r="AZ29" s="146">
        <f t="shared" ca="1" si="85"/>
        <v>5222.3110108136379</v>
      </c>
      <c r="BA29" s="146">
        <f t="shared" ca="1" si="85"/>
        <v>5319.221524298332</v>
      </c>
      <c r="BB29" s="146">
        <f t="shared" ca="1" si="85"/>
        <v>5418.4008201353718</v>
      </c>
      <c r="BC29" s="146">
        <f t="shared" ca="1" si="85"/>
        <v>5519.8727205394553</v>
      </c>
      <c r="BD29" s="146">
        <f t="shared" ca="1" si="85"/>
        <v>5623.6612978585372</v>
      </c>
      <c r="BE29" s="146">
        <f t="shared" ca="1" si="85"/>
        <v>5729.7908772002247</v>
      </c>
      <c r="BF29" s="145">
        <f t="shared" ca="1" si="85"/>
        <v>5838.286039085755</v>
      </c>
      <c r="BG29" s="146">
        <f t="shared" ca="1" si="85"/>
        <v>5947.1626568943202</v>
      </c>
      <c r="BH29" s="146">
        <f t="shared" ca="1" si="85"/>
        <v>6058.4547952856246</v>
      </c>
      <c r="BI29" s="146">
        <f t="shared" ca="1" si="85"/>
        <v>6172.1878172257875</v>
      </c>
      <c r="BJ29" s="146">
        <f t="shared" ca="1" si="85"/>
        <v>6288.3873519920708</v>
      </c>
      <c r="BK29" s="146">
        <f t="shared" ca="1" si="85"/>
        <v>6407.0792979691496</v>
      </c>
      <c r="BL29" s="146">
        <f t="shared" ca="1" si="85"/>
        <v>6153.289825474737</v>
      </c>
      <c r="BM29" s="146">
        <f t="shared" ca="1" si="85"/>
        <v>6277.0453796148822</v>
      </c>
      <c r="BN29" s="146">
        <f t="shared" ca="1" si="85"/>
        <v>6403.3726831692484</v>
      </c>
      <c r="BO29" s="146">
        <f t="shared" ca="1" si="85"/>
        <v>6532.2987395066848</v>
      </c>
      <c r="BP29" s="146">
        <f t="shared" ca="1" si="85"/>
        <v>6663.8508355314134</v>
      </c>
      <c r="BQ29" s="146">
        <f t="shared" ca="1" si="85"/>
        <v>6798.0565446601504</v>
      </c>
      <c r="BR29" s="145">
        <f t="shared" ca="1" si="85"/>
        <v>6934.9437298304892</v>
      </c>
      <c r="BT29" s="67"/>
      <c r="BU29" s="67"/>
    </row>
    <row r="30" spans="1:73" ht="7.2" customHeight="1" x14ac:dyDescent="0.25">
      <c r="V30" s="291"/>
      <c r="AH30" s="291"/>
      <c r="AT30" s="291"/>
      <c r="BF30" s="291"/>
      <c r="BR30" s="291"/>
    </row>
    <row r="31" spans="1:73" s="319" customFormat="1" ht="12" x14ac:dyDescent="0.25">
      <c r="A31" s="315"/>
      <c r="B31" s="315"/>
      <c r="C31" s="316" t="s">
        <v>22</v>
      </c>
      <c r="D31" s="316"/>
      <c r="E31" s="317" t="str">
        <f ca="1">IF(ABS(E18-E24-E29)&lt;0.0001,"ü","û")</f>
        <v>ü</v>
      </c>
      <c r="F31" s="317" t="str">
        <f ca="1">IF(ABS(F18-F24-F29)&lt;0.0001,"ü","û")</f>
        <v>ü</v>
      </c>
      <c r="G31" s="317" t="str">
        <f ca="1">IF(ABS(G18-G24-G29)&lt;0.0001,"ü","û")</f>
        <v>ü</v>
      </c>
      <c r="H31" s="317" t="str">
        <f ca="1">IF(ABS(H18-H24-H29)&lt;0.0001,"ü","û")</f>
        <v>ü</v>
      </c>
      <c r="I31" s="317" t="str">
        <f ca="1">IF(ABS(I18-I24-I29)&lt;0.0001,"ü","û")</f>
        <v>ü</v>
      </c>
      <c r="J31" s="316"/>
      <c r="K31" s="317" t="str">
        <f t="shared" ref="K31:AP31" ca="1" si="86">IF(ABS(K18-K24-K29)&lt;0.0001,"ü","û")</f>
        <v>ü</v>
      </c>
      <c r="L31" s="317" t="str">
        <f t="shared" ca="1" si="86"/>
        <v>ü</v>
      </c>
      <c r="M31" s="317" t="str">
        <f t="shared" ca="1" si="86"/>
        <v>ü</v>
      </c>
      <c r="N31" s="317" t="str">
        <f t="shared" ca="1" si="86"/>
        <v>ü</v>
      </c>
      <c r="O31" s="317" t="str">
        <f t="shared" ca="1" si="86"/>
        <v>ü</v>
      </c>
      <c r="P31" s="317" t="str">
        <f t="shared" ca="1" si="86"/>
        <v>ü</v>
      </c>
      <c r="Q31" s="317" t="str">
        <f t="shared" ca="1" si="86"/>
        <v>ü</v>
      </c>
      <c r="R31" s="317" t="str">
        <f t="shared" ca="1" si="86"/>
        <v>ü</v>
      </c>
      <c r="S31" s="317" t="str">
        <f t="shared" ca="1" si="86"/>
        <v>ü</v>
      </c>
      <c r="T31" s="317" t="str">
        <f t="shared" ca="1" si="86"/>
        <v>ü</v>
      </c>
      <c r="U31" s="317" t="str">
        <f t="shared" ca="1" si="86"/>
        <v>ü</v>
      </c>
      <c r="V31" s="318" t="str">
        <f t="shared" ca="1" si="86"/>
        <v>ü</v>
      </c>
      <c r="W31" s="317" t="str">
        <f t="shared" ca="1" si="86"/>
        <v>ü</v>
      </c>
      <c r="X31" s="317" t="str">
        <f t="shared" ca="1" si="86"/>
        <v>ü</v>
      </c>
      <c r="Y31" s="317" t="str">
        <f t="shared" ca="1" si="86"/>
        <v>ü</v>
      </c>
      <c r="Z31" s="317" t="str">
        <f t="shared" ca="1" si="86"/>
        <v>ü</v>
      </c>
      <c r="AA31" s="317" t="str">
        <f t="shared" ca="1" si="86"/>
        <v>ü</v>
      </c>
      <c r="AB31" s="317" t="str">
        <f t="shared" ca="1" si="86"/>
        <v>ü</v>
      </c>
      <c r="AC31" s="317" t="str">
        <f t="shared" ca="1" si="86"/>
        <v>ü</v>
      </c>
      <c r="AD31" s="317" t="str">
        <f t="shared" ca="1" si="86"/>
        <v>ü</v>
      </c>
      <c r="AE31" s="317" t="str">
        <f t="shared" ca="1" si="86"/>
        <v>ü</v>
      </c>
      <c r="AF31" s="317" t="str">
        <f t="shared" ca="1" si="86"/>
        <v>ü</v>
      </c>
      <c r="AG31" s="317" t="str">
        <f t="shared" ca="1" si="86"/>
        <v>ü</v>
      </c>
      <c r="AH31" s="318" t="str">
        <f t="shared" ca="1" si="86"/>
        <v>ü</v>
      </c>
      <c r="AI31" s="317" t="str">
        <f t="shared" ca="1" si="86"/>
        <v>ü</v>
      </c>
      <c r="AJ31" s="317" t="str">
        <f t="shared" ca="1" si="86"/>
        <v>ü</v>
      </c>
      <c r="AK31" s="317" t="str">
        <f t="shared" ca="1" si="86"/>
        <v>ü</v>
      </c>
      <c r="AL31" s="317" t="str">
        <f t="shared" ca="1" si="86"/>
        <v>ü</v>
      </c>
      <c r="AM31" s="317" t="str">
        <f t="shared" ca="1" si="86"/>
        <v>ü</v>
      </c>
      <c r="AN31" s="317" t="str">
        <f t="shared" ca="1" si="86"/>
        <v>ü</v>
      </c>
      <c r="AO31" s="317" t="str">
        <f t="shared" ca="1" si="86"/>
        <v>ü</v>
      </c>
      <c r="AP31" s="317" t="str">
        <f t="shared" ca="1" si="86"/>
        <v>ü</v>
      </c>
      <c r="AQ31" s="317" t="str">
        <f t="shared" ref="AQ31:BR31" ca="1" si="87">IF(ABS(AQ18-AQ24-AQ29)&lt;0.0001,"ü","û")</f>
        <v>ü</v>
      </c>
      <c r="AR31" s="317" t="str">
        <f t="shared" ca="1" si="87"/>
        <v>ü</v>
      </c>
      <c r="AS31" s="317" t="str">
        <f t="shared" ca="1" si="87"/>
        <v>ü</v>
      </c>
      <c r="AT31" s="318" t="str">
        <f t="shared" ca="1" si="87"/>
        <v>ü</v>
      </c>
      <c r="AU31" s="317" t="str">
        <f t="shared" ca="1" si="87"/>
        <v>ü</v>
      </c>
      <c r="AV31" s="317" t="str">
        <f t="shared" ca="1" si="87"/>
        <v>ü</v>
      </c>
      <c r="AW31" s="317" t="str">
        <f t="shared" ca="1" si="87"/>
        <v>ü</v>
      </c>
      <c r="AX31" s="317" t="str">
        <f t="shared" ca="1" si="87"/>
        <v>ü</v>
      </c>
      <c r="AY31" s="317" t="str">
        <f t="shared" ca="1" si="87"/>
        <v>ü</v>
      </c>
      <c r="AZ31" s="317" t="str">
        <f t="shared" ca="1" si="87"/>
        <v>ü</v>
      </c>
      <c r="BA31" s="317" t="str">
        <f t="shared" ca="1" si="87"/>
        <v>ü</v>
      </c>
      <c r="BB31" s="317" t="str">
        <f t="shared" ca="1" si="87"/>
        <v>ü</v>
      </c>
      <c r="BC31" s="317" t="str">
        <f t="shared" ca="1" si="87"/>
        <v>ü</v>
      </c>
      <c r="BD31" s="317" t="str">
        <f t="shared" ca="1" si="87"/>
        <v>ü</v>
      </c>
      <c r="BE31" s="317" t="str">
        <f t="shared" ca="1" si="87"/>
        <v>ü</v>
      </c>
      <c r="BF31" s="318" t="str">
        <f t="shared" ca="1" si="87"/>
        <v>ü</v>
      </c>
      <c r="BG31" s="317" t="str">
        <f t="shared" ca="1" si="87"/>
        <v>ü</v>
      </c>
      <c r="BH31" s="317" t="str">
        <f t="shared" ca="1" si="87"/>
        <v>ü</v>
      </c>
      <c r="BI31" s="317" t="str">
        <f t="shared" ca="1" si="87"/>
        <v>ü</v>
      </c>
      <c r="BJ31" s="317" t="str">
        <f t="shared" ca="1" si="87"/>
        <v>ü</v>
      </c>
      <c r="BK31" s="317" t="str">
        <f t="shared" ca="1" si="87"/>
        <v>ü</v>
      </c>
      <c r="BL31" s="317" t="str">
        <f t="shared" ca="1" si="87"/>
        <v>ü</v>
      </c>
      <c r="BM31" s="317" t="str">
        <f t="shared" ca="1" si="87"/>
        <v>ü</v>
      </c>
      <c r="BN31" s="317" t="str">
        <f t="shared" ca="1" si="87"/>
        <v>ü</v>
      </c>
      <c r="BO31" s="317" t="str">
        <f t="shared" ca="1" si="87"/>
        <v>ü</v>
      </c>
      <c r="BP31" s="317" t="str">
        <f t="shared" ca="1" si="87"/>
        <v>ü</v>
      </c>
      <c r="BQ31" s="317" t="str">
        <f t="shared" ca="1" si="87"/>
        <v>ü</v>
      </c>
      <c r="BR31" s="318" t="str">
        <f t="shared" ca="1" si="87"/>
        <v>ü</v>
      </c>
    </row>
  </sheetData>
  <sheetProtection algorithmName="SHA-512" hashValue="xR+TQV6sMqLcYYqbM9zpGcxtvxJyQV5L9I+9BChExUptaIk5c3MR1yaD7NPEhVZZT6NIyrmRHrelJky9yyCiWA==" saltValue="Uut+sRhjx9rY7eAkOjW6Qw==" spinCount="100000" sheet="1" objects="1" scenarios="1" selectLockedCells="1" selectUnlockedCells="1"/>
  <conditionalFormatting sqref="E31:I31">
    <cfRule type="expression" dxfId="3" priority="1">
      <formula>IF(E31="û",TRUE,FALSE)</formula>
    </cfRule>
  </conditionalFormatting>
  <conditionalFormatting sqref="K31:BR31">
    <cfRule type="expression" dxfId="2" priority="5">
      <formula>IF(K31="û",TRUE,FALSE)</formula>
    </cfRule>
  </conditionalFormatting>
  <printOptions horizontalCentered="1"/>
  <pageMargins left="0.5" right="0.5" top="0.75" bottom="0.5" header="0.3" footer="0.55000000000000004"/>
  <pageSetup scale="90" fitToWidth="5" orientation="landscape" r:id="rId1"/>
  <headerFooter scaleWithDoc="0" alignWithMargins="0">
    <oddFooter>&amp;L&amp;10Pro Forma Balance Sheet, p.&amp;P of &amp;N&amp;R&amp;10Updated &amp;D</oddFooter>
  </headerFooter>
  <colBreaks count="4" manualBreakCount="4">
    <brk id="22" min="4" max="22" man="1"/>
    <brk id="34" min="4" max="22" man="1"/>
    <brk id="46" min="4" max="22" man="1"/>
    <brk id="58" min="4" max="22" man="1"/>
  </colBreak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E20553-157F-4AEA-805F-DC72D48A6C6D}">
  <sheetPr>
    <tabColor rgb="FFBDD7EE"/>
  </sheetPr>
  <dimension ref="A1:BU34"/>
  <sheetViews>
    <sheetView showGridLines="0" showRowColHeaders="0" showZeros="0" zoomScaleNormal="100" zoomScaleSheetLayoutView="70" workbookViewId="0">
      <pane xSplit="4" ySplit="3" topLeftCell="E4" activePane="bottomRight" state="frozen"/>
      <selection activeCell="J13" sqref="J13"/>
      <selection pane="topRight" activeCell="J13" sqref="J13"/>
      <selection pane="bottomLeft" activeCell="J13" sqref="J13"/>
      <selection pane="bottomRight" activeCell="L24" sqref="A1:XFD1048576"/>
    </sheetView>
  </sheetViews>
  <sheetFormatPr defaultColWidth="8.88671875" defaultRowHeight="12.6" x14ac:dyDescent="0.25"/>
  <cols>
    <col min="1" max="1" width="3.44140625" style="291" bestFit="1" customWidth="1"/>
    <col min="2" max="2" width="1.5546875" style="291" customWidth="1"/>
    <col min="3" max="3" width="20" style="308" bestFit="1" customWidth="1"/>
    <col min="4" max="4" width="0.6640625" style="291" customWidth="1"/>
    <col min="5" max="9" width="8.88671875" style="291" customWidth="1"/>
    <col min="10" max="10" width="2.21875" style="291" customWidth="1"/>
    <col min="11" max="70" width="8.88671875" style="291" customWidth="1"/>
    <col min="71" max="16384" width="8.88671875" style="291"/>
  </cols>
  <sheetData>
    <row r="1" spans="1:70" s="55" customFormat="1" ht="4.2" customHeight="1" x14ac:dyDescent="0.2">
      <c r="B1" s="54"/>
      <c r="C1" s="23"/>
      <c r="E1" s="54"/>
      <c r="F1" s="54"/>
      <c r="G1" s="54"/>
      <c r="H1" s="54"/>
      <c r="I1" s="54"/>
      <c r="J1" s="54"/>
      <c r="V1" s="54"/>
      <c r="AH1" s="54"/>
      <c r="AT1" s="54"/>
      <c r="BF1" s="54"/>
      <c r="BR1" s="54"/>
    </row>
    <row r="2" spans="1:70" s="56" customFormat="1" ht="11.4" x14ac:dyDescent="0.25">
      <c r="A2" s="118" t="s">
        <v>135</v>
      </c>
      <c r="B2" s="64"/>
      <c r="C2" s="52"/>
    </row>
    <row r="3" spans="1:70" s="175" customFormat="1" ht="21" x14ac:dyDescent="0.4">
      <c r="A3" s="174"/>
      <c r="B3" s="174"/>
      <c r="C3" s="162" t="s">
        <v>327</v>
      </c>
      <c r="D3" s="161"/>
      <c r="E3" s="314">
        <v>1</v>
      </c>
      <c r="F3" s="314">
        <v>2</v>
      </c>
      <c r="G3" s="314">
        <v>3</v>
      </c>
      <c r="H3" s="314">
        <v>4</v>
      </c>
      <c r="I3" s="314">
        <v>5</v>
      </c>
      <c r="K3" s="260">
        <v>1</v>
      </c>
      <c r="L3" s="260">
        <v>2</v>
      </c>
      <c r="M3" s="260">
        <v>3</v>
      </c>
      <c r="N3" s="260">
        <v>4</v>
      </c>
      <c r="O3" s="260">
        <v>5</v>
      </c>
      <c r="P3" s="260">
        <v>6</v>
      </c>
      <c r="Q3" s="260">
        <v>7</v>
      </c>
      <c r="R3" s="260">
        <v>8</v>
      </c>
      <c r="S3" s="260">
        <v>9</v>
      </c>
      <c r="T3" s="260">
        <v>10</v>
      </c>
      <c r="U3" s="260">
        <v>11</v>
      </c>
      <c r="V3" s="177">
        <v>12</v>
      </c>
      <c r="W3" s="260">
        <v>13</v>
      </c>
      <c r="X3" s="260">
        <v>14</v>
      </c>
      <c r="Y3" s="260">
        <v>15</v>
      </c>
      <c r="Z3" s="260">
        <v>16</v>
      </c>
      <c r="AA3" s="260">
        <v>17</v>
      </c>
      <c r="AB3" s="260">
        <v>18</v>
      </c>
      <c r="AC3" s="260">
        <v>19</v>
      </c>
      <c r="AD3" s="260">
        <v>20</v>
      </c>
      <c r="AE3" s="260">
        <v>21</v>
      </c>
      <c r="AF3" s="260">
        <v>22</v>
      </c>
      <c r="AG3" s="260">
        <v>23</v>
      </c>
      <c r="AH3" s="177">
        <v>24</v>
      </c>
      <c r="AI3" s="260">
        <v>25</v>
      </c>
      <c r="AJ3" s="260">
        <v>26</v>
      </c>
      <c r="AK3" s="260">
        <v>27</v>
      </c>
      <c r="AL3" s="260">
        <v>28</v>
      </c>
      <c r="AM3" s="260">
        <v>29</v>
      </c>
      <c r="AN3" s="260">
        <v>30</v>
      </c>
      <c r="AO3" s="260">
        <v>31</v>
      </c>
      <c r="AP3" s="260">
        <v>32</v>
      </c>
      <c r="AQ3" s="260">
        <v>33</v>
      </c>
      <c r="AR3" s="260">
        <v>34</v>
      </c>
      <c r="AS3" s="260">
        <v>35</v>
      </c>
      <c r="AT3" s="177">
        <v>36</v>
      </c>
      <c r="AU3" s="260">
        <v>37</v>
      </c>
      <c r="AV3" s="260">
        <v>38</v>
      </c>
      <c r="AW3" s="260">
        <v>39</v>
      </c>
      <c r="AX3" s="260">
        <v>40</v>
      </c>
      <c r="AY3" s="260">
        <v>41</v>
      </c>
      <c r="AZ3" s="260">
        <v>42</v>
      </c>
      <c r="BA3" s="260">
        <v>43</v>
      </c>
      <c r="BB3" s="260">
        <v>44</v>
      </c>
      <c r="BC3" s="260">
        <v>45</v>
      </c>
      <c r="BD3" s="260">
        <v>46</v>
      </c>
      <c r="BE3" s="260">
        <v>47</v>
      </c>
      <c r="BF3" s="177">
        <v>48</v>
      </c>
      <c r="BG3" s="260">
        <v>49</v>
      </c>
      <c r="BH3" s="260">
        <v>50</v>
      </c>
      <c r="BI3" s="260">
        <v>51</v>
      </c>
      <c r="BJ3" s="260">
        <v>52</v>
      </c>
      <c r="BK3" s="260">
        <v>53</v>
      </c>
      <c r="BL3" s="260">
        <v>54</v>
      </c>
      <c r="BM3" s="260">
        <v>55</v>
      </c>
      <c r="BN3" s="260">
        <v>56</v>
      </c>
      <c r="BO3" s="260">
        <v>57</v>
      </c>
      <c r="BP3" s="260">
        <v>58</v>
      </c>
      <c r="BQ3" s="260">
        <v>59</v>
      </c>
      <c r="BR3" s="177">
        <v>60</v>
      </c>
    </row>
    <row r="4" spans="1:70" x14ac:dyDescent="0.25">
      <c r="A4" s="47"/>
      <c r="B4" s="47"/>
      <c r="C4" s="299" t="s">
        <v>334</v>
      </c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  <c r="BL4" s="47"/>
      <c r="BM4" s="47"/>
      <c r="BN4" s="47"/>
      <c r="BO4" s="47"/>
      <c r="BP4" s="47"/>
      <c r="BQ4" s="47"/>
      <c r="BR4" s="47"/>
    </row>
    <row r="5" spans="1:70" s="47" customFormat="1" x14ac:dyDescent="0.25">
      <c r="C5" s="128" t="s">
        <v>18</v>
      </c>
      <c r="E5" s="60">
        <f ca="1">SUM(K5:V5)</f>
        <v>2910.8952232391189</v>
      </c>
      <c r="F5" s="60">
        <f ca="1">SUM(W5:AH5)</f>
        <v>645.28052229155037</v>
      </c>
      <c r="G5" s="60">
        <f ca="1">SUM(AI5:AT5)</f>
        <v>813.34943194863297</v>
      </c>
      <c r="H5" s="60">
        <f ca="1">SUM(AU5:BF5)</f>
        <v>1271.0968563515883</v>
      </c>
      <c r="I5" s="60">
        <f ca="1">SUM(BG5:BR5)</f>
        <v>1096.6576907447352</v>
      </c>
      <c r="K5" s="53" cm="1">
        <f t="array" aca="1" ref="K5" ca="1">INDEX(IncomeEarnings,K$3)</f>
        <v>-49.57925188893585</v>
      </c>
      <c r="L5" s="59" cm="1">
        <f t="array" aca="1" ref="L5" ca="1">INDEX(IncomeEarnings,L$3)</f>
        <v>-49.925298118164271</v>
      </c>
      <c r="M5" s="59" cm="1">
        <f t="array" aca="1" ref="M5" ca="1">INDEX(IncomeEarnings,M$3)</f>
        <v>-48.200575812371937</v>
      </c>
      <c r="N5" s="59" cm="1">
        <f t="array" aca="1" ref="N5" ca="1">INDEX(IncomeEarnings,N$3)</f>
        <v>482.72223756348501</v>
      </c>
      <c r="O5" s="59" cm="1">
        <f t="array" aca="1" ref="O5" ca="1">INDEX(IncomeEarnings,O$3)</f>
        <v>450.02770132530901</v>
      </c>
      <c r="P5" s="59" cm="1">
        <f t="array" aca="1" ref="P5" ca="1">INDEX(IncomeEarnings,P$3)</f>
        <v>416.52468790380101</v>
      </c>
      <c r="Q5" s="59" cm="1">
        <f t="array" aca="1" ref="Q5" ca="1">INDEX(IncomeEarnings,Q$3)</f>
        <v>383.80545543893527</v>
      </c>
      <c r="R5" s="59" cm="1">
        <f t="array" aca="1" ref="R5" ca="1">INDEX(IncomeEarnings,R$3)</f>
        <v>349.6886775048647</v>
      </c>
      <c r="S5" s="59" cm="1">
        <f t="array" aca="1" ref="S5" ca="1">INDEX(IncomeEarnings,S$3)</f>
        <v>298.39744702095368</v>
      </c>
      <c r="T5" s="59" cm="1">
        <f t="array" aca="1" ref="T5" ca="1">INDEX(IncomeEarnings,T$3)</f>
        <v>261.65907059366612</v>
      </c>
      <c r="U5" s="59" cm="1">
        <f t="array" aca="1" ref="U5" ca="1">INDEX(IncomeEarnings,U$3)</f>
        <v>225.99810890105971</v>
      </c>
      <c r="V5" s="60" cm="1">
        <f t="array" aca="1" ref="V5" ca="1">INDEX(IncomeEarnings,V$3)</f>
        <v>189.77696280651651</v>
      </c>
      <c r="W5" s="53" cm="1">
        <f t="array" aca="1" ref="W5" ca="1">INDEX(IncomeEarnings,W$3)</f>
        <v>129.85044337077292</v>
      </c>
      <c r="X5" s="59" cm="1">
        <f t="array" aca="1" ref="X5" ca="1">INDEX(IncomeEarnings,X$3)</f>
        <v>81.953946850956186</v>
      </c>
      <c r="Y5" s="59" cm="1">
        <f t="array" aca="1" ref="Y5" ca="1">INDEX(IncomeEarnings,Y$3)</f>
        <v>27.868065218402833</v>
      </c>
      <c r="Z5" s="59" cm="1">
        <f t="array" aca="1" ref="Z5" ca="1">INDEX(IncomeEarnings,Z$3)</f>
        <v>35.488247790722767</v>
      </c>
      <c r="AA5" s="59" cm="1">
        <f t="array" aca="1" ref="AA5" ca="1">INDEX(IncomeEarnings,AA$3)</f>
        <v>40.276805456730671</v>
      </c>
      <c r="AB5" s="59" cm="1">
        <f t="array" aca="1" ref="AB5" ca="1">INDEX(IncomeEarnings,AB$3)</f>
        <v>44.496485867023466</v>
      </c>
      <c r="AC5" s="59" cm="1">
        <f t="array" aca="1" ref="AC5" ca="1">INDEX(IncomeEarnings,AC$3)</f>
        <v>48.142396769490418</v>
      </c>
      <c r="AD5" s="59" cm="1">
        <f t="array" aca="1" ref="AD5" ca="1">INDEX(IncomeEarnings,AD$3)</f>
        <v>50.525329836102983</v>
      </c>
      <c r="AE5" s="59" cm="1">
        <f t="array" aca="1" ref="AE5" ca="1">INDEX(IncomeEarnings,AE$3)</f>
        <v>48.539802552952835</v>
      </c>
      <c r="AF5" s="59" cm="1">
        <f t="array" aca="1" ref="AF5" ca="1">INDEX(IncomeEarnings,AF$3)</f>
        <v>46.992364382249789</v>
      </c>
      <c r="AG5" s="59" cm="1">
        <f t="array" aca="1" ref="AG5" ca="1">INDEX(IncomeEarnings,AG$3)</f>
        <v>45.893351974036136</v>
      </c>
      <c r="AH5" s="60" cm="1">
        <f t="array" aca="1" ref="AH5" ca="1">INDEX(IncomeEarnings,AH$3)</f>
        <v>45.253282222109412</v>
      </c>
      <c r="AI5" s="53" cm="1">
        <f t="array" aca="1" ref="AI5" ca="1">INDEX(IncomeEarnings,AI$3)</f>
        <v>43.80509717809489</v>
      </c>
      <c r="AJ5" s="59" cm="1">
        <f t="array" aca="1" ref="AJ5" ca="1">INDEX(IncomeEarnings,AJ$3)</f>
        <v>45.685016077709449</v>
      </c>
      <c r="AK5" s="59" cm="1">
        <f t="array" aca="1" ref="AK5" ca="1">INDEX(IncomeEarnings,AK$3)</f>
        <v>64.251340792436054</v>
      </c>
      <c r="AL5" s="59" cm="1">
        <f t="array" aca="1" ref="AL5" ca="1">INDEX(IncomeEarnings,AL$3)</f>
        <v>66.170945250000472</v>
      </c>
      <c r="AM5" s="59" cm="1">
        <f t="array" aca="1" ref="AM5" ca="1">INDEX(IncomeEarnings,AM$3)</f>
        <v>68.110705554370071</v>
      </c>
      <c r="AN5" s="59" cm="1">
        <f t="array" aca="1" ref="AN5" ca="1">INDEX(IncomeEarnings,AN$3)</f>
        <v>70.070833341935213</v>
      </c>
      <c r="AO5" s="59" cm="1">
        <f t="array" aca="1" ref="AO5" ca="1">INDEX(IncomeEarnings,AO$3)</f>
        <v>72.05154247126913</v>
      </c>
      <c r="AP5" s="59" cm="1">
        <f t="array" aca="1" ref="AP5" ca="1">INDEX(IncomeEarnings,AP$3)</f>
        <v>61.053049046462441</v>
      </c>
      <c r="AQ5" s="59" cm="1">
        <f t="array" aca="1" ref="AQ5" ca="1">INDEX(IncomeEarnings,AQ$3)</f>
        <v>77.450571440694034</v>
      </c>
      <c r="AR5" s="59" cm="1">
        <f t="array" aca="1" ref="AR5" ca="1">INDEX(IncomeEarnings,AR$3)</f>
        <v>79.494330320065814</v>
      </c>
      <c r="AS5" s="59" cm="1">
        <f t="array" aca="1" ref="AS5" ca="1">INDEX(IncomeEarnings,AS$3)</f>
        <v>81.559548667670498</v>
      </c>
      <c r="AT5" s="60" cm="1">
        <f t="array" aca="1" ref="AT5" ca="1">INDEX(IncomeEarnings,AT$3)</f>
        <v>83.64645180792489</v>
      </c>
      <c r="AU5" s="53" cm="1">
        <f t="array" aca="1" ref="AU5" ca="1">INDEX(IncomeEarnings,AU$3)</f>
        <v>83.784402525328062</v>
      </c>
      <c r="AV5" s="59" cm="1">
        <f t="array" aca="1" ref="AV5" ca="1">INDEX(IncomeEarnings,AV$3)</f>
        <v>85.915360712599181</v>
      </c>
      <c r="AW5" s="59" cm="1">
        <f t="array" aca="1" ref="AW5" ca="1">INDEX(IncomeEarnings,AW$3)</f>
        <v>88.068693960837109</v>
      </c>
      <c r="AX5" s="59" cm="1">
        <f t="array" aca="1" ref="AX5" ca="1">INDEX(IncomeEarnings,AX$3)</f>
        <v>210.24463720818108</v>
      </c>
      <c r="AY5" s="59" cm="1">
        <f t="array" aca="1" ref="AY5" ca="1">INDEX(IncomeEarnings,AY$3)</f>
        <v>92.443427859622176</v>
      </c>
      <c r="AZ5" s="59" cm="1">
        <f t="array" aca="1" ref="AZ5" ca="1">INDEX(IncomeEarnings,AZ$3)</f>
        <v>94.66530581290408</v>
      </c>
      <c r="BA5" s="59" cm="1">
        <f t="array" aca="1" ref="BA5" ca="1">INDEX(IncomeEarnings,BA$3)</f>
        <v>96.910513484694434</v>
      </c>
      <c r="BB5" s="59" cm="1">
        <f t="array" aca="1" ref="BB5" ca="1">INDEX(IncomeEarnings,BB$3)</f>
        <v>99.179295837039476</v>
      </c>
      <c r="BC5" s="59" cm="1">
        <f t="array" aca="1" ref="BC5" ca="1">INDEX(IncomeEarnings,BC$3)</f>
        <v>101.47190040408348</v>
      </c>
      <c r="BD5" s="59" cm="1">
        <f t="array" aca="1" ref="BD5" ca="1">INDEX(IncomeEarnings,BD$3)</f>
        <v>103.78857731908165</v>
      </c>
      <c r="BE5" s="59" cm="1">
        <f t="array" aca="1" ref="BE5" ca="1">INDEX(IncomeEarnings,BE$3)</f>
        <v>106.12957934168723</v>
      </c>
      <c r="BF5" s="60" cm="1">
        <f t="array" aca="1" ref="BF5" ca="1">INDEX(IncomeEarnings,BF$3)</f>
        <v>108.49516188553025</v>
      </c>
      <c r="BG5" s="53" cm="1">
        <f t="array" aca="1" ref="BG5" ca="1">INDEX(IncomeEarnings,BG$3)</f>
        <v>108.87661780856536</v>
      </c>
      <c r="BH5" s="59" cm="1">
        <f t="array" aca="1" ref="BH5" ca="1">INDEX(IncomeEarnings,BH$3)</f>
        <v>111.29213839130483</v>
      </c>
      <c r="BI5" s="59" cm="1">
        <f t="array" aca="1" ref="BI5" ca="1">INDEX(IncomeEarnings,BI$3)</f>
        <v>113.73302194016259</v>
      </c>
      <c r="BJ5" s="59" cm="1">
        <f t="array" aca="1" ref="BJ5" ca="1">INDEX(IncomeEarnings,BJ$3)</f>
        <v>116.19953476628349</v>
      </c>
      <c r="BK5" s="59" cm="1">
        <f t="array" aca="1" ref="BK5" ca="1">INDEX(IncomeEarnings,BK$3)</f>
        <v>118.69194597707906</v>
      </c>
      <c r="BL5" s="59" cm="1">
        <f t="array" aca="1" ref="BL5" ca="1">INDEX(IncomeEarnings,BL$3)</f>
        <v>-253.78947249441228</v>
      </c>
      <c r="BM5" s="59" cm="1">
        <f t="array" aca="1" ref="BM5" ca="1">INDEX(IncomeEarnings,BM$3)</f>
        <v>123.75555414014555</v>
      </c>
      <c r="BN5" s="59" cm="1">
        <f t="array" aca="1" ref="BN5" ca="1">INDEX(IncomeEarnings,BN$3)</f>
        <v>126.32730355436627</v>
      </c>
      <c r="BO5" s="59" cm="1">
        <f t="array" aca="1" ref="BO5" ca="1">INDEX(IncomeEarnings,BO$3)</f>
        <v>128.92605633743636</v>
      </c>
      <c r="BP5" s="59" cm="1">
        <f t="array" aca="1" ref="BP5" ca="1">INDEX(IncomeEarnings,BP$3)</f>
        <v>131.55209602472826</v>
      </c>
      <c r="BQ5" s="59" cm="1">
        <f t="array" aca="1" ref="BQ5" ca="1">INDEX(IncomeEarnings,BQ$3)</f>
        <v>134.20570912873728</v>
      </c>
      <c r="BR5" s="60" cm="1">
        <f t="array" aca="1" ref="BR5" ca="1">INDEX(IncomeEarnings,BR$3)</f>
        <v>136.8871851703384</v>
      </c>
    </row>
    <row r="6" spans="1:70" s="47" customFormat="1" x14ac:dyDescent="0.25">
      <c r="B6" s="65"/>
      <c r="C6" s="128" t="s">
        <v>64</v>
      </c>
      <c r="E6" s="60">
        <f t="shared" ref="E6" si="0">SUM(K6:V6)</f>
        <v>111.11111111111111</v>
      </c>
      <c r="F6" s="60">
        <f t="shared" ref="F6" si="1">SUM(W6:AH6)</f>
        <v>333.33333333333331</v>
      </c>
      <c r="G6" s="60">
        <f t="shared" ref="G6" si="2">SUM(AI6:AT6)</f>
        <v>71.597222222222243</v>
      </c>
      <c r="H6" s="60">
        <f t="shared" ref="H6" si="3">SUM(AU6:BF6)</f>
        <v>0</v>
      </c>
      <c r="I6" s="60">
        <f t="shared" ref="I6" si="4">SUM(BG6:BR6)</f>
        <v>0</v>
      </c>
      <c r="K6" s="53" cm="1">
        <f t="array" ref="K6">INDEX(CapExDepreciation,K$3)</f>
        <v>0</v>
      </c>
      <c r="L6" s="59" cm="1">
        <f t="array" ref="L6">INDEX(CapExDepreciation,L$3)</f>
        <v>0</v>
      </c>
      <c r="M6" s="59" cm="1">
        <f t="array" ref="M6">INDEX(CapExDepreciation,M$3)</f>
        <v>0</v>
      </c>
      <c r="N6" s="59" cm="1">
        <f t="array" ref="N6">INDEX(CapExDepreciation,N$3)</f>
        <v>0</v>
      </c>
      <c r="O6" s="59" cm="1">
        <f t="array" ref="O6">INDEX(CapExDepreciation,O$3)</f>
        <v>0</v>
      </c>
      <c r="P6" s="59" cm="1">
        <f t="array" ref="P6">INDEX(CapExDepreciation,P$3)</f>
        <v>0</v>
      </c>
      <c r="Q6" s="59" cm="1">
        <f t="array" ref="Q6">INDEX(CapExDepreciation,Q$3)</f>
        <v>0</v>
      </c>
      <c r="R6" s="59" cm="1">
        <f t="array" ref="R6">INDEX(CapExDepreciation,R$3)</f>
        <v>0</v>
      </c>
      <c r="S6" s="59" cm="1">
        <f t="array" ref="S6">INDEX(CapExDepreciation,S$3)</f>
        <v>27.777777777777779</v>
      </c>
      <c r="T6" s="59" cm="1">
        <f t="array" ref="T6">INDEX(CapExDepreciation,T$3)</f>
        <v>27.777777777777779</v>
      </c>
      <c r="U6" s="59" cm="1">
        <f t="array" ref="U6">INDEX(CapExDepreciation,U$3)</f>
        <v>27.777777777777779</v>
      </c>
      <c r="V6" s="60" cm="1">
        <f t="array" ref="V6">INDEX(CapExDepreciation,V$3)</f>
        <v>27.777777777777779</v>
      </c>
      <c r="W6" s="53" cm="1">
        <f t="array" ref="W6">INDEX(CapExDepreciation,W$3)</f>
        <v>27.777777777777779</v>
      </c>
      <c r="X6" s="59" cm="1">
        <f t="array" ref="X6">INDEX(CapExDepreciation,X$3)</f>
        <v>27.777777777777779</v>
      </c>
      <c r="Y6" s="59" cm="1">
        <f t="array" ref="Y6">INDEX(CapExDepreciation,Y$3)</f>
        <v>27.777777777777779</v>
      </c>
      <c r="Z6" s="59" cm="1">
        <f t="array" ref="Z6">INDEX(CapExDepreciation,Z$3)</f>
        <v>27.777777777777779</v>
      </c>
      <c r="AA6" s="59" cm="1">
        <f t="array" ref="AA6">INDEX(CapExDepreciation,AA$3)</f>
        <v>27.777777777777779</v>
      </c>
      <c r="AB6" s="59" cm="1">
        <f t="array" ref="AB6">INDEX(CapExDepreciation,AB$3)</f>
        <v>27.777777777777779</v>
      </c>
      <c r="AC6" s="59" cm="1">
        <f t="array" ref="AC6">INDEX(CapExDepreciation,AC$3)</f>
        <v>27.777777777777779</v>
      </c>
      <c r="AD6" s="59" cm="1">
        <f t="array" ref="AD6">INDEX(CapExDepreciation,AD$3)</f>
        <v>27.777777777777779</v>
      </c>
      <c r="AE6" s="59" cm="1">
        <f t="array" ref="AE6">INDEX(CapExDepreciation,AE$3)</f>
        <v>27.777777777777779</v>
      </c>
      <c r="AF6" s="59" cm="1">
        <f t="array" ref="AF6">INDEX(CapExDepreciation,AF$3)</f>
        <v>27.777777777777779</v>
      </c>
      <c r="AG6" s="59" cm="1">
        <f t="array" ref="AG6">INDEX(CapExDepreciation,AG$3)</f>
        <v>27.777777777777779</v>
      </c>
      <c r="AH6" s="60" cm="1">
        <f t="array" ref="AH6">INDEX(CapExDepreciation,AH$3)</f>
        <v>27.777777777777779</v>
      </c>
      <c r="AI6" s="53" cm="1">
        <f t="array" ref="AI6">INDEX(CapExDepreciation,AI$3)</f>
        <v>30.069444444444446</v>
      </c>
      <c r="AJ6" s="59" cm="1">
        <f t="array" ref="AJ6">INDEX(CapExDepreciation,AJ$3)</f>
        <v>30.069444444444446</v>
      </c>
      <c r="AK6" s="59" cm="1">
        <f t="array" ref="AK6">INDEX(CapExDepreciation,AK$3)</f>
        <v>2.2916666666666665</v>
      </c>
      <c r="AL6" s="59" cm="1">
        <f t="array" ref="AL6">INDEX(CapExDepreciation,AL$3)</f>
        <v>2.2916666666666665</v>
      </c>
      <c r="AM6" s="59" cm="1">
        <f t="array" ref="AM6">INDEX(CapExDepreciation,AM$3)</f>
        <v>2.2916666666666665</v>
      </c>
      <c r="AN6" s="59" cm="1">
        <f t="array" ref="AN6">INDEX(CapExDepreciation,AN$3)</f>
        <v>2.2916666666666665</v>
      </c>
      <c r="AO6" s="59" cm="1">
        <f t="array" ref="AO6">INDEX(CapExDepreciation,AO$3)</f>
        <v>2.2916666666666665</v>
      </c>
      <c r="AP6" s="59" cm="1">
        <f t="array" ref="AP6">INDEX(CapExDepreciation,AP$3)</f>
        <v>0</v>
      </c>
      <c r="AQ6" s="59" cm="1">
        <f t="array" ref="AQ6">INDEX(CapExDepreciation,AQ$3)</f>
        <v>0</v>
      </c>
      <c r="AR6" s="59" cm="1">
        <f t="array" ref="AR6">INDEX(CapExDepreciation,AR$3)</f>
        <v>0</v>
      </c>
      <c r="AS6" s="59" cm="1">
        <f t="array" ref="AS6">INDEX(CapExDepreciation,AS$3)</f>
        <v>0</v>
      </c>
      <c r="AT6" s="60" cm="1">
        <f t="array" ref="AT6">INDEX(CapExDepreciation,AT$3)</f>
        <v>0</v>
      </c>
      <c r="AU6" s="53" cm="1">
        <f t="array" ref="AU6">INDEX(CapExDepreciation,AU$3)</f>
        <v>0</v>
      </c>
      <c r="AV6" s="59" cm="1">
        <f t="array" ref="AV6">INDEX(CapExDepreciation,AV$3)</f>
        <v>0</v>
      </c>
      <c r="AW6" s="59" cm="1">
        <f t="array" ref="AW6">INDEX(CapExDepreciation,AW$3)</f>
        <v>0</v>
      </c>
      <c r="AX6" s="59" cm="1">
        <f t="array" ref="AX6">INDEX(CapExDepreciation,AX$3)</f>
        <v>0</v>
      </c>
      <c r="AY6" s="59" cm="1">
        <f t="array" ref="AY6">INDEX(CapExDepreciation,AY$3)</f>
        <v>0</v>
      </c>
      <c r="AZ6" s="59" cm="1">
        <f t="array" ref="AZ6">INDEX(CapExDepreciation,AZ$3)</f>
        <v>0</v>
      </c>
      <c r="BA6" s="59" cm="1">
        <f t="array" ref="BA6">INDEX(CapExDepreciation,BA$3)</f>
        <v>0</v>
      </c>
      <c r="BB6" s="59" cm="1">
        <f t="array" ref="BB6">INDEX(CapExDepreciation,BB$3)</f>
        <v>0</v>
      </c>
      <c r="BC6" s="59" cm="1">
        <f t="array" ref="BC6">INDEX(CapExDepreciation,BC$3)</f>
        <v>0</v>
      </c>
      <c r="BD6" s="59" cm="1">
        <f t="array" ref="BD6">INDEX(CapExDepreciation,BD$3)</f>
        <v>0</v>
      </c>
      <c r="BE6" s="59" cm="1">
        <f t="array" ref="BE6">INDEX(CapExDepreciation,BE$3)</f>
        <v>0</v>
      </c>
      <c r="BF6" s="60" cm="1">
        <f t="array" ref="BF6">INDEX(CapExDepreciation,BF$3)</f>
        <v>0</v>
      </c>
      <c r="BG6" s="53" cm="1">
        <f t="array" ref="BG6">INDEX(CapExDepreciation,BG$3)</f>
        <v>0</v>
      </c>
      <c r="BH6" s="59" cm="1">
        <f t="array" ref="BH6">INDEX(CapExDepreciation,BH$3)</f>
        <v>0</v>
      </c>
      <c r="BI6" s="59" cm="1">
        <f t="array" ref="BI6">INDEX(CapExDepreciation,BI$3)</f>
        <v>0</v>
      </c>
      <c r="BJ6" s="59" cm="1">
        <f t="array" ref="BJ6">INDEX(CapExDepreciation,BJ$3)</f>
        <v>0</v>
      </c>
      <c r="BK6" s="59" cm="1">
        <f t="array" ref="BK6">INDEX(CapExDepreciation,BK$3)</f>
        <v>0</v>
      </c>
      <c r="BL6" s="59" cm="1">
        <f t="array" ref="BL6">INDEX(CapExDepreciation,BL$3)</f>
        <v>0</v>
      </c>
      <c r="BM6" s="59" cm="1">
        <f t="array" ref="BM6">INDEX(CapExDepreciation,BM$3)</f>
        <v>0</v>
      </c>
      <c r="BN6" s="59" cm="1">
        <f t="array" ref="BN6">INDEX(CapExDepreciation,BN$3)</f>
        <v>0</v>
      </c>
      <c r="BO6" s="59" cm="1">
        <f t="array" ref="BO6">INDEX(CapExDepreciation,BO$3)</f>
        <v>0</v>
      </c>
      <c r="BP6" s="59" cm="1">
        <f t="array" ref="BP6">INDEX(CapExDepreciation,BP$3)</f>
        <v>0</v>
      </c>
      <c r="BQ6" s="59" cm="1">
        <f t="array" ref="BQ6">INDEX(CapExDepreciation,BQ$3)</f>
        <v>0</v>
      </c>
      <c r="BR6" s="60" cm="1">
        <f t="array" ref="BR6">INDEX(CapExDepreciation,BR$3)</f>
        <v>0</v>
      </c>
    </row>
    <row r="7" spans="1:70" s="47" customFormat="1" x14ac:dyDescent="0.25">
      <c r="C7" s="128" t="s">
        <v>125</v>
      </c>
      <c r="E7" s="60"/>
      <c r="F7" s="60"/>
      <c r="G7" s="60"/>
      <c r="H7" s="60"/>
      <c r="I7" s="60"/>
      <c r="J7" s="47">
        <f>CapEx!J211</f>
        <v>0</v>
      </c>
      <c r="K7" s="47" cm="1">
        <f t="array" ref="K7">-INDEX(CapExGain,K$3)</f>
        <v>0</v>
      </c>
      <c r="L7" s="47" cm="1">
        <f t="array" ref="L7">-INDEX(CapExGain,L$3)</f>
        <v>0</v>
      </c>
      <c r="M7" s="47" cm="1">
        <f t="array" ref="M7">-INDEX(CapExGain,M$3)</f>
        <v>0</v>
      </c>
      <c r="N7" s="47" cm="1">
        <f t="array" ref="N7">-INDEX(CapExGain,N$3)</f>
        <v>0</v>
      </c>
      <c r="O7" s="47" cm="1">
        <f t="array" ref="O7">-INDEX(CapExGain,O$3)</f>
        <v>0</v>
      </c>
      <c r="P7" s="47" cm="1">
        <f t="array" ref="P7">-INDEX(CapExGain,P$3)</f>
        <v>0</v>
      </c>
      <c r="Q7" s="47" cm="1">
        <f t="array" ref="Q7">-INDEX(CapExGain,Q$3)</f>
        <v>0</v>
      </c>
      <c r="R7" s="47" cm="1">
        <f t="array" ref="R7">-INDEX(CapExGain,R$3)</f>
        <v>0</v>
      </c>
      <c r="S7" s="47" cm="1">
        <f t="array" ref="S7">-INDEX(CapExGain,S$3)</f>
        <v>0</v>
      </c>
      <c r="T7" s="47" cm="1">
        <f t="array" ref="T7">-INDEX(CapExGain,T$3)</f>
        <v>0</v>
      </c>
      <c r="U7" s="47" cm="1">
        <f t="array" ref="U7">-INDEX(CapExGain,U$3)</f>
        <v>0</v>
      </c>
      <c r="V7" s="60" cm="1">
        <f t="array" ref="V7">-INDEX(CapExGain,V$3)</f>
        <v>0</v>
      </c>
      <c r="W7" s="47" cm="1">
        <f t="array" ref="W7">-INDEX(CapExGain,W$3)</f>
        <v>0</v>
      </c>
      <c r="X7" s="47" cm="1">
        <f t="array" ref="X7">-INDEX(CapExGain,X$3)</f>
        <v>0</v>
      </c>
      <c r="Y7" s="47" cm="1">
        <f t="array" ref="Y7">-INDEX(CapExGain,Y$3)</f>
        <v>0</v>
      </c>
      <c r="Z7" s="47" cm="1">
        <f t="array" ref="Z7">-INDEX(CapExGain,Z$3)</f>
        <v>0</v>
      </c>
      <c r="AA7" s="47" cm="1">
        <f t="array" ref="AA7">-INDEX(CapExGain,AA$3)</f>
        <v>0</v>
      </c>
      <c r="AB7" s="47" cm="1">
        <f t="array" ref="AB7">-INDEX(CapExGain,AB$3)</f>
        <v>0</v>
      </c>
      <c r="AC7" s="47" cm="1">
        <f t="array" ref="AC7">-INDEX(CapExGain,AC$3)</f>
        <v>0</v>
      </c>
      <c r="AD7" s="47" cm="1">
        <f t="array" ref="AD7">-INDEX(CapExGain,AD$3)</f>
        <v>0</v>
      </c>
      <c r="AE7" s="47" cm="1">
        <f t="array" ref="AE7">-INDEX(CapExGain,AE$3)</f>
        <v>0</v>
      </c>
      <c r="AF7" s="47" cm="1">
        <f t="array" ref="AF7">-INDEX(CapExGain,AF$3)</f>
        <v>0</v>
      </c>
      <c r="AG7" s="47" cm="1">
        <f t="array" ref="AG7">-INDEX(CapExGain,AG$3)</f>
        <v>0</v>
      </c>
      <c r="AH7" s="60" cm="1">
        <f t="array" ref="AH7">-INDEX(CapExGain,AH$3)</f>
        <v>0</v>
      </c>
      <c r="AI7" s="47" cm="1">
        <f t="array" ref="AI7">-INDEX(CapExGain,AI$3)</f>
        <v>0</v>
      </c>
      <c r="AJ7" s="47" cm="1">
        <f t="array" ref="AJ7">-INDEX(CapExGain,AJ$3)</f>
        <v>0</v>
      </c>
      <c r="AK7" s="47" cm="1">
        <f t="array" ref="AK7">-INDEX(CapExGain,AK$3)</f>
        <v>0</v>
      </c>
      <c r="AL7" s="47" cm="1">
        <f t="array" ref="AL7">-INDEX(CapExGain,AL$3)</f>
        <v>0</v>
      </c>
      <c r="AM7" s="47" cm="1">
        <f t="array" ref="AM7">-INDEX(CapExGain,AM$3)</f>
        <v>0</v>
      </c>
      <c r="AN7" s="47" cm="1">
        <f t="array" ref="AN7">-INDEX(CapExGain,AN$3)</f>
        <v>0</v>
      </c>
      <c r="AO7" s="47" cm="1">
        <f t="array" ref="AO7">-INDEX(CapExGain,AO$3)</f>
        <v>0</v>
      </c>
      <c r="AP7" s="47" cm="1">
        <f t="array" ref="AP7">-INDEX(CapExGain,AP$3)</f>
        <v>23.958333333333336</v>
      </c>
      <c r="AQ7" s="47" cm="1">
        <f t="array" ref="AQ7">-INDEX(CapExGain,AQ$3)</f>
        <v>0</v>
      </c>
      <c r="AR7" s="47" cm="1">
        <f t="array" ref="AR7">-INDEX(CapExGain,AR$3)</f>
        <v>0</v>
      </c>
      <c r="AS7" s="47" cm="1">
        <f t="array" ref="AS7">-INDEX(CapExGain,AS$3)</f>
        <v>0</v>
      </c>
      <c r="AT7" s="60" cm="1">
        <f t="array" ref="AT7">-INDEX(CapExGain,AT$3)</f>
        <v>0</v>
      </c>
      <c r="AU7" s="47" cm="1">
        <f t="array" ref="AU7">-INDEX(CapExGain,AU$3)</f>
        <v>0</v>
      </c>
      <c r="AV7" s="47" cm="1">
        <f t="array" ref="AV7">-INDEX(CapExGain,AV$3)</f>
        <v>0</v>
      </c>
      <c r="AW7" s="47" cm="1">
        <f t="array" ref="AW7">-INDEX(CapExGain,AW$3)</f>
        <v>0</v>
      </c>
      <c r="AX7" s="47" cm="1">
        <f t="array" ref="AX7">-INDEX(CapExGain,AX$3)</f>
        <v>-199.99999999999994</v>
      </c>
      <c r="AY7" s="47" cm="1">
        <f t="array" ref="AY7">-INDEX(CapExGain,AY$3)</f>
        <v>0</v>
      </c>
      <c r="AZ7" s="47" cm="1">
        <f t="array" ref="AZ7">-INDEX(CapExGain,AZ$3)</f>
        <v>0</v>
      </c>
      <c r="BA7" s="47" cm="1">
        <f t="array" ref="BA7">-INDEX(CapExGain,BA$3)</f>
        <v>0</v>
      </c>
      <c r="BB7" s="47" cm="1">
        <f t="array" ref="BB7">-INDEX(CapExGain,BB$3)</f>
        <v>0</v>
      </c>
      <c r="BC7" s="47" cm="1">
        <f t="array" ref="BC7">-INDEX(CapExGain,BC$3)</f>
        <v>0</v>
      </c>
      <c r="BD7" s="47" cm="1">
        <f t="array" ref="BD7">-INDEX(CapExGain,BD$3)</f>
        <v>0</v>
      </c>
      <c r="BE7" s="47" cm="1">
        <f t="array" ref="BE7">-INDEX(CapExGain,BE$3)</f>
        <v>0</v>
      </c>
      <c r="BF7" s="60" cm="1">
        <f t="array" ref="BF7">-INDEX(CapExGain,BF$3)</f>
        <v>0</v>
      </c>
      <c r="BG7" s="47" cm="1">
        <f t="array" ref="BG7">-INDEX(CapExGain,BG$3)</f>
        <v>0</v>
      </c>
      <c r="BH7" s="47" cm="1">
        <f t="array" ref="BH7">-INDEX(CapExGain,BH$3)</f>
        <v>0</v>
      </c>
      <c r="BI7" s="47" cm="1">
        <f t="array" ref="BI7">-INDEX(CapExGain,BI$3)</f>
        <v>0</v>
      </c>
      <c r="BJ7" s="47" cm="1">
        <f t="array" ref="BJ7">-INDEX(CapExGain,BJ$3)</f>
        <v>0</v>
      </c>
      <c r="BK7" s="47" cm="1">
        <f t="array" ref="BK7">-INDEX(CapExGain,BK$3)</f>
        <v>0</v>
      </c>
      <c r="BL7" s="47" cm="1">
        <f t="array" ref="BL7">-INDEX(CapExGain,BL$3)</f>
        <v>625</v>
      </c>
      <c r="BM7" s="47" cm="1">
        <f t="array" ref="BM7">-INDEX(CapExGain,BM$3)</f>
        <v>0</v>
      </c>
      <c r="BN7" s="47" cm="1">
        <f t="array" ref="BN7">-INDEX(CapExGain,BN$3)</f>
        <v>0</v>
      </c>
      <c r="BO7" s="47" cm="1">
        <f t="array" ref="BO7">-INDEX(CapExGain,BO$3)</f>
        <v>0</v>
      </c>
      <c r="BP7" s="47" cm="1">
        <f t="array" ref="BP7">-INDEX(CapExGain,BP$3)</f>
        <v>0</v>
      </c>
      <c r="BQ7" s="47" cm="1">
        <f t="array" ref="BQ7">-INDEX(CapExGain,BQ$3)</f>
        <v>0</v>
      </c>
      <c r="BR7" s="60" cm="1">
        <f t="array" ref="BR7">-INDEX(CapExGain,BR$3)</f>
        <v>0</v>
      </c>
    </row>
    <row r="8" spans="1:70" s="47" customFormat="1" x14ac:dyDescent="0.25">
      <c r="C8" s="147" t="s">
        <v>65</v>
      </c>
      <c r="E8" s="148">
        <f ca="1">0-SUM(Balance!V6:V7)</f>
        <v>-24079.087069948124</v>
      </c>
      <c r="F8" s="148">
        <f ca="1">SUM(Balance!E6:E7)-SUM(Balance!F6:F7)</f>
        <v>23873.275102758791</v>
      </c>
      <c r="G8" s="148">
        <f ca="1">SUM(Balance!F6:F7)-SUM(Balance!G6:G7)</f>
        <v>-27.483573703686488</v>
      </c>
      <c r="H8" s="148">
        <f ca="1">SUM(Balance!G6:G7)-SUM(Balance!H6:H7)</f>
        <v>-31.153655836616963</v>
      </c>
      <c r="I8" s="148">
        <f ca="1">SUM(Balance!H6:H7)-SUM(Balance!I6:I7)</f>
        <v>-35.313830815904112</v>
      </c>
      <c r="K8" s="66" cm="1">
        <f t="array" aca="1" ref="K8" ca="1">-INDEX(LoansReceivable,K$3)</f>
        <v>-13695.289061674419</v>
      </c>
      <c r="L8" s="66" cm="1">
        <f t="array" aca="1" ref="L8" ca="1">INDEX(LoansReceivable,K$3)-INDEX(LoansReceivable,L$3)</f>
        <v>-12531.608518619127</v>
      </c>
      <c r="M8" s="66" cm="1">
        <f t="array" aca="1" ref="M8" ca="1">INDEX(LoansReceivable,L$3)-INDEX(LoansReceivable,M$3)</f>
        <v>-11352.904563235985</v>
      </c>
      <c r="N8" s="66" cm="1">
        <f t="array" aca="1" ref="N8" ca="1">INDEX(LoansReceivable,M$3)-INDEX(LoansReceivable,N$3)</f>
        <v>112.48240614307724</v>
      </c>
      <c r="O8" s="66" cm="1">
        <f t="array" aca="1" ref="O8" ca="1">INDEX(LoansReceivable,N$3)-INDEX(LoansReceivable,O$3)</f>
        <v>449.05365782884473</v>
      </c>
      <c r="P8" s="66" cm="1">
        <f t="array" aca="1" ref="P8" ca="1">INDEX(LoansReceivable,O$3)-INDEX(LoansReceivable,P$3)</f>
        <v>789.96659827462281</v>
      </c>
      <c r="Q8" s="66" cm="1">
        <f t="array" aca="1" ref="Q8" ca="1">INDEX(LoansReceivable,P$3)-INDEX(LoansReceivable,Q$3)</f>
        <v>1135.2769113451213</v>
      </c>
      <c r="R8" s="66" cm="1">
        <f t="array" aca="1" ref="R8" ca="1">INDEX(LoansReceivable,Q$3)-INDEX(LoansReceivable,R$3)</f>
        <v>1485.0409917872821</v>
      </c>
      <c r="S8" s="66" cm="1">
        <f t="array" aca="1" ref="S8" ca="1">INDEX(LoansReceivable,R$3)-INDEX(LoansReceivable,S$3)</f>
        <v>1839.3159542720496</v>
      </c>
      <c r="T8" s="66" cm="1">
        <f t="array" aca="1" ref="T8" ca="1">INDEX(LoansReceivable,S$3)-INDEX(LoansReceivable,T$3)</f>
        <v>2198.1596425508505</v>
      </c>
      <c r="U8" s="66" cm="1">
        <f t="array" aca="1" ref="U8" ca="1">INDEX(LoansReceivable,T$3)-INDEX(LoansReceivable,U$3)</f>
        <v>2561.6306387281184</v>
      </c>
      <c r="V8" s="148" cm="1">
        <f t="array" aca="1" ref="V8" ca="1">INDEX(LoansReceivable,U$3)-INDEX(LoansReceivable,V$3)</f>
        <v>2929.7882726514399</v>
      </c>
      <c r="W8" s="66" cm="1">
        <f t="array" aca="1" ref="W8" ca="1">INDEX(LoansReceivable,V$3)-INDEX(LoansReceivable,W$3)</f>
        <v>5386.1789585137594</v>
      </c>
      <c r="X8" s="66" cm="1">
        <f t="array" aca="1" ref="X8" ca="1">INDEX(LoansReceivable,W$3)-INDEX(LoansReceivable,X$3)</f>
        <v>4115.3458422918811</v>
      </c>
      <c r="Y8" s="66" cm="1">
        <f t="array" aca="1" ref="Y8" ca="1">INDEX(LoansReceivable,X$3)-INDEX(LoansReceivable,Y$3)</f>
        <v>2828.1153752603859</v>
      </c>
      <c r="Z8" s="66" cm="1">
        <f t="array" aca="1" ref="Z8" ca="1">INDEX(LoansReceivable,Y$3)-INDEX(LoansReceivable,Z$3)</f>
        <v>2529.5291689413098</v>
      </c>
      <c r="AA8" s="66" cm="1">
        <f t="array" aca="1" ref="AA8" ca="1">INDEX(LoansReceivable,Z$3)-INDEX(LoansReceivable,AA$3)</f>
        <v>2227.0889764468384</v>
      </c>
      <c r="AB8" s="66" cm="1">
        <f t="array" aca="1" ref="AB8" ca="1">INDEX(LoansReceivable,AA$3)-INDEX(LoansReceivable,AB$3)</f>
        <v>1920.7453455345112</v>
      </c>
      <c r="AC8" s="66" cm="1">
        <f t="array" aca="1" ref="AC8" ca="1">INDEX(LoansReceivable,AB$3)-INDEX(LoansReceivable,AC$3)</f>
        <v>1610.4481923959956</v>
      </c>
      <c r="AD8" s="66" cm="1">
        <f t="array" aca="1" ref="AD8" ca="1">INDEX(LoansReceivable,AC$3)-INDEX(LoansReceivable,AD$3)</f>
        <v>1296.1467936216177</v>
      </c>
      <c r="AE8" s="66" cm="1">
        <f t="array" aca="1" ref="AE8" ca="1">INDEX(LoansReceivable,AD$3)-INDEX(LoansReceivable,AE$3)</f>
        <v>977.78977806313651</v>
      </c>
      <c r="AF8" s="66" cm="1">
        <f t="array" aca="1" ref="AF8" ca="1">INDEX(LoansReceivable,AE$3)-INDEX(LoansReceivable,AF$3)</f>
        <v>655.32511859308215</v>
      </c>
      <c r="AG8" s="66" cm="1">
        <f t="array" aca="1" ref="AG8" ca="1">INDEX(LoansReceivable,AF$3)-INDEX(LoansReceivable,AG$3)</f>
        <v>328.70012375979059</v>
      </c>
      <c r="AH8" s="148" cm="1">
        <f t="array" aca="1" ref="AH8" ca="1">INDEX(LoansReceivable,AG$3)-INDEX(LoansReceivable,AH$3)</f>
        <v>-2.1385706635173847</v>
      </c>
      <c r="AI8" s="66" cm="1">
        <f t="array" aca="1" ref="AI8" ca="1">INDEX(LoansReceivable,AH$3)-INDEX(LoansReceivable,AI$3)</f>
        <v>-2.1610256554940861</v>
      </c>
      <c r="AJ8" s="66" cm="1">
        <f t="array" aca="1" ref="AJ8" ca="1">INDEX(LoansReceivable,AI$3)-INDEX(LoansReceivable,AJ$3)</f>
        <v>-2.1837164248745466</v>
      </c>
      <c r="AK8" s="66" cm="1">
        <f t="array" aca="1" ref="AK8" ca="1">INDEX(LoansReceivable,AJ$3)-INDEX(LoansReceivable,AK$3)</f>
        <v>-2.2066454473279009</v>
      </c>
      <c r="AL8" s="66" cm="1">
        <f t="array" aca="1" ref="AL8" ca="1">INDEX(LoansReceivable,AK$3)-INDEX(LoansReceivable,AL$3)</f>
        <v>-2.229815224523918</v>
      </c>
      <c r="AM8" s="66" cm="1">
        <f t="array" aca="1" ref="AM8" ca="1">INDEX(LoansReceivable,AL$3)-INDEX(LoansReceivable,AM$3)</f>
        <v>-2.2532282843840221</v>
      </c>
      <c r="AN8" s="66" cm="1">
        <f t="array" aca="1" ref="AN8" ca="1">INDEX(LoansReceivable,AM$3)-INDEX(LoansReceivable,AN$3)</f>
        <v>-2.2768871813696023</v>
      </c>
      <c r="AO8" s="66" cm="1">
        <f t="array" aca="1" ref="AO8" ca="1">INDEX(LoansReceivable,AN$3)-INDEX(LoansReceivable,AO$3)</f>
        <v>-2.3007944967775984</v>
      </c>
      <c r="AP8" s="66" cm="1">
        <f t="array" aca="1" ref="AP8" ca="1">INDEX(LoansReceivable,AO$3)-INDEX(LoansReceivable,AP$3)</f>
        <v>-2.3249528389878833</v>
      </c>
      <c r="AQ8" s="66" cm="1">
        <f t="array" aca="1" ref="AQ8" ca="1">INDEX(LoansReceivable,AP$3)-INDEX(LoansReceivable,AQ$3)</f>
        <v>-2.3493648438006858</v>
      </c>
      <c r="AR8" s="66" cm="1">
        <f t="array" aca="1" ref="AR8" ca="1">INDEX(LoansReceivable,AQ$3)-INDEX(LoansReceivable,AR$3)</f>
        <v>-2.3740331746566881</v>
      </c>
      <c r="AS8" s="66" cm="1">
        <f t="array" aca="1" ref="AS8" ca="1">INDEX(LoansReceivable,AR$3)-INDEX(LoansReceivable,AS$3)</f>
        <v>-2.3989605229935478</v>
      </c>
      <c r="AT8" s="148" cm="1">
        <f t="array" aca="1" ref="AT8" ca="1">INDEX(LoansReceivable,AS$3)-INDEX(LoansReceivable,AT$3)</f>
        <v>-2.424149608496009</v>
      </c>
      <c r="AU8" s="66" cm="1">
        <f t="array" aca="1" ref="AU8" ca="1">INDEX(LoansReceivable,AT$3)-INDEX(LoansReceivable,AU$3)</f>
        <v>-2.4496031793760267</v>
      </c>
      <c r="AV8" s="66" cm="1">
        <f t="array" aca="1" ref="AV8" ca="1">INDEX(LoansReceivable,AU$3)-INDEX(LoansReceivable,AV$3)</f>
        <v>-2.4753240127620302</v>
      </c>
      <c r="AW8" s="66" cm="1">
        <f t="array" aca="1" ref="AW8" ca="1">INDEX(LoansReceivable,AV$3)-INDEX(LoansReceivable,AW$3)</f>
        <v>-2.5013149148953744</v>
      </c>
      <c r="AX8" s="66" cm="1">
        <f t="array" aca="1" ref="AX8" ca="1">INDEX(LoansReceivable,AW$3)-INDEX(LoansReceivable,AX$3)</f>
        <v>-2.527578721487771</v>
      </c>
      <c r="AY8" s="66" cm="1">
        <f t="array" aca="1" ref="AY8" ca="1">INDEX(LoansReceivable,AX$3)-INDEX(LoansReceivable,AY$3)</f>
        <v>-2.5541182980750818</v>
      </c>
      <c r="AZ8" s="66" cm="1">
        <f t="array" aca="1" ref="AZ8" ca="1">INDEX(LoansReceivable,AY$3)-INDEX(LoansReceivable,AZ$3)</f>
        <v>-2.5809365401955802</v>
      </c>
      <c r="BA8" s="66" cm="1">
        <f t="array" aca="1" ref="BA8" ca="1">INDEX(LoansReceivable,AZ$3)-INDEX(LoansReceivable,BA$3)</f>
        <v>-2.6080363738774395</v>
      </c>
      <c r="BB8" s="66" cm="1">
        <f t="array" aca="1" ref="BB8" ca="1">INDEX(LoansReceivable,BA$3)-INDEX(LoansReceivable,BB$3)</f>
        <v>-2.6354207558006237</v>
      </c>
      <c r="BC8" s="66" cm="1">
        <f t="array" aca="1" ref="BC8" ca="1">INDEX(LoansReceivable,BB$3)-INDEX(LoansReceivable,BC$3)</f>
        <v>-2.6630926737398113</v>
      </c>
      <c r="BD8" s="66" cm="1">
        <f t="array" aca="1" ref="BD8" ca="1">INDEX(LoansReceivable,BC$3)-INDEX(LoansReceivable,BD$3)</f>
        <v>-2.6910551468163249</v>
      </c>
      <c r="BE8" s="66" cm="1">
        <f t="array" aca="1" ref="BE8" ca="1">INDEX(LoansReceivable,BD$3)-INDEX(LoansReceivable,BE$3)</f>
        <v>-2.7193112258582914</v>
      </c>
      <c r="BF8" s="148" cm="1">
        <f t="array" aca="1" ref="BF8" ca="1">INDEX(LoansReceivable,BE$3)-INDEX(LoansReceivable,BF$3)</f>
        <v>-2.7478639937326079</v>
      </c>
      <c r="BG8" s="66" cm="1">
        <f t="array" aca="1" ref="BG8" ca="1">INDEX(LoansReceivable,BF$3)-INDEX(LoansReceivable,BG$3)</f>
        <v>-2.7767165656614452</v>
      </c>
      <c r="BH8" s="66" cm="1">
        <f t="array" aca="1" ref="BH8" ca="1">INDEX(LoansReceivable,BG$3)-INDEX(LoansReceivable,BH$3)</f>
        <v>-2.8058720896069644</v>
      </c>
      <c r="BI8" s="66" cm="1">
        <f t="array" aca="1" ref="BI8" ca="1">INDEX(LoansReceivable,BH$3)-INDEX(LoansReceivable,BI$3)</f>
        <v>-2.8353337465505319</v>
      </c>
      <c r="BJ8" s="66" cm="1">
        <f t="array" aca="1" ref="BJ8" ca="1">INDEX(LoansReceivable,BI$3)-INDEX(LoansReceivable,BJ$3)</f>
        <v>-2.8651047508856209</v>
      </c>
      <c r="BK8" s="66" cm="1">
        <f t="array" aca="1" ref="BK8" ca="1">INDEX(LoansReceivable,BJ$3)-INDEX(LoansReceivable,BK$3)</f>
        <v>-2.8951883507716047</v>
      </c>
      <c r="BL8" s="66" cm="1">
        <f t="array" aca="1" ref="BL8" ca="1">INDEX(LoansReceivable,BK$3)-INDEX(LoansReceivable,BL$3)</f>
        <v>-2.9255878284538994</v>
      </c>
      <c r="BM8" s="66" cm="1">
        <f t="array" aca="1" ref="BM8" ca="1">INDEX(LoansReceivable,BL$3)-INDEX(LoansReceivable,BM$3)</f>
        <v>-2.9563065006504985</v>
      </c>
      <c r="BN8" s="66" cm="1">
        <f t="array" aca="1" ref="BN8" ca="1">INDEX(LoansReceivable,BM$3)-INDEX(LoansReceivable,BN$3)</f>
        <v>-2.9873477189112236</v>
      </c>
      <c r="BO8" s="66" cm="1">
        <f t="array" aca="1" ref="BO8" ca="1">INDEX(LoansReceivable,BN$3)-INDEX(LoansReceivable,BO$3)</f>
        <v>-3.0187148699569661</v>
      </c>
      <c r="BP8" s="66" cm="1">
        <f t="array" aca="1" ref="BP8" ca="1">INDEX(LoansReceivable,BO$3)-INDEX(LoansReceivable,BP$3)</f>
        <v>-3.050411376089869</v>
      </c>
      <c r="BQ8" s="66" cm="1">
        <f t="array" aca="1" ref="BQ8" ca="1">INDEX(LoansReceivable,BP$3)-INDEX(LoansReceivable,BQ$3)</f>
        <v>-3.082440695526202</v>
      </c>
      <c r="BR8" s="148" cm="1">
        <f t="array" aca="1" ref="BR8" ca="1">INDEX(LoansReceivable,BQ$3)-INDEX(LoansReceivable,BR$3)</f>
        <v>-3.1148063228392857</v>
      </c>
    </row>
    <row r="9" spans="1:70" s="298" customFormat="1" x14ac:dyDescent="0.25">
      <c r="C9" s="140" t="s">
        <v>23</v>
      </c>
      <c r="D9" s="65"/>
      <c r="E9" s="298">
        <f ca="1">SUM(K9:V9)</f>
        <v>-21057.080735597883</v>
      </c>
      <c r="F9" s="298">
        <f ca="1">SUM(W9:AH9)</f>
        <v>24851.888958383672</v>
      </c>
      <c r="G9" s="298">
        <f ca="1">SUM(AI9:AT9)</f>
        <v>881.42141380050202</v>
      </c>
      <c r="H9" s="298">
        <f ca="1">SUM(AU9:BF9)</f>
        <v>1039.9432005149713</v>
      </c>
      <c r="I9" s="298">
        <f ca="1">SUM(BG9:BR9)</f>
        <v>1686.3438599288309</v>
      </c>
      <c r="J9" s="65"/>
      <c r="K9" s="65">
        <f t="shared" ref="K9:AP9" ca="1" si="5">SUM(K5:K8)</f>
        <v>-13744.868313563355</v>
      </c>
      <c r="L9" s="65">
        <f t="shared" ca="1" si="5"/>
        <v>-12581.53381673729</v>
      </c>
      <c r="M9" s="65">
        <f t="shared" ca="1" si="5"/>
        <v>-11401.105139048357</v>
      </c>
      <c r="N9" s="65">
        <f t="shared" ca="1" si="5"/>
        <v>595.20464370656225</v>
      </c>
      <c r="O9" s="65">
        <f t="shared" ca="1" si="5"/>
        <v>899.08135915415369</v>
      </c>
      <c r="P9" s="65">
        <f t="shared" ca="1" si="5"/>
        <v>1206.4912861784237</v>
      </c>
      <c r="Q9" s="65">
        <f t="shared" ca="1" si="5"/>
        <v>1519.0823667840566</v>
      </c>
      <c r="R9" s="65">
        <f t="shared" ca="1" si="5"/>
        <v>1834.7296692921468</v>
      </c>
      <c r="S9" s="65">
        <f t="shared" ca="1" si="5"/>
        <v>2165.4911790707811</v>
      </c>
      <c r="T9" s="65">
        <f t="shared" ca="1" si="5"/>
        <v>2487.5964909222944</v>
      </c>
      <c r="U9" s="65">
        <f t="shared" ca="1" si="5"/>
        <v>2815.406525406956</v>
      </c>
      <c r="V9" s="65">
        <f t="shared" ca="1" si="5"/>
        <v>3147.3430132357344</v>
      </c>
      <c r="W9" s="65">
        <f t="shared" ca="1" si="5"/>
        <v>5543.8071796623099</v>
      </c>
      <c r="X9" s="65">
        <f t="shared" ca="1" si="5"/>
        <v>4225.077566920615</v>
      </c>
      <c r="Y9" s="65">
        <f t="shared" ca="1" si="5"/>
        <v>2883.7612182565667</v>
      </c>
      <c r="Z9" s="65">
        <f t="shared" ca="1" si="5"/>
        <v>2592.7951945098102</v>
      </c>
      <c r="AA9" s="65">
        <f t="shared" ca="1" si="5"/>
        <v>2295.1435596813467</v>
      </c>
      <c r="AB9" s="65">
        <f t="shared" ca="1" si="5"/>
        <v>1993.0196091793125</v>
      </c>
      <c r="AC9" s="65">
        <f t="shared" ca="1" si="5"/>
        <v>1686.3683669432639</v>
      </c>
      <c r="AD9" s="65">
        <f t="shared" ca="1" si="5"/>
        <v>1374.4499012354984</v>
      </c>
      <c r="AE9" s="65">
        <f t="shared" ca="1" si="5"/>
        <v>1054.1073583938671</v>
      </c>
      <c r="AF9" s="65">
        <f t="shared" ca="1" si="5"/>
        <v>730.09526075310976</v>
      </c>
      <c r="AG9" s="65">
        <f t="shared" ca="1" si="5"/>
        <v>402.37125351160449</v>
      </c>
      <c r="AH9" s="65">
        <f t="shared" ca="1" si="5"/>
        <v>70.892489336369806</v>
      </c>
      <c r="AI9" s="65">
        <f t="shared" ca="1" si="5"/>
        <v>71.713515967045254</v>
      </c>
      <c r="AJ9" s="65">
        <f t="shared" ca="1" si="5"/>
        <v>73.570744097279345</v>
      </c>
      <c r="AK9" s="65">
        <f t="shared" ca="1" si="5"/>
        <v>64.336362011774824</v>
      </c>
      <c r="AL9" s="65">
        <f t="shared" ca="1" si="5"/>
        <v>66.232796692143225</v>
      </c>
      <c r="AM9" s="65">
        <f t="shared" ca="1" si="5"/>
        <v>68.14914393665272</v>
      </c>
      <c r="AN9" s="65">
        <f t="shared" ca="1" si="5"/>
        <v>70.085612827232282</v>
      </c>
      <c r="AO9" s="65">
        <f t="shared" ca="1" si="5"/>
        <v>72.042414641158203</v>
      </c>
      <c r="AP9" s="65">
        <f t="shared" ca="1" si="5"/>
        <v>82.686429540807893</v>
      </c>
      <c r="AQ9" s="65">
        <f t="shared" ref="AQ9:BR9" ca="1" si="6">SUM(AQ5:AQ8)</f>
        <v>75.101206596893348</v>
      </c>
      <c r="AR9" s="65">
        <f t="shared" ca="1" si="6"/>
        <v>77.120297145409126</v>
      </c>
      <c r="AS9" s="65">
        <f t="shared" ca="1" si="6"/>
        <v>79.16058814467695</v>
      </c>
      <c r="AT9" s="65">
        <f t="shared" ca="1" si="6"/>
        <v>81.222302199428881</v>
      </c>
      <c r="AU9" s="65">
        <f t="shared" ca="1" si="6"/>
        <v>81.334799345952035</v>
      </c>
      <c r="AV9" s="65">
        <f t="shared" ca="1" si="6"/>
        <v>83.440036699837151</v>
      </c>
      <c r="AW9" s="65">
        <f t="shared" ca="1" si="6"/>
        <v>85.567379045941735</v>
      </c>
      <c r="AX9" s="65">
        <f t="shared" ca="1" si="6"/>
        <v>7.7170584866933609</v>
      </c>
      <c r="AY9" s="65">
        <f t="shared" ca="1" si="6"/>
        <v>89.889309561547094</v>
      </c>
      <c r="AZ9" s="65">
        <f t="shared" ca="1" si="6"/>
        <v>92.0843692727085</v>
      </c>
      <c r="BA9" s="65">
        <f t="shared" ca="1" si="6"/>
        <v>94.302477110816994</v>
      </c>
      <c r="BB9" s="65">
        <f t="shared" ca="1" si="6"/>
        <v>96.543875081238852</v>
      </c>
      <c r="BC9" s="65">
        <f t="shared" ca="1" si="6"/>
        <v>98.808807730343673</v>
      </c>
      <c r="BD9" s="65">
        <f t="shared" ca="1" si="6"/>
        <v>101.09752217226533</v>
      </c>
      <c r="BE9" s="65">
        <f t="shared" ca="1" si="6"/>
        <v>103.41026811582894</v>
      </c>
      <c r="BF9" s="65">
        <f t="shared" ca="1" si="6"/>
        <v>105.74729789179764</v>
      </c>
      <c r="BG9" s="65">
        <f t="shared" ca="1" si="6"/>
        <v>106.09990124290391</v>
      </c>
      <c r="BH9" s="65">
        <f t="shared" ca="1" si="6"/>
        <v>108.48626630169787</v>
      </c>
      <c r="BI9" s="65">
        <f t="shared" ca="1" si="6"/>
        <v>110.89768819361205</v>
      </c>
      <c r="BJ9" s="65">
        <f t="shared" ca="1" si="6"/>
        <v>113.33443001539787</v>
      </c>
      <c r="BK9" s="65">
        <f t="shared" ca="1" si="6"/>
        <v>115.79675762630745</v>
      </c>
      <c r="BL9" s="65">
        <f t="shared" ca="1" si="6"/>
        <v>368.28493967713382</v>
      </c>
      <c r="BM9" s="65">
        <f t="shared" ca="1" si="6"/>
        <v>120.79924763949505</v>
      </c>
      <c r="BN9" s="65">
        <f t="shared" ca="1" si="6"/>
        <v>123.33995583545504</v>
      </c>
      <c r="BO9" s="65">
        <f t="shared" ca="1" si="6"/>
        <v>125.9073414674794</v>
      </c>
      <c r="BP9" s="65">
        <f t="shared" ca="1" si="6"/>
        <v>128.50168464863839</v>
      </c>
      <c r="BQ9" s="65">
        <f t="shared" ca="1" si="6"/>
        <v>131.12326843321108</v>
      </c>
      <c r="BR9" s="65">
        <f t="shared" ca="1" si="6"/>
        <v>133.77237884749911</v>
      </c>
    </row>
    <row r="10" spans="1:70" ht="7.2" customHeight="1" x14ac:dyDescent="0.25"/>
    <row r="11" spans="1:70" s="47" customFormat="1" x14ac:dyDescent="0.25">
      <c r="C11" s="149" t="s">
        <v>106</v>
      </c>
      <c r="E11" s="60"/>
      <c r="F11" s="60"/>
      <c r="G11" s="60"/>
      <c r="H11" s="60"/>
      <c r="I11" s="60"/>
      <c r="K11" s="53">
        <f>-CapEx!K32</f>
        <v>0</v>
      </c>
      <c r="L11" s="59">
        <f>-CapEx!L32</f>
        <v>0</v>
      </c>
      <c r="M11" s="59">
        <f>-CapEx!M32</f>
        <v>0</v>
      </c>
      <c r="N11" s="59">
        <f>-CapEx!N32</f>
        <v>0</v>
      </c>
      <c r="O11" s="59">
        <f>-CapEx!O32</f>
        <v>0</v>
      </c>
      <c r="P11" s="59">
        <f>-CapEx!P32</f>
        <v>0</v>
      </c>
      <c r="Q11" s="59">
        <f>-CapEx!Q32</f>
        <v>0</v>
      </c>
      <c r="R11" s="59">
        <f>-CapEx!R32</f>
        <v>0</v>
      </c>
      <c r="S11" s="59">
        <f>-CapEx!S32</f>
        <v>0</v>
      </c>
      <c r="T11" s="59">
        <f>-CapEx!T32</f>
        <v>0</v>
      </c>
      <c r="U11" s="59">
        <f>-CapEx!U32</f>
        <v>0</v>
      </c>
      <c r="V11" s="60">
        <f>-CapEx!V32</f>
        <v>0</v>
      </c>
      <c r="W11" s="53">
        <f>-CapEx!W32</f>
        <v>0</v>
      </c>
      <c r="X11" s="59">
        <f>-CapEx!X32</f>
        <v>0</v>
      </c>
      <c r="Y11" s="59">
        <f>-CapEx!Y32</f>
        <v>0</v>
      </c>
      <c r="Z11" s="59">
        <f>-CapEx!Z32</f>
        <v>0</v>
      </c>
      <c r="AA11" s="59">
        <f>-CapEx!AA32</f>
        <v>0</v>
      </c>
      <c r="AB11" s="59">
        <f>-CapEx!AB32</f>
        <v>0</v>
      </c>
      <c r="AC11" s="59">
        <f>-CapEx!AC32</f>
        <v>0</v>
      </c>
      <c r="AD11" s="59">
        <f>-CapEx!AD32</f>
        <v>0</v>
      </c>
      <c r="AE11" s="59">
        <f>-CapEx!AE32</f>
        <v>0</v>
      </c>
      <c r="AF11" s="59">
        <f>-CapEx!AF32</f>
        <v>0</v>
      </c>
      <c r="AG11" s="59">
        <f>-CapEx!AG32</f>
        <v>0</v>
      </c>
      <c r="AH11" s="60">
        <f>-CapEx!AH32</f>
        <v>0</v>
      </c>
      <c r="AI11" s="53">
        <f>-CapEx!AI32</f>
        <v>0</v>
      </c>
      <c r="AJ11" s="59">
        <f>-CapEx!AJ32</f>
        <v>0</v>
      </c>
      <c r="AK11" s="59">
        <f>-CapEx!AK32</f>
        <v>0</v>
      </c>
      <c r="AL11" s="59">
        <f>-CapEx!AL32</f>
        <v>0</v>
      </c>
      <c r="AM11" s="59">
        <f>-CapEx!AM32</f>
        <v>0</v>
      </c>
      <c r="AN11" s="59">
        <f>-CapEx!AN32</f>
        <v>0</v>
      </c>
      <c r="AO11" s="59">
        <f>-CapEx!AO32</f>
        <v>0</v>
      </c>
      <c r="AP11" s="59">
        <f>-CapEx!AP32</f>
        <v>0</v>
      </c>
      <c r="AQ11" s="59">
        <f>-CapEx!AQ32</f>
        <v>0</v>
      </c>
      <c r="AR11" s="59">
        <f>-CapEx!AR32</f>
        <v>0</v>
      </c>
      <c r="AS11" s="59">
        <f>-CapEx!AS32</f>
        <v>0</v>
      </c>
      <c r="AT11" s="60">
        <f>-CapEx!AT32</f>
        <v>0</v>
      </c>
      <c r="AU11" s="53">
        <f>-CapEx!AU32</f>
        <v>0</v>
      </c>
      <c r="AV11" s="59">
        <f>-CapEx!AV32</f>
        <v>0</v>
      </c>
      <c r="AW11" s="59">
        <f>-CapEx!AW32</f>
        <v>0</v>
      </c>
      <c r="AX11" s="59">
        <f>-CapEx!AX32</f>
        <v>0</v>
      </c>
      <c r="AY11" s="59">
        <f>-CapEx!AY32</f>
        <v>0</v>
      </c>
      <c r="AZ11" s="59">
        <f>-CapEx!AZ32</f>
        <v>0</v>
      </c>
      <c r="BA11" s="59">
        <f>-CapEx!BA32</f>
        <v>0</v>
      </c>
      <c r="BB11" s="59">
        <f>-CapEx!BB32</f>
        <v>0</v>
      </c>
      <c r="BC11" s="59">
        <f>-CapEx!BC32</f>
        <v>0</v>
      </c>
      <c r="BD11" s="59">
        <f>-CapEx!BD32</f>
        <v>0</v>
      </c>
      <c r="BE11" s="59">
        <f>-CapEx!BE32</f>
        <v>0</v>
      </c>
      <c r="BF11" s="60">
        <f>-CapEx!BF32</f>
        <v>0</v>
      </c>
      <c r="BG11" s="53">
        <f>-CapEx!BG32</f>
        <v>0</v>
      </c>
      <c r="BH11" s="59">
        <f>-CapEx!BH32</f>
        <v>0</v>
      </c>
      <c r="BI11" s="59">
        <f>-CapEx!BI32</f>
        <v>0</v>
      </c>
      <c r="BJ11" s="59">
        <f>-CapEx!BJ32</f>
        <v>0</v>
      </c>
      <c r="BK11" s="59">
        <f>-CapEx!BK32</f>
        <v>0</v>
      </c>
      <c r="BL11" s="59">
        <f>-CapEx!BL32</f>
        <v>0</v>
      </c>
      <c r="BM11" s="59">
        <f>-CapEx!BM32</f>
        <v>0</v>
      </c>
      <c r="BN11" s="59">
        <f>-CapEx!BN32</f>
        <v>0</v>
      </c>
      <c r="BO11" s="59">
        <f>-CapEx!BO32</f>
        <v>0</v>
      </c>
      <c r="BP11" s="59">
        <f>-CapEx!BP32</f>
        <v>0</v>
      </c>
      <c r="BQ11" s="59">
        <f>-CapEx!BQ32</f>
        <v>0</v>
      </c>
      <c r="BR11" s="60">
        <f>-CapEx!BR32</f>
        <v>0</v>
      </c>
    </row>
    <row r="12" spans="1:70" s="47" customFormat="1" x14ac:dyDescent="0.25">
      <c r="C12" s="149" t="s">
        <v>105</v>
      </c>
      <c r="E12" s="60"/>
      <c r="F12" s="60"/>
      <c r="G12" s="60"/>
      <c r="H12" s="60"/>
      <c r="I12" s="60"/>
      <c r="K12" s="53">
        <f>-CapEx!K33</f>
        <v>0</v>
      </c>
      <c r="L12" s="59">
        <f>-CapEx!L33</f>
        <v>0</v>
      </c>
      <c r="M12" s="59">
        <f>-CapEx!M33</f>
        <v>0</v>
      </c>
      <c r="N12" s="59">
        <f>-CapEx!N33</f>
        <v>0</v>
      </c>
      <c r="O12" s="59">
        <f>-CapEx!O33</f>
        <v>0</v>
      </c>
      <c r="P12" s="59">
        <f>-CapEx!P33</f>
        <v>0</v>
      </c>
      <c r="Q12" s="59">
        <f>-CapEx!Q33</f>
        <v>0</v>
      </c>
      <c r="R12" s="59">
        <f>-CapEx!R33</f>
        <v>0</v>
      </c>
      <c r="S12" s="59">
        <f>-CapEx!S33</f>
        <v>-500</v>
      </c>
      <c r="T12" s="59">
        <f>-CapEx!T33</f>
        <v>0</v>
      </c>
      <c r="U12" s="59">
        <f>-CapEx!U33</f>
        <v>0</v>
      </c>
      <c r="V12" s="60">
        <f>-CapEx!V33</f>
        <v>0</v>
      </c>
      <c r="W12" s="53">
        <f>-CapEx!W33</f>
        <v>0</v>
      </c>
      <c r="X12" s="59">
        <f>-CapEx!X33</f>
        <v>0</v>
      </c>
      <c r="Y12" s="59">
        <f>-CapEx!Y33</f>
        <v>0</v>
      </c>
      <c r="Z12" s="59">
        <f>-CapEx!Z33</f>
        <v>0</v>
      </c>
      <c r="AA12" s="59">
        <f>-CapEx!AA33</f>
        <v>0</v>
      </c>
      <c r="AB12" s="59">
        <f>-CapEx!AB33</f>
        <v>0</v>
      </c>
      <c r="AC12" s="59">
        <f>-CapEx!AC33</f>
        <v>0</v>
      </c>
      <c r="AD12" s="59">
        <f>-CapEx!AD33</f>
        <v>0</v>
      </c>
      <c r="AE12" s="59">
        <f>-CapEx!AE33</f>
        <v>0</v>
      </c>
      <c r="AF12" s="59">
        <f>-CapEx!AF33</f>
        <v>0</v>
      </c>
      <c r="AG12" s="59">
        <f>-CapEx!AG33</f>
        <v>0</v>
      </c>
      <c r="AH12" s="60">
        <f>-CapEx!AH33</f>
        <v>0</v>
      </c>
      <c r="AI12" s="53">
        <f>-CapEx!AI33</f>
        <v>0</v>
      </c>
      <c r="AJ12" s="59">
        <f>-CapEx!AJ33</f>
        <v>0</v>
      </c>
      <c r="AK12" s="59">
        <f>-CapEx!AK33</f>
        <v>0</v>
      </c>
      <c r="AL12" s="59">
        <f>-CapEx!AL33</f>
        <v>0</v>
      </c>
      <c r="AM12" s="59">
        <f>-CapEx!AM33</f>
        <v>0</v>
      </c>
      <c r="AN12" s="59">
        <f>-CapEx!AN33</f>
        <v>0</v>
      </c>
      <c r="AO12" s="59">
        <f>-CapEx!AO33</f>
        <v>0</v>
      </c>
      <c r="AP12" s="59">
        <f>-CapEx!AP33</f>
        <v>0</v>
      </c>
      <c r="AQ12" s="59">
        <f>-CapEx!AQ33</f>
        <v>0</v>
      </c>
      <c r="AR12" s="59">
        <f>-CapEx!AR33</f>
        <v>0</v>
      </c>
      <c r="AS12" s="59">
        <f>-CapEx!AS33</f>
        <v>0</v>
      </c>
      <c r="AT12" s="60">
        <f>-CapEx!AT33</f>
        <v>0</v>
      </c>
      <c r="AU12" s="53">
        <f>-CapEx!AU33</f>
        <v>0</v>
      </c>
      <c r="AV12" s="59">
        <f>-CapEx!AV33</f>
        <v>0</v>
      </c>
      <c r="AW12" s="59">
        <f>-CapEx!AW33</f>
        <v>0</v>
      </c>
      <c r="AX12" s="59">
        <f>-CapEx!AX33</f>
        <v>0</v>
      </c>
      <c r="AY12" s="59">
        <f>-CapEx!AY33</f>
        <v>0</v>
      </c>
      <c r="AZ12" s="59">
        <f>-CapEx!AZ33</f>
        <v>0</v>
      </c>
      <c r="BA12" s="59">
        <f>-CapEx!BA33</f>
        <v>0</v>
      </c>
      <c r="BB12" s="59">
        <f>-CapEx!BB33</f>
        <v>0</v>
      </c>
      <c r="BC12" s="59">
        <f>-CapEx!BC33</f>
        <v>0</v>
      </c>
      <c r="BD12" s="59">
        <f>-CapEx!BD33</f>
        <v>0</v>
      </c>
      <c r="BE12" s="59">
        <f>-CapEx!BE33</f>
        <v>0</v>
      </c>
      <c r="BF12" s="60">
        <f>-CapEx!BF33</f>
        <v>0</v>
      </c>
      <c r="BG12" s="53">
        <f>-CapEx!BG33</f>
        <v>0</v>
      </c>
      <c r="BH12" s="59">
        <f>-CapEx!BH33</f>
        <v>0</v>
      </c>
      <c r="BI12" s="59">
        <f>-CapEx!BI33</f>
        <v>0</v>
      </c>
      <c r="BJ12" s="59">
        <f>-CapEx!BJ33</f>
        <v>0</v>
      </c>
      <c r="BK12" s="59">
        <f>-CapEx!BK33</f>
        <v>0</v>
      </c>
      <c r="BL12" s="59">
        <f>-CapEx!BL33</f>
        <v>0</v>
      </c>
      <c r="BM12" s="59">
        <f>-CapEx!BM33</f>
        <v>0</v>
      </c>
      <c r="BN12" s="59">
        <f>-CapEx!BN33</f>
        <v>0</v>
      </c>
      <c r="BO12" s="59">
        <f>-CapEx!BO33</f>
        <v>0</v>
      </c>
      <c r="BP12" s="59">
        <f>-CapEx!BP33</f>
        <v>0</v>
      </c>
      <c r="BQ12" s="59">
        <f>-CapEx!BQ33</f>
        <v>0</v>
      </c>
      <c r="BR12" s="60">
        <f>-CapEx!BR33</f>
        <v>0</v>
      </c>
    </row>
    <row r="13" spans="1:70" s="47" customFormat="1" x14ac:dyDescent="0.25">
      <c r="C13" s="149" t="s">
        <v>112</v>
      </c>
      <c r="E13" s="60"/>
      <c r="F13" s="60"/>
      <c r="G13" s="60"/>
      <c r="H13" s="60"/>
      <c r="I13" s="60"/>
      <c r="K13" s="53">
        <f>-CapEx!K34</f>
        <v>0</v>
      </c>
      <c r="L13" s="59">
        <f>-CapEx!L34</f>
        <v>0</v>
      </c>
      <c r="M13" s="59">
        <f>-CapEx!M34</f>
        <v>0</v>
      </c>
      <c r="N13" s="59">
        <f>-CapEx!N34</f>
        <v>0</v>
      </c>
      <c r="O13" s="59">
        <f>-CapEx!O34</f>
        <v>0</v>
      </c>
      <c r="P13" s="59">
        <f>-CapEx!P34</f>
        <v>0</v>
      </c>
      <c r="Q13" s="59">
        <f>-CapEx!Q34</f>
        <v>0</v>
      </c>
      <c r="R13" s="59">
        <f>-CapEx!R34</f>
        <v>0</v>
      </c>
      <c r="S13" s="59">
        <f>-CapEx!S34</f>
        <v>0</v>
      </c>
      <c r="T13" s="59">
        <f>-CapEx!T34</f>
        <v>0</v>
      </c>
      <c r="U13" s="59">
        <f>-CapEx!U34</f>
        <v>0</v>
      </c>
      <c r="V13" s="60">
        <f>-CapEx!V34</f>
        <v>0</v>
      </c>
      <c r="W13" s="53">
        <f>-CapEx!W34</f>
        <v>0</v>
      </c>
      <c r="X13" s="59">
        <f>-CapEx!X34</f>
        <v>0</v>
      </c>
      <c r="Y13" s="59">
        <f>-CapEx!Y34</f>
        <v>0</v>
      </c>
      <c r="Z13" s="59">
        <f>-CapEx!Z34</f>
        <v>0</v>
      </c>
      <c r="AA13" s="59">
        <f>-CapEx!AA34</f>
        <v>0</v>
      </c>
      <c r="AB13" s="59">
        <f>-CapEx!AB34</f>
        <v>0</v>
      </c>
      <c r="AC13" s="59">
        <f>-CapEx!AC34</f>
        <v>0</v>
      </c>
      <c r="AD13" s="59">
        <f>-CapEx!AD34</f>
        <v>0</v>
      </c>
      <c r="AE13" s="59">
        <f>-CapEx!AE34</f>
        <v>0</v>
      </c>
      <c r="AF13" s="59">
        <f>-CapEx!AF34</f>
        <v>0</v>
      </c>
      <c r="AG13" s="59">
        <f>-CapEx!AG34</f>
        <v>0</v>
      </c>
      <c r="AH13" s="60">
        <f>-CapEx!AH34</f>
        <v>0</v>
      </c>
      <c r="AI13" s="53">
        <f>-CapEx!AI34</f>
        <v>-55</v>
      </c>
      <c r="AJ13" s="59">
        <f>-CapEx!AJ34</f>
        <v>0</v>
      </c>
      <c r="AK13" s="59">
        <f>-CapEx!AK34</f>
        <v>0</v>
      </c>
      <c r="AL13" s="59">
        <f>-CapEx!AL34</f>
        <v>0</v>
      </c>
      <c r="AM13" s="59">
        <f>-CapEx!AM34</f>
        <v>0</v>
      </c>
      <c r="AN13" s="59">
        <f>-CapEx!AN34</f>
        <v>0</v>
      </c>
      <c r="AO13" s="59">
        <f>-CapEx!AO34</f>
        <v>0</v>
      </c>
      <c r="AP13" s="59">
        <f>-CapEx!AP34</f>
        <v>0</v>
      </c>
      <c r="AQ13" s="59">
        <f>-CapEx!AQ34</f>
        <v>0</v>
      </c>
      <c r="AR13" s="59">
        <f>-CapEx!AR34</f>
        <v>0</v>
      </c>
      <c r="AS13" s="59">
        <f>-CapEx!AS34</f>
        <v>0</v>
      </c>
      <c r="AT13" s="60">
        <f>-CapEx!AT34</f>
        <v>0</v>
      </c>
      <c r="AU13" s="53">
        <f>-CapEx!AU34</f>
        <v>0</v>
      </c>
      <c r="AV13" s="59">
        <f>-CapEx!AV34</f>
        <v>0</v>
      </c>
      <c r="AW13" s="59">
        <f>-CapEx!AW34</f>
        <v>0</v>
      </c>
      <c r="AX13" s="59">
        <f>-CapEx!AX34</f>
        <v>0</v>
      </c>
      <c r="AY13" s="59">
        <f>-CapEx!AY34</f>
        <v>0</v>
      </c>
      <c r="AZ13" s="59">
        <f>-CapEx!AZ34</f>
        <v>0</v>
      </c>
      <c r="BA13" s="59">
        <f>-CapEx!BA34</f>
        <v>0</v>
      </c>
      <c r="BB13" s="59">
        <f>-CapEx!BB34</f>
        <v>0</v>
      </c>
      <c r="BC13" s="59">
        <f>-CapEx!BC34</f>
        <v>0</v>
      </c>
      <c r="BD13" s="59">
        <f>-CapEx!BD34</f>
        <v>0</v>
      </c>
      <c r="BE13" s="59">
        <f>-CapEx!BE34</f>
        <v>0</v>
      </c>
      <c r="BF13" s="60">
        <f>-CapEx!BF34</f>
        <v>0</v>
      </c>
      <c r="BG13" s="53">
        <f>-CapEx!BG34</f>
        <v>0</v>
      </c>
      <c r="BH13" s="59">
        <f>-CapEx!BH34</f>
        <v>0</v>
      </c>
      <c r="BI13" s="59">
        <f>-CapEx!BI34</f>
        <v>0</v>
      </c>
      <c r="BJ13" s="59">
        <f>-CapEx!BJ34</f>
        <v>0</v>
      </c>
      <c r="BK13" s="59">
        <f>-CapEx!BK34</f>
        <v>0</v>
      </c>
      <c r="BL13" s="59">
        <f>-CapEx!BL34</f>
        <v>0</v>
      </c>
      <c r="BM13" s="59">
        <f>-CapEx!BM34</f>
        <v>0</v>
      </c>
      <c r="BN13" s="59">
        <f>-CapEx!BN34</f>
        <v>0</v>
      </c>
      <c r="BO13" s="59">
        <f>-CapEx!BO34</f>
        <v>0</v>
      </c>
      <c r="BP13" s="59">
        <f>-CapEx!BP34</f>
        <v>0</v>
      </c>
      <c r="BQ13" s="59">
        <f>-CapEx!BQ34</f>
        <v>0</v>
      </c>
      <c r="BR13" s="60">
        <f>-CapEx!BR34</f>
        <v>0</v>
      </c>
    </row>
    <row r="14" spans="1:70" s="47" customFormat="1" x14ac:dyDescent="0.25">
      <c r="C14" s="149" t="s">
        <v>111</v>
      </c>
      <c r="E14" s="60"/>
      <c r="F14" s="60"/>
      <c r="G14" s="60"/>
      <c r="H14" s="60"/>
      <c r="I14" s="60"/>
      <c r="K14" s="53">
        <f>-CapEx!K35</f>
        <v>0</v>
      </c>
      <c r="L14" s="59">
        <f>-CapEx!L35</f>
        <v>0</v>
      </c>
      <c r="M14" s="59">
        <f>-CapEx!M35</f>
        <v>0</v>
      </c>
      <c r="N14" s="59">
        <f>-CapEx!N35</f>
        <v>0</v>
      </c>
      <c r="O14" s="59">
        <f>-CapEx!O35</f>
        <v>0</v>
      </c>
      <c r="P14" s="59">
        <f>-CapEx!P35</f>
        <v>0</v>
      </c>
      <c r="Q14" s="59">
        <f>-CapEx!Q35</f>
        <v>0</v>
      </c>
      <c r="R14" s="59">
        <f>-CapEx!R35</f>
        <v>0</v>
      </c>
      <c r="S14" s="59">
        <f>-CapEx!S35</f>
        <v>0</v>
      </c>
      <c r="T14" s="59">
        <f>-CapEx!T35</f>
        <v>0</v>
      </c>
      <c r="U14" s="59">
        <f>-CapEx!U35</f>
        <v>0</v>
      </c>
      <c r="V14" s="60">
        <f>-CapEx!V35</f>
        <v>0</v>
      </c>
      <c r="W14" s="53">
        <f>-CapEx!W35</f>
        <v>0</v>
      </c>
      <c r="X14" s="59">
        <f>-CapEx!X35</f>
        <v>0</v>
      </c>
      <c r="Y14" s="59">
        <f>-CapEx!Y35</f>
        <v>0</v>
      </c>
      <c r="Z14" s="59">
        <f>-CapEx!Z35</f>
        <v>0</v>
      </c>
      <c r="AA14" s="59">
        <f>-CapEx!AA35</f>
        <v>0</v>
      </c>
      <c r="AB14" s="59">
        <f>-CapEx!AB35</f>
        <v>0</v>
      </c>
      <c r="AC14" s="59">
        <f>-CapEx!AC35</f>
        <v>0</v>
      </c>
      <c r="AD14" s="59">
        <f>-CapEx!AD35</f>
        <v>0</v>
      </c>
      <c r="AE14" s="59">
        <f>-CapEx!AE35</f>
        <v>0</v>
      </c>
      <c r="AF14" s="59">
        <f>-CapEx!AF35</f>
        <v>0</v>
      </c>
      <c r="AG14" s="59">
        <f>-CapEx!AG35</f>
        <v>0</v>
      </c>
      <c r="AH14" s="60">
        <f>-CapEx!AH35</f>
        <v>0</v>
      </c>
      <c r="AI14" s="53">
        <f>-CapEx!AI35</f>
        <v>0</v>
      </c>
      <c r="AJ14" s="59">
        <f>-CapEx!AJ35</f>
        <v>0</v>
      </c>
      <c r="AK14" s="59">
        <f>-CapEx!AK35</f>
        <v>0</v>
      </c>
      <c r="AL14" s="59">
        <f>-CapEx!AL35</f>
        <v>0</v>
      </c>
      <c r="AM14" s="59">
        <f>-CapEx!AM35</f>
        <v>0</v>
      </c>
      <c r="AN14" s="59">
        <f>-CapEx!AN35</f>
        <v>0</v>
      </c>
      <c r="AO14" s="59">
        <f>-CapEx!AO35</f>
        <v>0</v>
      </c>
      <c r="AP14" s="59">
        <f>-CapEx!AP35</f>
        <v>0</v>
      </c>
      <c r="AQ14" s="59">
        <f>-CapEx!AQ35</f>
        <v>0</v>
      </c>
      <c r="AR14" s="59">
        <f>-CapEx!AR35</f>
        <v>0</v>
      </c>
      <c r="AS14" s="59">
        <f>-CapEx!AS35</f>
        <v>0</v>
      </c>
      <c r="AT14" s="60">
        <f>-CapEx!AT35</f>
        <v>0</v>
      </c>
      <c r="AU14" s="53">
        <f>-CapEx!AU35</f>
        <v>0</v>
      </c>
      <c r="AV14" s="59">
        <f>-CapEx!AV35</f>
        <v>0</v>
      </c>
      <c r="AW14" s="59">
        <f>-CapEx!AW35</f>
        <v>0</v>
      </c>
      <c r="AX14" s="59">
        <f>-CapEx!AX35</f>
        <v>0</v>
      </c>
      <c r="AY14" s="59">
        <f>-CapEx!AY35</f>
        <v>0</v>
      </c>
      <c r="AZ14" s="59">
        <f>-CapEx!AZ35</f>
        <v>0</v>
      </c>
      <c r="BA14" s="59">
        <f>-CapEx!BA35</f>
        <v>0</v>
      </c>
      <c r="BB14" s="59">
        <f>-CapEx!BB35</f>
        <v>0</v>
      </c>
      <c r="BC14" s="59">
        <f>-CapEx!BC35</f>
        <v>0</v>
      </c>
      <c r="BD14" s="59">
        <f>-CapEx!BD35</f>
        <v>0</v>
      </c>
      <c r="BE14" s="59">
        <f>-CapEx!BE35</f>
        <v>0</v>
      </c>
      <c r="BF14" s="60">
        <f>-CapEx!BF35</f>
        <v>0</v>
      </c>
      <c r="BG14" s="53">
        <f>-CapEx!BG35</f>
        <v>0</v>
      </c>
      <c r="BH14" s="59">
        <f>-CapEx!BH35</f>
        <v>0</v>
      </c>
      <c r="BI14" s="59">
        <f>-CapEx!BI35</f>
        <v>0</v>
      </c>
      <c r="BJ14" s="59">
        <f>-CapEx!BJ35</f>
        <v>0</v>
      </c>
      <c r="BK14" s="59">
        <f>-CapEx!BK35</f>
        <v>0</v>
      </c>
      <c r="BL14" s="59">
        <f>-CapEx!BL35</f>
        <v>0</v>
      </c>
      <c r="BM14" s="59">
        <f>-CapEx!BM35</f>
        <v>0</v>
      </c>
      <c r="BN14" s="59">
        <f>-CapEx!BN35</f>
        <v>0</v>
      </c>
      <c r="BO14" s="59">
        <f>-CapEx!BO35</f>
        <v>0</v>
      </c>
      <c r="BP14" s="59">
        <f>-CapEx!BP35</f>
        <v>0</v>
      </c>
      <c r="BQ14" s="59">
        <f>-CapEx!BQ35</f>
        <v>0</v>
      </c>
      <c r="BR14" s="60">
        <f>-CapEx!BR35</f>
        <v>0</v>
      </c>
    </row>
    <row r="15" spans="1:70" s="47" customFormat="1" x14ac:dyDescent="0.25">
      <c r="C15" s="149" t="s">
        <v>30</v>
      </c>
      <c r="E15" s="60"/>
      <c r="F15" s="60"/>
      <c r="G15" s="60"/>
      <c r="H15" s="60"/>
      <c r="I15" s="60"/>
      <c r="K15" s="53">
        <f>-CapEx!K36</f>
        <v>-750</v>
      </c>
      <c r="L15" s="59">
        <f>-CapEx!L36</f>
        <v>0</v>
      </c>
      <c r="M15" s="59">
        <f>-CapEx!M36</f>
        <v>0</v>
      </c>
      <c r="N15" s="59">
        <f>-CapEx!N36</f>
        <v>0</v>
      </c>
      <c r="O15" s="59">
        <f>-CapEx!O36</f>
        <v>0</v>
      </c>
      <c r="P15" s="59">
        <f>-CapEx!P36</f>
        <v>0</v>
      </c>
      <c r="Q15" s="59">
        <f>-CapEx!Q36</f>
        <v>0</v>
      </c>
      <c r="R15" s="59">
        <f>-CapEx!R36</f>
        <v>0</v>
      </c>
      <c r="S15" s="59">
        <f>-CapEx!S36</f>
        <v>0</v>
      </c>
      <c r="T15" s="59">
        <f>-CapEx!T36</f>
        <v>0</v>
      </c>
      <c r="U15" s="59">
        <f>-CapEx!U36</f>
        <v>0</v>
      </c>
      <c r="V15" s="60">
        <f>-CapEx!V36</f>
        <v>0</v>
      </c>
      <c r="W15" s="53">
        <f>-CapEx!W36</f>
        <v>0</v>
      </c>
      <c r="X15" s="59">
        <f>-CapEx!X36</f>
        <v>0</v>
      </c>
      <c r="Y15" s="59">
        <f>-CapEx!Y36</f>
        <v>0</v>
      </c>
      <c r="Z15" s="59">
        <f>-CapEx!Z36</f>
        <v>0</v>
      </c>
      <c r="AA15" s="59">
        <f>-CapEx!AA36</f>
        <v>0</v>
      </c>
      <c r="AB15" s="59">
        <f>-CapEx!AB36</f>
        <v>0</v>
      </c>
      <c r="AC15" s="59">
        <f>-CapEx!AC36</f>
        <v>0</v>
      </c>
      <c r="AD15" s="59">
        <f>-CapEx!AD36</f>
        <v>0</v>
      </c>
      <c r="AE15" s="59">
        <f>-CapEx!AE36</f>
        <v>0</v>
      </c>
      <c r="AF15" s="59">
        <f>-CapEx!AF36</f>
        <v>0</v>
      </c>
      <c r="AG15" s="59">
        <f>-CapEx!AG36</f>
        <v>0</v>
      </c>
      <c r="AH15" s="60">
        <f>-CapEx!AH36</f>
        <v>0</v>
      </c>
      <c r="AI15" s="53">
        <f>-CapEx!AI36</f>
        <v>0</v>
      </c>
      <c r="AJ15" s="59">
        <f>-CapEx!AJ36</f>
        <v>0</v>
      </c>
      <c r="AK15" s="59">
        <f>-CapEx!AK36</f>
        <v>0</v>
      </c>
      <c r="AL15" s="59">
        <f>-CapEx!AL36</f>
        <v>0</v>
      </c>
      <c r="AM15" s="59">
        <f>-CapEx!AM36</f>
        <v>0</v>
      </c>
      <c r="AN15" s="59">
        <f>-CapEx!AN36</f>
        <v>0</v>
      </c>
      <c r="AO15" s="59">
        <f>-CapEx!AO36</f>
        <v>0</v>
      </c>
      <c r="AP15" s="59">
        <f>-CapEx!AP36</f>
        <v>0</v>
      </c>
      <c r="AQ15" s="59">
        <f>-CapEx!AQ36</f>
        <v>0</v>
      </c>
      <c r="AR15" s="59">
        <f>-CapEx!AR36</f>
        <v>0</v>
      </c>
      <c r="AS15" s="59">
        <f>-CapEx!AS36</f>
        <v>0</v>
      </c>
      <c r="AT15" s="60">
        <f>-CapEx!AT36</f>
        <v>0</v>
      </c>
      <c r="AU15" s="53">
        <f>-CapEx!AU36</f>
        <v>0</v>
      </c>
      <c r="AV15" s="59">
        <f>-CapEx!AV36</f>
        <v>0</v>
      </c>
      <c r="AW15" s="59">
        <f>-CapEx!AW36</f>
        <v>0</v>
      </c>
      <c r="AX15" s="59">
        <f>-CapEx!AX36</f>
        <v>0</v>
      </c>
      <c r="AY15" s="59">
        <f>-CapEx!AY36</f>
        <v>0</v>
      </c>
      <c r="AZ15" s="59">
        <f>-CapEx!AZ36</f>
        <v>0</v>
      </c>
      <c r="BA15" s="59">
        <f>-CapEx!BA36</f>
        <v>0</v>
      </c>
      <c r="BB15" s="59">
        <f>-CapEx!BB36</f>
        <v>0</v>
      </c>
      <c r="BC15" s="59">
        <f>-CapEx!BC36</f>
        <v>0</v>
      </c>
      <c r="BD15" s="59">
        <f>-CapEx!BD36</f>
        <v>0</v>
      </c>
      <c r="BE15" s="59">
        <f>-CapEx!BE36</f>
        <v>0</v>
      </c>
      <c r="BF15" s="60">
        <f>-CapEx!BF36</f>
        <v>0</v>
      </c>
      <c r="BG15" s="53">
        <f>-CapEx!BG36</f>
        <v>0</v>
      </c>
      <c r="BH15" s="59">
        <f>-CapEx!BH36</f>
        <v>0</v>
      </c>
      <c r="BI15" s="59">
        <f>-CapEx!BI36</f>
        <v>0</v>
      </c>
      <c r="BJ15" s="59">
        <f>-CapEx!BJ36</f>
        <v>0</v>
      </c>
      <c r="BK15" s="59">
        <f>-CapEx!BK36</f>
        <v>0</v>
      </c>
      <c r="BL15" s="59">
        <f>-CapEx!BL36</f>
        <v>0</v>
      </c>
      <c r="BM15" s="59">
        <f>-CapEx!BM36</f>
        <v>0</v>
      </c>
      <c r="BN15" s="59">
        <f>-CapEx!BN36</f>
        <v>0</v>
      </c>
      <c r="BO15" s="59">
        <f>-CapEx!BO36</f>
        <v>0</v>
      </c>
      <c r="BP15" s="59">
        <f>-CapEx!BP36</f>
        <v>0</v>
      </c>
      <c r="BQ15" s="59">
        <f>-CapEx!BQ36</f>
        <v>0</v>
      </c>
      <c r="BR15" s="60">
        <f>-CapEx!BR36</f>
        <v>0</v>
      </c>
    </row>
    <row r="16" spans="1:70" s="47" customFormat="1" x14ac:dyDescent="0.25">
      <c r="C16" s="150" t="s">
        <v>110</v>
      </c>
      <c r="E16" s="62"/>
      <c r="F16" s="62"/>
      <c r="G16" s="62"/>
      <c r="H16" s="62"/>
      <c r="I16" s="62"/>
      <c r="K16" s="61">
        <f>-CapEx!K37</f>
        <v>0</v>
      </c>
      <c r="L16" s="61">
        <f>-CapEx!L37</f>
        <v>0</v>
      </c>
      <c r="M16" s="61">
        <f>-CapEx!M37</f>
        <v>0</v>
      </c>
      <c r="N16" s="61">
        <f>-CapEx!N37</f>
        <v>0</v>
      </c>
      <c r="O16" s="61">
        <f>-CapEx!O37</f>
        <v>0</v>
      </c>
      <c r="P16" s="61">
        <f>-CapEx!P37</f>
        <v>0</v>
      </c>
      <c r="Q16" s="61">
        <f>-CapEx!Q37</f>
        <v>0</v>
      </c>
      <c r="R16" s="61">
        <f>-CapEx!R37</f>
        <v>0</v>
      </c>
      <c r="S16" s="61">
        <f>-CapEx!S37</f>
        <v>0</v>
      </c>
      <c r="T16" s="61">
        <f>-CapEx!T37</f>
        <v>0</v>
      </c>
      <c r="U16" s="61">
        <f>-CapEx!U37</f>
        <v>0</v>
      </c>
      <c r="V16" s="62">
        <f>-CapEx!V37</f>
        <v>0</v>
      </c>
      <c r="W16" s="61">
        <f>-CapEx!W37</f>
        <v>0</v>
      </c>
      <c r="X16" s="61">
        <f>-CapEx!X37</f>
        <v>0</v>
      </c>
      <c r="Y16" s="61">
        <f>-CapEx!Y37</f>
        <v>0</v>
      </c>
      <c r="Z16" s="61">
        <f>-CapEx!Z37</f>
        <v>0</v>
      </c>
      <c r="AA16" s="61">
        <f>-CapEx!AA37</f>
        <v>0</v>
      </c>
      <c r="AB16" s="61">
        <f>-CapEx!AB37</f>
        <v>0</v>
      </c>
      <c r="AC16" s="61">
        <f>-CapEx!AC37</f>
        <v>0</v>
      </c>
      <c r="AD16" s="61">
        <f>-CapEx!AD37</f>
        <v>0</v>
      </c>
      <c r="AE16" s="61">
        <f>-CapEx!AE37</f>
        <v>0</v>
      </c>
      <c r="AF16" s="61">
        <f>-CapEx!AF37</f>
        <v>0</v>
      </c>
      <c r="AG16" s="61">
        <f>-CapEx!AG37</f>
        <v>0</v>
      </c>
      <c r="AH16" s="62">
        <f>-CapEx!AH37</f>
        <v>0</v>
      </c>
      <c r="AI16" s="61">
        <f>-CapEx!AI37</f>
        <v>0</v>
      </c>
      <c r="AJ16" s="61">
        <f>-CapEx!AJ37</f>
        <v>0</v>
      </c>
      <c r="AK16" s="61">
        <f>-CapEx!AK37</f>
        <v>0</v>
      </c>
      <c r="AL16" s="61">
        <f>-CapEx!AL37</f>
        <v>0</v>
      </c>
      <c r="AM16" s="61">
        <f>-CapEx!AM37</f>
        <v>0</v>
      </c>
      <c r="AN16" s="61">
        <f>-CapEx!AN37</f>
        <v>0</v>
      </c>
      <c r="AO16" s="61">
        <f>-CapEx!AO37</f>
        <v>0</v>
      </c>
      <c r="AP16" s="61">
        <f>-CapEx!AP37</f>
        <v>0</v>
      </c>
      <c r="AQ16" s="61">
        <f>-CapEx!AQ37</f>
        <v>0</v>
      </c>
      <c r="AR16" s="61">
        <f>-CapEx!AR37</f>
        <v>0</v>
      </c>
      <c r="AS16" s="61">
        <f>-CapEx!AS37</f>
        <v>0</v>
      </c>
      <c r="AT16" s="62">
        <f>-CapEx!AT37</f>
        <v>0</v>
      </c>
      <c r="AU16" s="61">
        <f>-CapEx!AU37</f>
        <v>0</v>
      </c>
      <c r="AV16" s="61">
        <f>-CapEx!AV37</f>
        <v>0</v>
      </c>
      <c r="AW16" s="61">
        <f>-CapEx!AW37</f>
        <v>0</v>
      </c>
      <c r="AX16" s="61">
        <f>-CapEx!AX37</f>
        <v>0</v>
      </c>
      <c r="AY16" s="61">
        <f>-CapEx!AY37</f>
        <v>0</v>
      </c>
      <c r="AZ16" s="61">
        <f>-CapEx!AZ37</f>
        <v>0</v>
      </c>
      <c r="BA16" s="61">
        <f>-CapEx!BA37</f>
        <v>0</v>
      </c>
      <c r="BB16" s="61">
        <f>-CapEx!BB37</f>
        <v>0</v>
      </c>
      <c r="BC16" s="61">
        <f>-CapEx!BC37</f>
        <v>0</v>
      </c>
      <c r="BD16" s="61">
        <f>-CapEx!BD37</f>
        <v>0</v>
      </c>
      <c r="BE16" s="61">
        <f>-CapEx!BE37</f>
        <v>0</v>
      </c>
      <c r="BF16" s="62">
        <f>-CapEx!BF37</f>
        <v>0</v>
      </c>
      <c r="BG16" s="61">
        <f>-CapEx!BG37</f>
        <v>0</v>
      </c>
      <c r="BH16" s="61">
        <f>-CapEx!BH37</f>
        <v>0</v>
      </c>
      <c r="BI16" s="61">
        <f>-CapEx!BI37</f>
        <v>0</v>
      </c>
      <c r="BJ16" s="61">
        <f>-CapEx!BJ37</f>
        <v>0</v>
      </c>
      <c r="BK16" s="61">
        <f>-CapEx!BK37</f>
        <v>0</v>
      </c>
      <c r="BL16" s="61">
        <f>-CapEx!BL37</f>
        <v>0</v>
      </c>
      <c r="BM16" s="61">
        <f>-CapEx!BM37</f>
        <v>0</v>
      </c>
      <c r="BN16" s="61">
        <f>-CapEx!BN37</f>
        <v>0</v>
      </c>
      <c r="BO16" s="61">
        <f>-CapEx!BO37</f>
        <v>0</v>
      </c>
      <c r="BP16" s="61">
        <f>-CapEx!BP37</f>
        <v>0</v>
      </c>
      <c r="BQ16" s="61">
        <f>-CapEx!BQ37</f>
        <v>0</v>
      </c>
      <c r="BR16" s="62">
        <f>-CapEx!BR37</f>
        <v>0</v>
      </c>
    </row>
    <row r="17" spans="2:73" x14ac:dyDescent="0.25">
      <c r="C17" s="311" t="s">
        <v>53</v>
      </c>
      <c r="D17" s="47"/>
      <c r="E17" s="291">
        <f>SUM(K17:V17)</f>
        <v>-1250</v>
      </c>
      <c r="F17" s="291">
        <f>SUM(W17:AH17)</f>
        <v>0</v>
      </c>
      <c r="G17" s="291">
        <f>SUM(AI17:AT17)</f>
        <v>-55</v>
      </c>
      <c r="H17" s="291">
        <f>SUM(AU17:BF17)</f>
        <v>0</v>
      </c>
      <c r="I17" s="291">
        <f>SUM(BG17:BR17)</f>
        <v>0</v>
      </c>
      <c r="J17" s="47"/>
      <c r="K17" s="47">
        <f>SUM(K11:K16)</f>
        <v>-750</v>
      </c>
      <c r="L17" s="47">
        <f t="shared" ref="L17:BR17" si="7">SUM(L11:L16)</f>
        <v>0</v>
      </c>
      <c r="M17" s="47">
        <f t="shared" si="7"/>
        <v>0</v>
      </c>
      <c r="N17" s="47">
        <f t="shared" si="7"/>
        <v>0</v>
      </c>
      <c r="O17" s="47">
        <f t="shared" si="7"/>
        <v>0</v>
      </c>
      <c r="P17" s="47">
        <f t="shared" si="7"/>
        <v>0</v>
      </c>
      <c r="Q17" s="47">
        <f t="shared" si="7"/>
        <v>0</v>
      </c>
      <c r="R17" s="47">
        <f t="shared" si="7"/>
        <v>0</v>
      </c>
      <c r="S17" s="47">
        <f t="shared" si="7"/>
        <v>-500</v>
      </c>
      <c r="T17" s="47">
        <f t="shared" si="7"/>
        <v>0</v>
      </c>
      <c r="U17" s="47">
        <f t="shared" si="7"/>
        <v>0</v>
      </c>
      <c r="V17" s="65">
        <f t="shared" si="7"/>
        <v>0</v>
      </c>
      <c r="W17" s="47">
        <f t="shared" si="7"/>
        <v>0</v>
      </c>
      <c r="X17" s="47">
        <f t="shared" si="7"/>
        <v>0</v>
      </c>
      <c r="Y17" s="47">
        <f t="shared" si="7"/>
        <v>0</v>
      </c>
      <c r="Z17" s="47">
        <f t="shared" si="7"/>
        <v>0</v>
      </c>
      <c r="AA17" s="47">
        <f t="shared" si="7"/>
        <v>0</v>
      </c>
      <c r="AB17" s="47">
        <f t="shared" si="7"/>
        <v>0</v>
      </c>
      <c r="AC17" s="47">
        <f t="shared" si="7"/>
        <v>0</v>
      </c>
      <c r="AD17" s="47">
        <f t="shared" si="7"/>
        <v>0</v>
      </c>
      <c r="AE17" s="47">
        <f t="shared" si="7"/>
        <v>0</v>
      </c>
      <c r="AF17" s="47">
        <f t="shared" si="7"/>
        <v>0</v>
      </c>
      <c r="AG17" s="47">
        <f t="shared" si="7"/>
        <v>0</v>
      </c>
      <c r="AH17" s="65">
        <f t="shared" si="7"/>
        <v>0</v>
      </c>
      <c r="AI17" s="47">
        <f t="shared" si="7"/>
        <v>-55</v>
      </c>
      <c r="AJ17" s="47">
        <f t="shared" si="7"/>
        <v>0</v>
      </c>
      <c r="AK17" s="47">
        <f t="shared" si="7"/>
        <v>0</v>
      </c>
      <c r="AL17" s="47">
        <f t="shared" si="7"/>
        <v>0</v>
      </c>
      <c r="AM17" s="47">
        <f t="shared" si="7"/>
        <v>0</v>
      </c>
      <c r="AN17" s="47">
        <f t="shared" si="7"/>
        <v>0</v>
      </c>
      <c r="AO17" s="47">
        <f t="shared" si="7"/>
        <v>0</v>
      </c>
      <c r="AP17" s="47">
        <f t="shared" si="7"/>
        <v>0</v>
      </c>
      <c r="AQ17" s="47">
        <f t="shared" si="7"/>
        <v>0</v>
      </c>
      <c r="AR17" s="47">
        <f t="shared" si="7"/>
        <v>0</v>
      </c>
      <c r="AS17" s="47">
        <f t="shared" si="7"/>
        <v>0</v>
      </c>
      <c r="AT17" s="65">
        <f t="shared" si="7"/>
        <v>0</v>
      </c>
      <c r="AU17" s="47">
        <f t="shared" si="7"/>
        <v>0</v>
      </c>
      <c r="AV17" s="47">
        <f t="shared" si="7"/>
        <v>0</v>
      </c>
      <c r="AW17" s="47">
        <f t="shared" si="7"/>
        <v>0</v>
      </c>
      <c r="AX17" s="47">
        <f t="shared" si="7"/>
        <v>0</v>
      </c>
      <c r="AY17" s="47">
        <f t="shared" si="7"/>
        <v>0</v>
      </c>
      <c r="AZ17" s="47">
        <f t="shared" si="7"/>
        <v>0</v>
      </c>
      <c r="BA17" s="47">
        <f t="shared" si="7"/>
        <v>0</v>
      </c>
      <c r="BB17" s="47">
        <f t="shared" si="7"/>
        <v>0</v>
      </c>
      <c r="BC17" s="47">
        <f t="shared" si="7"/>
        <v>0</v>
      </c>
      <c r="BD17" s="47">
        <f t="shared" si="7"/>
        <v>0</v>
      </c>
      <c r="BE17" s="47">
        <f t="shared" si="7"/>
        <v>0</v>
      </c>
      <c r="BF17" s="65">
        <f t="shared" si="7"/>
        <v>0</v>
      </c>
      <c r="BG17" s="47">
        <f t="shared" si="7"/>
        <v>0</v>
      </c>
      <c r="BH17" s="47">
        <f t="shared" si="7"/>
        <v>0</v>
      </c>
      <c r="BI17" s="47">
        <f t="shared" si="7"/>
        <v>0</v>
      </c>
      <c r="BJ17" s="47">
        <f t="shared" si="7"/>
        <v>0</v>
      </c>
      <c r="BK17" s="47">
        <f t="shared" si="7"/>
        <v>0</v>
      </c>
      <c r="BL17" s="47">
        <f t="shared" si="7"/>
        <v>0</v>
      </c>
      <c r="BM17" s="47">
        <f t="shared" si="7"/>
        <v>0</v>
      </c>
      <c r="BN17" s="47">
        <f t="shared" si="7"/>
        <v>0</v>
      </c>
      <c r="BO17" s="47">
        <f t="shared" si="7"/>
        <v>0</v>
      </c>
      <c r="BP17" s="47">
        <f t="shared" si="7"/>
        <v>0</v>
      </c>
      <c r="BQ17" s="47">
        <f t="shared" si="7"/>
        <v>0</v>
      </c>
      <c r="BR17" s="65">
        <f t="shared" si="7"/>
        <v>0</v>
      </c>
    </row>
    <row r="18" spans="2:73" s="47" customFormat="1" x14ac:dyDescent="0.25">
      <c r="C18" s="22" t="s">
        <v>123</v>
      </c>
      <c r="E18" s="66">
        <f>SUM(K18:V18)</f>
        <v>0</v>
      </c>
      <c r="F18" s="66">
        <f>SUM(W18:AH18)</f>
        <v>0</v>
      </c>
      <c r="G18" s="66">
        <f>SUM(AI18:AT18)</f>
        <v>15</v>
      </c>
      <c r="H18" s="66">
        <f>SUM(AU18:BF18)</f>
        <v>200</v>
      </c>
      <c r="I18" s="66">
        <f>SUM(BG18:BR18)</f>
        <v>125</v>
      </c>
      <c r="K18" s="151" cm="1">
        <f t="array" ref="K18">INDEX(CapExSalvage,K$3)</f>
        <v>0</v>
      </c>
      <c r="L18" s="151" cm="1">
        <f t="array" ref="L18">INDEX(CapExSalvage,L$3)</f>
        <v>0</v>
      </c>
      <c r="M18" s="151" cm="1">
        <f t="array" ref="M18">INDEX(CapExSalvage,M$3)</f>
        <v>0</v>
      </c>
      <c r="N18" s="151" cm="1">
        <f t="array" ref="N18">INDEX(CapExSalvage,N$3)</f>
        <v>0</v>
      </c>
      <c r="O18" s="151" cm="1">
        <f t="array" ref="O18">INDEX(CapExSalvage,O$3)</f>
        <v>0</v>
      </c>
      <c r="P18" s="151" cm="1">
        <f t="array" ref="P18">INDEX(CapExSalvage,P$3)</f>
        <v>0</v>
      </c>
      <c r="Q18" s="151" cm="1">
        <f t="array" ref="Q18">INDEX(CapExSalvage,Q$3)</f>
        <v>0</v>
      </c>
      <c r="R18" s="151" cm="1">
        <f t="array" ref="R18">INDEX(CapExSalvage,R$3)</f>
        <v>0</v>
      </c>
      <c r="S18" s="151" cm="1">
        <f t="array" ref="S18">INDEX(CapExSalvage,S$3)</f>
        <v>0</v>
      </c>
      <c r="T18" s="151" cm="1">
        <f t="array" ref="T18">INDEX(CapExSalvage,T$3)</f>
        <v>0</v>
      </c>
      <c r="U18" s="151" cm="1">
        <f t="array" ref="U18">INDEX(CapExSalvage,U$3)</f>
        <v>0</v>
      </c>
      <c r="V18" s="131" cm="1">
        <f t="array" ref="V18">INDEX(CapExSalvage,V$3)</f>
        <v>0</v>
      </c>
      <c r="W18" s="151" cm="1">
        <f t="array" ref="W18">INDEX(CapExSalvage,W$3)</f>
        <v>0</v>
      </c>
      <c r="X18" s="151" cm="1">
        <f t="array" ref="X18">INDEX(CapExSalvage,X$3)</f>
        <v>0</v>
      </c>
      <c r="Y18" s="151" cm="1">
        <f t="array" ref="Y18">INDEX(CapExSalvage,Y$3)</f>
        <v>0</v>
      </c>
      <c r="Z18" s="151" cm="1">
        <f t="array" ref="Z18">INDEX(CapExSalvage,Z$3)</f>
        <v>0</v>
      </c>
      <c r="AA18" s="151" cm="1">
        <f t="array" ref="AA18">INDEX(CapExSalvage,AA$3)</f>
        <v>0</v>
      </c>
      <c r="AB18" s="151" cm="1">
        <f t="array" ref="AB18">INDEX(CapExSalvage,AB$3)</f>
        <v>0</v>
      </c>
      <c r="AC18" s="151" cm="1">
        <f t="array" ref="AC18">INDEX(CapExSalvage,AC$3)</f>
        <v>0</v>
      </c>
      <c r="AD18" s="151" cm="1">
        <f t="array" ref="AD18">INDEX(CapExSalvage,AD$3)</f>
        <v>0</v>
      </c>
      <c r="AE18" s="151" cm="1">
        <f t="array" ref="AE18">INDEX(CapExSalvage,AE$3)</f>
        <v>0</v>
      </c>
      <c r="AF18" s="151" cm="1">
        <f t="array" ref="AF18">INDEX(CapExSalvage,AF$3)</f>
        <v>0</v>
      </c>
      <c r="AG18" s="151" cm="1">
        <f t="array" ref="AG18">INDEX(CapExSalvage,AG$3)</f>
        <v>0</v>
      </c>
      <c r="AH18" s="131" cm="1">
        <f t="array" ref="AH18">INDEX(CapExSalvage,AH$3)</f>
        <v>0</v>
      </c>
      <c r="AI18" s="151" cm="1">
        <f t="array" ref="AI18">INDEX(CapExSalvage,AI$3)</f>
        <v>0</v>
      </c>
      <c r="AJ18" s="151" cm="1">
        <f t="array" ref="AJ18">INDEX(CapExSalvage,AJ$3)</f>
        <v>0</v>
      </c>
      <c r="AK18" s="151" cm="1">
        <f t="array" ref="AK18">INDEX(CapExSalvage,AK$3)</f>
        <v>0</v>
      </c>
      <c r="AL18" s="151" cm="1">
        <f t="array" ref="AL18">INDEX(CapExSalvage,AL$3)</f>
        <v>0</v>
      </c>
      <c r="AM18" s="151" cm="1">
        <f t="array" ref="AM18">INDEX(CapExSalvage,AM$3)</f>
        <v>0</v>
      </c>
      <c r="AN18" s="151" cm="1">
        <f t="array" ref="AN18">INDEX(CapExSalvage,AN$3)</f>
        <v>0</v>
      </c>
      <c r="AO18" s="151" cm="1">
        <f t="array" ref="AO18">INDEX(CapExSalvage,AO$3)</f>
        <v>0</v>
      </c>
      <c r="AP18" s="151" cm="1">
        <f t="array" ref="AP18">INDEX(CapExSalvage,AP$3)</f>
        <v>15</v>
      </c>
      <c r="AQ18" s="151" cm="1">
        <f t="array" ref="AQ18">INDEX(CapExSalvage,AQ$3)</f>
        <v>0</v>
      </c>
      <c r="AR18" s="151" cm="1">
        <f t="array" ref="AR18">INDEX(CapExSalvage,AR$3)</f>
        <v>0</v>
      </c>
      <c r="AS18" s="151" cm="1">
        <f t="array" ref="AS18">INDEX(CapExSalvage,AS$3)</f>
        <v>0</v>
      </c>
      <c r="AT18" s="131" cm="1">
        <f t="array" ref="AT18">INDEX(CapExSalvage,AT$3)</f>
        <v>0</v>
      </c>
      <c r="AU18" s="151" cm="1">
        <f t="array" ref="AU18">INDEX(CapExSalvage,AU$3)</f>
        <v>0</v>
      </c>
      <c r="AV18" s="151" cm="1">
        <f t="array" ref="AV18">INDEX(CapExSalvage,AV$3)</f>
        <v>0</v>
      </c>
      <c r="AW18" s="151" cm="1">
        <f t="array" ref="AW18">INDEX(CapExSalvage,AW$3)</f>
        <v>0</v>
      </c>
      <c r="AX18" s="151" cm="1">
        <f t="array" ref="AX18">INDEX(CapExSalvage,AX$3)</f>
        <v>200</v>
      </c>
      <c r="AY18" s="151" cm="1">
        <f t="array" ref="AY18">INDEX(CapExSalvage,AY$3)</f>
        <v>0</v>
      </c>
      <c r="AZ18" s="151" cm="1">
        <f t="array" ref="AZ18">INDEX(CapExSalvage,AZ$3)</f>
        <v>0</v>
      </c>
      <c r="BA18" s="151" cm="1">
        <f t="array" ref="BA18">INDEX(CapExSalvage,BA$3)</f>
        <v>0</v>
      </c>
      <c r="BB18" s="151" cm="1">
        <f t="array" ref="BB18">INDEX(CapExSalvage,BB$3)</f>
        <v>0</v>
      </c>
      <c r="BC18" s="151" cm="1">
        <f t="array" ref="BC18">INDEX(CapExSalvage,BC$3)</f>
        <v>0</v>
      </c>
      <c r="BD18" s="151" cm="1">
        <f t="array" ref="BD18">INDEX(CapExSalvage,BD$3)</f>
        <v>0</v>
      </c>
      <c r="BE18" s="151" cm="1">
        <f t="array" ref="BE18">INDEX(CapExSalvage,BE$3)</f>
        <v>0</v>
      </c>
      <c r="BF18" s="131" cm="1">
        <f t="array" ref="BF18">INDEX(CapExSalvage,BF$3)</f>
        <v>0</v>
      </c>
      <c r="BG18" s="151" cm="1">
        <f t="array" ref="BG18">INDEX(CapExSalvage,BG$3)</f>
        <v>0</v>
      </c>
      <c r="BH18" s="151" cm="1">
        <f t="array" ref="BH18">INDEX(CapExSalvage,BH$3)</f>
        <v>0</v>
      </c>
      <c r="BI18" s="151" cm="1">
        <f t="array" ref="BI18">INDEX(CapExSalvage,BI$3)</f>
        <v>0</v>
      </c>
      <c r="BJ18" s="151" cm="1">
        <f t="array" ref="BJ18">INDEX(CapExSalvage,BJ$3)</f>
        <v>0</v>
      </c>
      <c r="BK18" s="151" cm="1">
        <f t="array" ref="BK18">INDEX(CapExSalvage,BK$3)</f>
        <v>0</v>
      </c>
      <c r="BL18" s="151" cm="1">
        <f t="array" ref="BL18">INDEX(CapExSalvage,BL$3)</f>
        <v>125</v>
      </c>
      <c r="BM18" s="151" cm="1">
        <f t="array" ref="BM18">INDEX(CapExSalvage,BM$3)</f>
        <v>0</v>
      </c>
      <c r="BN18" s="151" cm="1">
        <f t="array" ref="BN18">INDEX(CapExSalvage,BN$3)</f>
        <v>0</v>
      </c>
      <c r="BO18" s="151" cm="1">
        <f t="array" ref="BO18">INDEX(CapExSalvage,BO$3)</f>
        <v>0</v>
      </c>
      <c r="BP18" s="151" cm="1">
        <f t="array" ref="BP18">INDEX(CapExSalvage,BP$3)</f>
        <v>0</v>
      </c>
      <c r="BQ18" s="151" cm="1">
        <f t="array" ref="BQ18">INDEX(CapExSalvage,BQ$3)</f>
        <v>0</v>
      </c>
      <c r="BR18" s="131" cm="1">
        <f t="array" ref="BR18">INDEX(CapExSalvage,BR$3)</f>
        <v>0</v>
      </c>
      <c r="BT18" s="53"/>
      <c r="BU18" s="53"/>
    </row>
    <row r="19" spans="2:73" s="298" customFormat="1" x14ac:dyDescent="0.25">
      <c r="C19" s="140" t="s">
        <v>172</v>
      </c>
      <c r="D19" s="65"/>
      <c r="E19" s="298">
        <f>-CapEx!E38</f>
        <v>-1250</v>
      </c>
      <c r="F19" s="298">
        <f>-CapEx!F38</f>
        <v>0</v>
      </c>
      <c r="G19" s="298">
        <f>-CapEx!G38</f>
        <v>-55</v>
      </c>
      <c r="H19" s="298">
        <f>-CapEx!H38</f>
        <v>0</v>
      </c>
      <c r="I19" s="298">
        <f>-CapEx!I38</f>
        <v>0</v>
      </c>
      <c r="K19" s="65">
        <f>SUM(K17:K18)</f>
        <v>-750</v>
      </c>
      <c r="L19" s="65">
        <f t="shared" ref="L19:BR19" si="8">SUM(L17:L18)</f>
        <v>0</v>
      </c>
      <c r="M19" s="65">
        <f t="shared" si="8"/>
        <v>0</v>
      </c>
      <c r="N19" s="65">
        <f t="shared" si="8"/>
        <v>0</v>
      </c>
      <c r="O19" s="65">
        <f t="shared" si="8"/>
        <v>0</v>
      </c>
      <c r="P19" s="65">
        <f t="shared" si="8"/>
        <v>0</v>
      </c>
      <c r="Q19" s="65">
        <f t="shared" si="8"/>
        <v>0</v>
      </c>
      <c r="R19" s="65">
        <f t="shared" si="8"/>
        <v>0</v>
      </c>
      <c r="S19" s="65">
        <f t="shared" si="8"/>
        <v>-500</v>
      </c>
      <c r="T19" s="65">
        <f t="shared" si="8"/>
        <v>0</v>
      </c>
      <c r="U19" s="65">
        <f t="shared" si="8"/>
        <v>0</v>
      </c>
      <c r="V19" s="65">
        <f t="shared" si="8"/>
        <v>0</v>
      </c>
      <c r="W19" s="65">
        <f t="shared" si="8"/>
        <v>0</v>
      </c>
      <c r="X19" s="65">
        <f t="shared" si="8"/>
        <v>0</v>
      </c>
      <c r="Y19" s="65">
        <f t="shared" si="8"/>
        <v>0</v>
      </c>
      <c r="Z19" s="65">
        <f t="shared" si="8"/>
        <v>0</v>
      </c>
      <c r="AA19" s="65">
        <f t="shared" si="8"/>
        <v>0</v>
      </c>
      <c r="AB19" s="65">
        <f t="shared" si="8"/>
        <v>0</v>
      </c>
      <c r="AC19" s="65">
        <f t="shared" si="8"/>
        <v>0</v>
      </c>
      <c r="AD19" s="65">
        <f t="shared" si="8"/>
        <v>0</v>
      </c>
      <c r="AE19" s="65">
        <f t="shared" si="8"/>
        <v>0</v>
      </c>
      <c r="AF19" s="65">
        <f t="shared" si="8"/>
        <v>0</v>
      </c>
      <c r="AG19" s="65">
        <f t="shared" si="8"/>
        <v>0</v>
      </c>
      <c r="AH19" s="65">
        <f t="shared" si="8"/>
        <v>0</v>
      </c>
      <c r="AI19" s="65">
        <f t="shared" si="8"/>
        <v>-55</v>
      </c>
      <c r="AJ19" s="65">
        <f t="shared" si="8"/>
        <v>0</v>
      </c>
      <c r="AK19" s="65">
        <f t="shared" si="8"/>
        <v>0</v>
      </c>
      <c r="AL19" s="65">
        <f t="shared" si="8"/>
        <v>0</v>
      </c>
      <c r="AM19" s="65">
        <f t="shared" si="8"/>
        <v>0</v>
      </c>
      <c r="AN19" s="65">
        <f t="shared" si="8"/>
        <v>0</v>
      </c>
      <c r="AO19" s="65">
        <f t="shared" si="8"/>
        <v>0</v>
      </c>
      <c r="AP19" s="65">
        <f t="shared" si="8"/>
        <v>15</v>
      </c>
      <c r="AQ19" s="65">
        <f t="shared" si="8"/>
        <v>0</v>
      </c>
      <c r="AR19" s="65">
        <f t="shared" si="8"/>
        <v>0</v>
      </c>
      <c r="AS19" s="65">
        <f t="shared" si="8"/>
        <v>0</v>
      </c>
      <c r="AT19" s="65">
        <f t="shared" si="8"/>
        <v>0</v>
      </c>
      <c r="AU19" s="65">
        <f t="shared" si="8"/>
        <v>0</v>
      </c>
      <c r="AV19" s="65">
        <f t="shared" si="8"/>
        <v>0</v>
      </c>
      <c r="AW19" s="65">
        <f t="shared" si="8"/>
        <v>0</v>
      </c>
      <c r="AX19" s="65">
        <f t="shared" si="8"/>
        <v>200</v>
      </c>
      <c r="AY19" s="65">
        <f t="shared" si="8"/>
        <v>0</v>
      </c>
      <c r="AZ19" s="65">
        <f t="shared" si="8"/>
        <v>0</v>
      </c>
      <c r="BA19" s="65">
        <f t="shared" si="8"/>
        <v>0</v>
      </c>
      <c r="BB19" s="65">
        <f t="shared" si="8"/>
        <v>0</v>
      </c>
      <c r="BC19" s="65">
        <f t="shared" si="8"/>
        <v>0</v>
      </c>
      <c r="BD19" s="65">
        <f t="shared" si="8"/>
        <v>0</v>
      </c>
      <c r="BE19" s="65">
        <f t="shared" si="8"/>
        <v>0</v>
      </c>
      <c r="BF19" s="65">
        <f t="shared" si="8"/>
        <v>0</v>
      </c>
      <c r="BG19" s="65">
        <f t="shared" si="8"/>
        <v>0</v>
      </c>
      <c r="BH19" s="65">
        <f t="shared" si="8"/>
        <v>0</v>
      </c>
      <c r="BI19" s="65">
        <f t="shared" si="8"/>
        <v>0</v>
      </c>
      <c r="BJ19" s="65">
        <f t="shared" si="8"/>
        <v>0</v>
      </c>
      <c r="BK19" s="65">
        <f t="shared" si="8"/>
        <v>0</v>
      </c>
      <c r="BL19" s="65">
        <f t="shared" si="8"/>
        <v>125</v>
      </c>
      <c r="BM19" s="65">
        <f t="shared" si="8"/>
        <v>0</v>
      </c>
      <c r="BN19" s="65">
        <f t="shared" si="8"/>
        <v>0</v>
      </c>
      <c r="BO19" s="65">
        <f t="shared" si="8"/>
        <v>0</v>
      </c>
      <c r="BP19" s="65">
        <f t="shared" si="8"/>
        <v>0</v>
      </c>
      <c r="BQ19" s="65">
        <f t="shared" si="8"/>
        <v>0</v>
      </c>
      <c r="BR19" s="65">
        <f t="shared" si="8"/>
        <v>0</v>
      </c>
    </row>
    <row r="20" spans="2:73" ht="7.2" customHeight="1" x14ac:dyDescent="0.25"/>
    <row r="21" spans="2:73" s="47" customFormat="1" x14ac:dyDescent="0.25">
      <c r="C21" s="128" t="s">
        <v>66</v>
      </c>
      <c r="E21" s="60">
        <f>SUM(K21:V21)</f>
        <v>0</v>
      </c>
      <c r="F21" s="60">
        <f>SUM(W21:AH21)</f>
        <v>150</v>
      </c>
      <c r="G21" s="60">
        <f>SUM(AI21:AT21)</f>
        <v>0</v>
      </c>
      <c r="H21" s="60">
        <f>SUM(AU21:BF21)</f>
        <v>0</v>
      </c>
      <c r="I21" s="60">
        <f>SUM(BG21:BR21)</f>
        <v>0</v>
      </c>
      <c r="K21" s="53" cm="1">
        <f t="array" ref="K21">INDEX(CreditShort,K$3)</f>
        <v>0</v>
      </c>
      <c r="L21" s="59" cm="1">
        <f t="array" ref="L21">INDEX(CreditShort,L$3)</f>
        <v>0</v>
      </c>
      <c r="M21" s="59" cm="1">
        <f t="array" ref="M21">INDEX(CreditShort,M$3)</f>
        <v>0</v>
      </c>
      <c r="N21" s="59" cm="1">
        <f t="array" ref="N21">INDEX(CreditShort,N$3)</f>
        <v>0</v>
      </c>
      <c r="O21" s="59" cm="1">
        <f t="array" ref="O21">INDEX(CreditShort,O$3)</f>
        <v>0</v>
      </c>
      <c r="P21" s="59" cm="1">
        <f t="array" ref="P21">INDEX(CreditShort,P$3)</f>
        <v>0</v>
      </c>
      <c r="Q21" s="59" cm="1">
        <f t="array" ref="Q21">INDEX(CreditShort,Q$3)</f>
        <v>0</v>
      </c>
      <c r="R21" s="59" cm="1">
        <f t="array" ref="R21">INDEX(CreditShort,R$3)</f>
        <v>0</v>
      </c>
      <c r="S21" s="59" cm="1">
        <f t="array" ref="S21">INDEX(CreditShort,S$3)</f>
        <v>0</v>
      </c>
      <c r="T21" s="59" cm="1">
        <f t="array" ref="T21">INDEX(CreditShort,T$3)</f>
        <v>0</v>
      </c>
      <c r="U21" s="59" cm="1">
        <f t="array" ref="U21">INDEX(CreditShort,U$3)</f>
        <v>0</v>
      </c>
      <c r="V21" s="60" cm="1">
        <f t="array" ref="V21">INDEX(CreditShort,V$3)</f>
        <v>0</v>
      </c>
      <c r="W21" s="53" cm="1">
        <f t="array" ref="W21">INDEX(CreditShort,W$3)</f>
        <v>0</v>
      </c>
      <c r="X21" s="59" cm="1">
        <f t="array" ref="X21">INDEX(CreditShort,X$3)</f>
        <v>0</v>
      </c>
      <c r="Y21" s="59" cm="1">
        <f t="array" ref="Y21">INDEX(CreditShort,Y$3)</f>
        <v>150</v>
      </c>
      <c r="Z21" s="59" cm="1">
        <f t="array" ref="Z21">INDEX(CreditShort,Z$3)</f>
        <v>0</v>
      </c>
      <c r="AA21" s="59" cm="1">
        <f t="array" ref="AA21">INDEX(CreditShort,AA$3)</f>
        <v>0</v>
      </c>
      <c r="AB21" s="59" cm="1">
        <f t="array" ref="AB21">INDEX(CreditShort,AB$3)</f>
        <v>0</v>
      </c>
      <c r="AC21" s="59" cm="1">
        <f t="array" ref="AC21">INDEX(CreditShort,AC$3)</f>
        <v>0</v>
      </c>
      <c r="AD21" s="59" cm="1">
        <f t="array" ref="AD21">INDEX(CreditShort,AD$3)</f>
        <v>0</v>
      </c>
      <c r="AE21" s="59" cm="1">
        <f t="array" ref="AE21">INDEX(CreditShort,AE$3)</f>
        <v>0</v>
      </c>
      <c r="AF21" s="59" cm="1">
        <f t="array" ref="AF21">INDEX(CreditShort,AF$3)</f>
        <v>0</v>
      </c>
      <c r="AG21" s="59" cm="1">
        <f t="array" ref="AG21">INDEX(CreditShort,AG$3)</f>
        <v>0</v>
      </c>
      <c r="AH21" s="60" cm="1">
        <f t="array" ref="AH21">INDEX(CreditShort,AH$3)</f>
        <v>0</v>
      </c>
      <c r="AI21" s="53" cm="1">
        <f t="array" ref="AI21">INDEX(CreditShort,AI$3)</f>
        <v>0</v>
      </c>
      <c r="AJ21" s="59" cm="1">
        <f t="array" ref="AJ21">INDEX(CreditShort,AJ$3)</f>
        <v>0</v>
      </c>
      <c r="AK21" s="59" cm="1">
        <f t="array" ref="AK21">INDEX(CreditShort,AK$3)</f>
        <v>0</v>
      </c>
      <c r="AL21" s="59" cm="1">
        <f t="array" ref="AL21">INDEX(CreditShort,AL$3)</f>
        <v>0</v>
      </c>
      <c r="AM21" s="59" cm="1">
        <f t="array" ref="AM21">INDEX(CreditShort,AM$3)</f>
        <v>0</v>
      </c>
      <c r="AN21" s="59" cm="1">
        <f t="array" ref="AN21">INDEX(CreditShort,AN$3)</f>
        <v>0</v>
      </c>
      <c r="AO21" s="59" cm="1">
        <f t="array" ref="AO21">INDEX(CreditShort,AO$3)</f>
        <v>0</v>
      </c>
      <c r="AP21" s="59" cm="1">
        <f t="array" ref="AP21">INDEX(CreditShort,AP$3)</f>
        <v>0</v>
      </c>
      <c r="AQ21" s="59" cm="1">
        <f t="array" ref="AQ21">INDEX(CreditShort,AQ$3)</f>
        <v>0</v>
      </c>
      <c r="AR21" s="59" cm="1">
        <f t="array" ref="AR21">INDEX(CreditShort,AR$3)</f>
        <v>0</v>
      </c>
      <c r="AS21" s="59" cm="1">
        <f t="array" ref="AS21">INDEX(CreditShort,AS$3)</f>
        <v>0</v>
      </c>
      <c r="AT21" s="60" cm="1">
        <f t="array" ref="AT21">INDEX(CreditShort,AT$3)</f>
        <v>0</v>
      </c>
      <c r="AU21" s="53" cm="1">
        <f t="array" ref="AU21">INDEX(CreditShort,AU$3)</f>
        <v>0</v>
      </c>
      <c r="AV21" s="59" cm="1">
        <f t="array" ref="AV21">INDEX(CreditShort,AV$3)</f>
        <v>0</v>
      </c>
      <c r="AW21" s="59" cm="1">
        <f t="array" ref="AW21">INDEX(CreditShort,AW$3)</f>
        <v>0</v>
      </c>
      <c r="AX21" s="59" cm="1">
        <f t="array" ref="AX21">INDEX(CreditShort,AX$3)</f>
        <v>0</v>
      </c>
      <c r="AY21" s="59" cm="1">
        <f t="array" ref="AY21">INDEX(CreditShort,AY$3)</f>
        <v>0</v>
      </c>
      <c r="AZ21" s="59" cm="1">
        <f t="array" ref="AZ21">INDEX(CreditShort,AZ$3)</f>
        <v>0</v>
      </c>
      <c r="BA21" s="59" cm="1">
        <f t="array" ref="BA21">INDEX(CreditShort,BA$3)</f>
        <v>0</v>
      </c>
      <c r="BB21" s="59" cm="1">
        <f t="array" ref="BB21">INDEX(CreditShort,BB$3)</f>
        <v>0</v>
      </c>
      <c r="BC21" s="59" cm="1">
        <f t="array" ref="BC21">INDEX(CreditShort,BC$3)</f>
        <v>0</v>
      </c>
      <c r="BD21" s="59" cm="1">
        <f t="array" ref="BD21">INDEX(CreditShort,BD$3)</f>
        <v>0</v>
      </c>
      <c r="BE21" s="59" cm="1">
        <f t="array" ref="BE21">INDEX(CreditShort,BE$3)</f>
        <v>0</v>
      </c>
      <c r="BF21" s="60" cm="1">
        <f t="array" ref="BF21">INDEX(CreditShort,BF$3)</f>
        <v>0</v>
      </c>
      <c r="BG21" s="53" cm="1">
        <f t="array" ref="BG21">INDEX(CreditShort,BG$3)</f>
        <v>0</v>
      </c>
      <c r="BH21" s="59" cm="1">
        <f t="array" ref="BH21">INDEX(CreditShort,BH$3)</f>
        <v>0</v>
      </c>
      <c r="BI21" s="59" cm="1">
        <f t="array" ref="BI21">INDEX(CreditShort,BI$3)</f>
        <v>0</v>
      </c>
      <c r="BJ21" s="59" cm="1">
        <f t="array" ref="BJ21">INDEX(CreditShort,BJ$3)</f>
        <v>0</v>
      </c>
      <c r="BK21" s="59" cm="1">
        <f t="array" ref="BK21">INDEX(CreditShort,BK$3)</f>
        <v>0</v>
      </c>
      <c r="BL21" s="59" cm="1">
        <f t="array" ref="BL21">INDEX(CreditShort,BL$3)</f>
        <v>0</v>
      </c>
      <c r="BM21" s="59" cm="1">
        <f t="array" ref="BM21">INDEX(CreditShort,BM$3)</f>
        <v>0</v>
      </c>
      <c r="BN21" s="59" cm="1">
        <f t="array" ref="BN21">INDEX(CreditShort,BN$3)</f>
        <v>0</v>
      </c>
      <c r="BO21" s="59" cm="1">
        <f t="array" ref="BO21">INDEX(CreditShort,BO$3)</f>
        <v>0</v>
      </c>
      <c r="BP21" s="59" cm="1">
        <f t="array" ref="BP21">INDEX(CreditShort,BP$3)</f>
        <v>0</v>
      </c>
      <c r="BQ21" s="59" cm="1">
        <f t="array" ref="BQ21">INDEX(CreditShort,BQ$3)</f>
        <v>0</v>
      </c>
      <c r="BR21" s="60" cm="1">
        <f t="array" ref="BR21">INDEX(CreditShort,BR$3)</f>
        <v>0</v>
      </c>
    </row>
    <row r="22" spans="2:73" s="47" customFormat="1" x14ac:dyDescent="0.25">
      <c r="B22" s="65"/>
      <c r="C22" s="128" t="s">
        <v>67</v>
      </c>
      <c r="E22" s="60">
        <f t="shared" ref="E22" si="9">SUM(K22:V22)</f>
        <v>100</v>
      </c>
      <c r="F22" s="60">
        <f t="shared" ref="F22" si="10">SUM(W22:AH22)</f>
        <v>550</v>
      </c>
      <c r="G22" s="60">
        <f t="shared" ref="G22" si="11">SUM(AI22:AT22)</f>
        <v>0</v>
      </c>
      <c r="H22" s="60">
        <f t="shared" ref="H22" si="12">SUM(AU22:BF22)</f>
        <v>0</v>
      </c>
      <c r="I22" s="60">
        <f t="shared" ref="I22" si="13">SUM(BG22:BR22)</f>
        <v>0</v>
      </c>
      <c r="K22" s="53" cm="1">
        <f t="array" ref="K22">INDEX(CreditLong,K$3)</f>
        <v>0</v>
      </c>
      <c r="L22" s="59" cm="1">
        <f t="array" ref="L22">INDEX(CreditLong,L$3)</f>
        <v>0</v>
      </c>
      <c r="M22" s="59" cm="1">
        <f t="array" ref="M22">INDEX(CreditLong,M$3)</f>
        <v>0</v>
      </c>
      <c r="N22" s="59" cm="1">
        <f t="array" ref="N22">INDEX(CreditLong,N$3)</f>
        <v>0</v>
      </c>
      <c r="O22" s="59" cm="1">
        <f t="array" ref="O22">INDEX(CreditLong,O$3)</f>
        <v>0</v>
      </c>
      <c r="P22" s="59" cm="1">
        <f t="array" ref="P22">INDEX(CreditLong,P$3)</f>
        <v>100</v>
      </c>
      <c r="Q22" s="59" cm="1">
        <f t="array" ref="Q22">INDEX(CreditLong,Q$3)</f>
        <v>0</v>
      </c>
      <c r="R22" s="59" cm="1">
        <f t="array" ref="R22">INDEX(CreditLong,R$3)</f>
        <v>0</v>
      </c>
      <c r="S22" s="59" cm="1">
        <f t="array" ref="S22">INDEX(CreditLong,S$3)</f>
        <v>0</v>
      </c>
      <c r="T22" s="59" cm="1">
        <f t="array" ref="T22">INDEX(CreditLong,T$3)</f>
        <v>0</v>
      </c>
      <c r="U22" s="59" cm="1">
        <f t="array" ref="U22">INDEX(CreditLong,U$3)</f>
        <v>0</v>
      </c>
      <c r="V22" s="60" cm="1">
        <f t="array" ref="V22">INDEX(CreditLong,V$3)</f>
        <v>0</v>
      </c>
      <c r="W22" s="53" cm="1">
        <f t="array" ref="W22">INDEX(CreditLong,W$3)</f>
        <v>0</v>
      </c>
      <c r="X22" s="59" cm="1">
        <f t="array" ref="X22">INDEX(CreditLong,X$3)</f>
        <v>0</v>
      </c>
      <c r="Y22" s="59" cm="1">
        <f t="array" ref="Y22">INDEX(CreditLong,Y$3)</f>
        <v>550</v>
      </c>
      <c r="Z22" s="59" cm="1">
        <f t="array" ref="Z22">INDEX(CreditLong,Z$3)</f>
        <v>0</v>
      </c>
      <c r="AA22" s="59" cm="1">
        <f t="array" ref="AA22">INDEX(CreditLong,AA$3)</f>
        <v>0</v>
      </c>
      <c r="AB22" s="59" cm="1">
        <f t="array" ref="AB22">INDEX(CreditLong,AB$3)</f>
        <v>0</v>
      </c>
      <c r="AC22" s="59" cm="1">
        <f t="array" ref="AC22">INDEX(CreditLong,AC$3)</f>
        <v>0</v>
      </c>
      <c r="AD22" s="59" cm="1">
        <f t="array" ref="AD22">INDEX(CreditLong,AD$3)</f>
        <v>0</v>
      </c>
      <c r="AE22" s="59" cm="1">
        <f t="array" ref="AE22">INDEX(CreditLong,AE$3)</f>
        <v>0</v>
      </c>
      <c r="AF22" s="59" cm="1">
        <f t="array" ref="AF22">INDEX(CreditLong,AF$3)</f>
        <v>0</v>
      </c>
      <c r="AG22" s="59" cm="1">
        <f t="array" ref="AG22">INDEX(CreditLong,AG$3)</f>
        <v>0</v>
      </c>
      <c r="AH22" s="60" cm="1">
        <f t="array" ref="AH22">INDEX(CreditLong,AH$3)</f>
        <v>0</v>
      </c>
      <c r="AI22" s="53" cm="1">
        <f t="array" ref="AI22">INDEX(CreditLong,AI$3)</f>
        <v>0</v>
      </c>
      <c r="AJ22" s="59" cm="1">
        <f t="array" ref="AJ22">INDEX(CreditLong,AJ$3)</f>
        <v>0</v>
      </c>
      <c r="AK22" s="59" cm="1">
        <f t="array" ref="AK22">INDEX(CreditLong,AK$3)</f>
        <v>0</v>
      </c>
      <c r="AL22" s="59" cm="1">
        <f t="array" ref="AL22">INDEX(CreditLong,AL$3)</f>
        <v>0</v>
      </c>
      <c r="AM22" s="59" cm="1">
        <f t="array" ref="AM22">INDEX(CreditLong,AM$3)</f>
        <v>0</v>
      </c>
      <c r="AN22" s="59" cm="1">
        <f t="array" ref="AN22">INDEX(CreditLong,AN$3)</f>
        <v>0</v>
      </c>
      <c r="AO22" s="59" cm="1">
        <f t="array" ref="AO22">INDEX(CreditLong,AO$3)</f>
        <v>0</v>
      </c>
      <c r="AP22" s="59" cm="1">
        <f t="array" ref="AP22">INDEX(CreditLong,AP$3)</f>
        <v>0</v>
      </c>
      <c r="AQ22" s="59" cm="1">
        <f t="array" ref="AQ22">INDEX(CreditLong,AQ$3)</f>
        <v>0</v>
      </c>
      <c r="AR22" s="59" cm="1">
        <f t="array" ref="AR22">INDEX(CreditLong,AR$3)</f>
        <v>0</v>
      </c>
      <c r="AS22" s="59" cm="1">
        <f t="array" ref="AS22">INDEX(CreditLong,AS$3)</f>
        <v>0</v>
      </c>
      <c r="AT22" s="60" cm="1">
        <f t="array" ref="AT22">INDEX(CreditLong,AT$3)</f>
        <v>0</v>
      </c>
      <c r="AU22" s="53" cm="1">
        <f t="array" ref="AU22">INDEX(CreditLong,AU$3)</f>
        <v>0</v>
      </c>
      <c r="AV22" s="59" cm="1">
        <f t="array" ref="AV22">INDEX(CreditLong,AV$3)</f>
        <v>0</v>
      </c>
      <c r="AW22" s="59" cm="1">
        <f t="array" ref="AW22">INDEX(CreditLong,AW$3)</f>
        <v>0</v>
      </c>
      <c r="AX22" s="59" cm="1">
        <f t="array" ref="AX22">INDEX(CreditLong,AX$3)</f>
        <v>0</v>
      </c>
      <c r="AY22" s="59" cm="1">
        <f t="array" ref="AY22">INDEX(CreditLong,AY$3)</f>
        <v>0</v>
      </c>
      <c r="AZ22" s="59" cm="1">
        <f t="array" ref="AZ22">INDEX(CreditLong,AZ$3)</f>
        <v>0</v>
      </c>
      <c r="BA22" s="59" cm="1">
        <f t="array" ref="BA22">INDEX(CreditLong,BA$3)</f>
        <v>0</v>
      </c>
      <c r="BB22" s="59" cm="1">
        <f t="array" ref="BB22">INDEX(CreditLong,BB$3)</f>
        <v>0</v>
      </c>
      <c r="BC22" s="59" cm="1">
        <f t="array" ref="BC22">INDEX(CreditLong,BC$3)</f>
        <v>0</v>
      </c>
      <c r="BD22" s="59" cm="1">
        <f t="array" ref="BD22">INDEX(CreditLong,BD$3)</f>
        <v>0</v>
      </c>
      <c r="BE22" s="59" cm="1">
        <f t="array" ref="BE22">INDEX(CreditLong,BE$3)</f>
        <v>0</v>
      </c>
      <c r="BF22" s="60" cm="1">
        <f t="array" ref="BF22">INDEX(CreditLong,BF$3)</f>
        <v>0</v>
      </c>
      <c r="BG22" s="53" cm="1">
        <f t="array" ref="BG22">INDEX(CreditLong,BG$3)</f>
        <v>0</v>
      </c>
      <c r="BH22" s="59" cm="1">
        <f t="array" ref="BH22">INDEX(CreditLong,BH$3)</f>
        <v>0</v>
      </c>
      <c r="BI22" s="59" cm="1">
        <f t="array" ref="BI22">INDEX(CreditLong,BI$3)</f>
        <v>0</v>
      </c>
      <c r="BJ22" s="59" cm="1">
        <f t="array" ref="BJ22">INDEX(CreditLong,BJ$3)</f>
        <v>0</v>
      </c>
      <c r="BK22" s="59" cm="1">
        <f t="array" ref="BK22">INDEX(CreditLong,BK$3)</f>
        <v>0</v>
      </c>
      <c r="BL22" s="59" cm="1">
        <f t="array" ref="BL22">INDEX(CreditLong,BL$3)</f>
        <v>0</v>
      </c>
      <c r="BM22" s="59" cm="1">
        <f t="array" ref="BM22">INDEX(CreditLong,BM$3)</f>
        <v>0</v>
      </c>
      <c r="BN22" s="59" cm="1">
        <f t="array" ref="BN22">INDEX(CreditLong,BN$3)</f>
        <v>0</v>
      </c>
      <c r="BO22" s="59" cm="1">
        <f t="array" ref="BO22">INDEX(CreditLong,BO$3)</f>
        <v>0</v>
      </c>
      <c r="BP22" s="59" cm="1">
        <f t="array" ref="BP22">INDEX(CreditLong,BP$3)</f>
        <v>0</v>
      </c>
      <c r="BQ22" s="59" cm="1">
        <f t="array" ref="BQ22">INDEX(CreditLong,BQ$3)</f>
        <v>0</v>
      </c>
      <c r="BR22" s="60" cm="1">
        <f t="array" ref="BR22">INDEX(CreditLong,BR$3)</f>
        <v>0</v>
      </c>
    </row>
    <row r="23" spans="2:73" s="47" customFormat="1" x14ac:dyDescent="0.25">
      <c r="C23" s="128" t="s">
        <v>21</v>
      </c>
      <c r="E23" s="60">
        <f ca="1">SUM(K23:V23)</f>
        <v>21709.416730343015</v>
      </c>
      <c r="F23" s="60">
        <f ca="1">SUM(W23:AH23)</f>
        <v>-21709.416730343015</v>
      </c>
      <c r="G23" s="60">
        <f ca="1">SUM(AI23:AT23)</f>
        <v>0</v>
      </c>
      <c r="H23" s="60">
        <f ca="1">SUM(AU23:BF23)</f>
        <v>0</v>
      </c>
      <c r="I23" s="60">
        <f ca="1">SUM(BG23:BR23)</f>
        <v>0</v>
      </c>
      <c r="K23" s="53" cm="1">
        <f t="array" aca="1" ref="K23" ca="1">INDEX(CreditBorrow,K$3)</f>
        <v>13594.868313563355</v>
      </c>
      <c r="L23" s="59" cm="1">
        <f t="array" aca="1" ref="L23" ca="1">INDEX(CreditBorrow,L$3)</f>
        <v>12581.533816737285</v>
      </c>
      <c r="M23" s="59" cm="1">
        <f t="array" aca="1" ref="M23" ca="1">INDEX(CreditBorrow,M$3)</f>
        <v>11401.105139048357</v>
      </c>
      <c r="N23" s="59" cm="1">
        <f t="array" aca="1" ref="N23" ca="1">INDEX(CreditBorrow,N$3)</f>
        <v>-595.20464370656032</v>
      </c>
      <c r="O23" s="59" cm="1">
        <f t="array" aca="1" ref="O23" ca="1">INDEX(CreditBorrow,O$3)</f>
        <v>-899.08135915414482</v>
      </c>
      <c r="P23" s="59" cm="1">
        <f t="array" aca="1" ref="P23" ca="1">INDEX(CreditBorrow,P$3)</f>
        <v>-1486.3343360811066</v>
      </c>
      <c r="Q23" s="59" cm="1">
        <f t="array" aca="1" ref="Q23" ca="1">INDEX(CreditBorrow,Q$3)</f>
        <v>-1519.0823667840561</v>
      </c>
      <c r="R23" s="59" cm="1">
        <f t="array" aca="1" ref="R23" ca="1">INDEX(CreditBorrow,R$3)</f>
        <v>-1834.7296692921445</v>
      </c>
      <c r="S23" s="59" cm="1">
        <f t="array" aca="1" ref="S23" ca="1">INDEX(CreditBorrow,S$3)</f>
        <v>-1665.4911790707804</v>
      </c>
      <c r="T23" s="59" cm="1">
        <f t="array" aca="1" ref="T23" ca="1">INDEX(CreditBorrow,T$3)</f>
        <v>-2487.5964909222998</v>
      </c>
      <c r="U23" s="59" cm="1">
        <f t="array" aca="1" ref="U23" ca="1">INDEX(CreditBorrow,U$3)</f>
        <v>-2815.4065254069656</v>
      </c>
      <c r="V23" s="60" cm="1">
        <f t="array" aca="1" ref="V23" ca="1">INDEX(CreditBorrow,V$3)</f>
        <v>-2565.163968587919</v>
      </c>
      <c r="W23" s="53" cm="1">
        <f t="array" aca="1" ref="W23" ca="1">INDEX(CreditBorrow,W$3)</f>
        <v>-5543.8071796623053</v>
      </c>
      <c r="X23" s="59" cm="1">
        <f t="array" aca="1" ref="X23" ca="1">INDEX(CreditBorrow,X$3)</f>
        <v>-4225.0775669206205</v>
      </c>
      <c r="Y23" s="59" cm="1">
        <f t="array" aca="1" ref="Y23" ca="1">INDEX(CreditBorrow,Y$3)</f>
        <v>-3583.7612182565645</v>
      </c>
      <c r="Z23" s="59" cm="1">
        <f t="array" aca="1" ref="Z23" ca="1">INDEX(CreditBorrow,Z$3)</f>
        <v>-2592.7951945098116</v>
      </c>
      <c r="AA23" s="59" cm="1">
        <f t="array" aca="1" ref="AA23" ca="1">INDEX(CreditBorrow,AA$3)</f>
        <v>-2295.1435596813444</v>
      </c>
      <c r="AB23" s="59" cm="1">
        <f t="array" aca="1" ref="AB23" ca="1">INDEX(CreditBorrow,AB$3)</f>
        <v>-1993.0196091793168</v>
      </c>
      <c r="AC23" s="59" cm="1">
        <f t="array" aca="1" ref="AC23" ca="1">INDEX(CreditBorrow,AC$3)</f>
        <v>-1475.8124021330532</v>
      </c>
      <c r="AD23" s="59" cm="1">
        <f t="array" aca="1" ref="AD23" ca="1">INDEX(CreditBorrow,AD$3)</f>
        <v>0</v>
      </c>
      <c r="AE23" s="59" cm="1">
        <f t="array" aca="1" ref="AE23" ca="1">INDEX(CreditBorrow,AE$3)</f>
        <v>0</v>
      </c>
      <c r="AF23" s="59" cm="1">
        <f t="array" aca="1" ref="AF23" ca="1">INDEX(CreditBorrow,AF$3)</f>
        <v>0</v>
      </c>
      <c r="AG23" s="59" cm="1">
        <f t="array" aca="1" ref="AG23" ca="1">INDEX(CreditBorrow,AG$3)</f>
        <v>0</v>
      </c>
      <c r="AH23" s="60" cm="1">
        <f t="array" aca="1" ref="AH23" ca="1">INDEX(CreditBorrow,AH$3)</f>
        <v>0</v>
      </c>
      <c r="AI23" s="53" cm="1">
        <f t="array" aca="1" ref="AI23" ca="1">INDEX(CreditBorrow,AI$3)</f>
        <v>0</v>
      </c>
      <c r="AJ23" s="59" cm="1">
        <f t="array" aca="1" ref="AJ23" ca="1">INDEX(CreditBorrow,AJ$3)</f>
        <v>0</v>
      </c>
      <c r="AK23" s="59" cm="1">
        <f t="array" aca="1" ref="AK23" ca="1">INDEX(CreditBorrow,AK$3)</f>
        <v>0</v>
      </c>
      <c r="AL23" s="59" cm="1">
        <f t="array" aca="1" ref="AL23" ca="1">INDEX(CreditBorrow,AL$3)</f>
        <v>0</v>
      </c>
      <c r="AM23" s="59" cm="1">
        <f t="array" aca="1" ref="AM23" ca="1">INDEX(CreditBorrow,AM$3)</f>
        <v>0</v>
      </c>
      <c r="AN23" s="59" cm="1">
        <f t="array" aca="1" ref="AN23" ca="1">INDEX(CreditBorrow,AN$3)</f>
        <v>0</v>
      </c>
      <c r="AO23" s="59" cm="1">
        <f t="array" aca="1" ref="AO23" ca="1">INDEX(CreditBorrow,AO$3)</f>
        <v>0</v>
      </c>
      <c r="AP23" s="59" cm="1">
        <f t="array" aca="1" ref="AP23" ca="1">INDEX(CreditBorrow,AP$3)</f>
        <v>0</v>
      </c>
      <c r="AQ23" s="59" cm="1">
        <f t="array" aca="1" ref="AQ23" ca="1">INDEX(CreditBorrow,AQ$3)</f>
        <v>0</v>
      </c>
      <c r="AR23" s="59" cm="1">
        <f t="array" aca="1" ref="AR23" ca="1">INDEX(CreditBorrow,AR$3)</f>
        <v>0</v>
      </c>
      <c r="AS23" s="59" cm="1">
        <f t="array" aca="1" ref="AS23" ca="1">INDEX(CreditBorrow,AS$3)</f>
        <v>0</v>
      </c>
      <c r="AT23" s="60" cm="1">
        <f t="array" aca="1" ref="AT23" ca="1">INDEX(CreditBorrow,AT$3)</f>
        <v>0</v>
      </c>
      <c r="AU23" s="53" cm="1">
        <f t="array" aca="1" ref="AU23" ca="1">INDEX(CreditBorrow,AU$3)</f>
        <v>0</v>
      </c>
      <c r="AV23" s="59" cm="1">
        <f t="array" aca="1" ref="AV23" ca="1">INDEX(CreditBorrow,AV$3)</f>
        <v>0</v>
      </c>
      <c r="AW23" s="59" cm="1">
        <f t="array" aca="1" ref="AW23" ca="1">INDEX(CreditBorrow,AW$3)</f>
        <v>0</v>
      </c>
      <c r="AX23" s="59" cm="1">
        <f t="array" aca="1" ref="AX23" ca="1">INDEX(CreditBorrow,AX$3)</f>
        <v>0</v>
      </c>
      <c r="AY23" s="59" cm="1">
        <f t="array" aca="1" ref="AY23" ca="1">INDEX(CreditBorrow,AY$3)</f>
        <v>0</v>
      </c>
      <c r="AZ23" s="59" cm="1">
        <f t="array" aca="1" ref="AZ23" ca="1">INDEX(CreditBorrow,AZ$3)</f>
        <v>0</v>
      </c>
      <c r="BA23" s="59" cm="1">
        <f t="array" aca="1" ref="BA23" ca="1">INDEX(CreditBorrow,BA$3)</f>
        <v>0</v>
      </c>
      <c r="BB23" s="59" cm="1">
        <f t="array" aca="1" ref="BB23" ca="1">INDEX(CreditBorrow,BB$3)</f>
        <v>0</v>
      </c>
      <c r="BC23" s="59" cm="1">
        <f t="array" aca="1" ref="BC23" ca="1">INDEX(CreditBorrow,BC$3)</f>
        <v>0</v>
      </c>
      <c r="BD23" s="59" cm="1">
        <f t="array" aca="1" ref="BD23" ca="1">INDEX(CreditBorrow,BD$3)</f>
        <v>0</v>
      </c>
      <c r="BE23" s="59" cm="1">
        <f t="array" aca="1" ref="BE23" ca="1">INDEX(CreditBorrow,BE$3)</f>
        <v>0</v>
      </c>
      <c r="BF23" s="60" cm="1">
        <f t="array" aca="1" ref="BF23" ca="1">INDEX(CreditBorrow,BF$3)</f>
        <v>0</v>
      </c>
      <c r="BG23" s="53" cm="1">
        <f t="array" aca="1" ref="BG23" ca="1">INDEX(CreditBorrow,BG$3)</f>
        <v>0</v>
      </c>
      <c r="BH23" s="59" cm="1">
        <f t="array" aca="1" ref="BH23" ca="1">INDEX(CreditBorrow,BH$3)</f>
        <v>0</v>
      </c>
      <c r="BI23" s="59" cm="1">
        <f t="array" aca="1" ref="BI23" ca="1">INDEX(CreditBorrow,BI$3)</f>
        <v>0</v>
      </c>
      <c r="BJ23" s="59" cm="1">
        <f t="array" aca="1" ref="BJ23" ca="1">INDEX(CreditBorrow,BJ$3)</f>
        <v>0</v>
      </c>
      <c r="BK23" s="59" cm="1">
        <f t="array" aca="1" ref="BK23" ca="1">INDEX(CreditBorrow,BK$3)</f>
        <v>0</v>
      </c>
      <c r="BL23" s="59" cm="1">
        <f t="array" aca="1" ref="BL23" ca="1">INDEX(CreditBorrow,BL$3)</f>
        <v>0</v>
      </c>
      <c r="BM23" s="59" cm="1">
        <f t="array" aca="1" ref="BM23" ca="1">INDEX(CreditBorrow,BM$3)</f>
        <v>0</v>
      </c>
      <c r="BN23" s="59" cm="1">
        <f t="array" aca="1" ref="BN23" ca="1">INDEX(CreditBorrow,BN$3)</f>
        <v>0</v>
      </c>
      <c r="BO23" s="59" cm="1">
        <f t="array" aca="1" ref="BO23" ca="1">INDEX(CreditBorrow,BO$3)</f>
        <v>0</v>
      </c>
      <c r="BP23" s="59" cm="1">
        <f t="array" aca="1" ref="BP23" ca="1">INDEX(CreditBorrow,BP$3)</f>
        <v>0</v>
      </c>
      <c r="BQ23" s="59" cm="1">
        <f t="array" aca="1" ref="BQ23" ca="1">INDEX(CreditBorrow,BQ$3)</f>
        <v>0</v>
      </c>
      <c r="BR23" s="60" cm="1">
        <f t="array" aca="1" ref="BR23" ca="1">INDEX(CreditBorrow,BR$3)</f>
        <v>0</v>
      </c>
    </row>
    <row r="24" spans="2:73" s="47" customFormat="1" x14ac:dyDescent="0.25">
      <c r="B24" s="65"/>
      <c r="C24" s="128" t="s">
        <v>71</v>
      </c>
      <c r="E24" s="60">
        <f t="shared" ref="E24:E25" si="14">SUM(K24:V24)</f>
        <v>100</v>
      </c>
      <c r="F24" s="60">
        <f t="shared" ref="F24:F25" si="15">SUM(W24:AH24)</f>
        <v>0</v>
      </c>
      <c r="G24" s="60">
        <f t="shared" ref="G24:G25" si="16">SUM(AI24:AT24)</f>
        <v>0</v>
      </c>
      <c r="H24" s="60">
        <f t="shared" ref="H24:H25" si="17">SUM(AU24:BF24)</f>
        <v>0</v>
      </c>
      <c r="I24" s="60">
        <f t="shared" ref="I24:I25" si="18">SUM(BG24:BR24)</f>
        <v>0</v>
      </c>
      <c r="K24" s="53" cm="1">
        <f t="array" ref="K24">INDEX(CreditPreferred,K$3)</f>
        <v>0</v>
      </c>
      <c r="L24" s="59" cm="1">
        <f t="array" ref="L24">INDEX(CreditPreferred,L$3)</f>
        <v>0</v>
      </c>
      <c r="M24" s="59" cm="1">
        <f t="array" ref="M24">INDEX(CreditPreferred,M$3)</f>
        <v>0</v>
      </c>
      <c r="N24" s="59" cm="1">
        <f t="array" ref="N24">INDEX(CreditPreferred,N$3)</f>
        <v>0</v>
      </c>
      <c r="O24" s="59" cm="1">
        <f t="array" ref="O24">INDEX(CreditPreferred,O$3)</f>
        <v>0</v>
      </c>
      <c r="P24" s="59" cm="1">
        <f t="array" ref="P24">INDEX(CreditPreferred,P$3)</f>
        <v>100</v>
      </c>
      <c r="Q24" s="59" cm="1">
        <f t="array" ref="Q24">INDEX(CreditPreferred,Q$3)</f>
        <v>0</v>
      </c>
      <c r="R24" s="59" cm="1">
        <f t="array" ref="R24">INDEX(CreditPreferred,R$3)</f>
        <v>0</v>
      </c>
      <c r="S24" s="59" cm="1">
        <f t="array" ref="S24">INDEX(CreditPreferred,S$3)</f>
        <v>0</v>
      </c>
      <c r="T24" s="59" cm="1">
        <f t="array" ref="T24">INDEX(CreditPreferred,T$3)</f>
        <v>0</v>
      </c>
      <c r="U24" s="59" cm="1">
        <f t="array" ref="U24">INDEX(CreditPreferred,U$3)</f>
        <v>0</v>
      </c>
      <c r="V24" s="60" cm="1">
        <f t="array" ref="V24">INDEX(CreditPreferred,V$3)</f>
        <v>0</v>
      </c>
      <c r="W24" s="53" cm="1">
        <f t="array" ref="W24">INDEX(CreditPreferred,W$3)</f>
        <v>0</v>
      </c>
      <c r="X24" s="59" cm="1">
        <f t="array" ref="X24">INDEX(CreditPreferred,X$3)</f>
        <v>0</v>
      </c>
      <c r="Y24" s="59" cm="1">
        <f t="array" ref="Y24">INDEX(CreditPreferred,Y$3)</f>
        <v>0</v>
      </c>
      <c r="Z24" s="59" cm="1">
        <f t="array" ref="Z24">INDEX(CreditPreferred,Z$3)</f>
        <v>0</v>
      </c>
      <c r="AA24" s="59" cm="1">
        <f t="array" ref="AA24">INDEX(CreditPreferred,AA$3)</f>
        <v>0</v>
      </c>
      <c r="AB24" s="59" cm="1">
        <f t="array" ref="AB24">INDEX(CreditPreferred,AB$3)</f>
        <v>0</v>
      </c>
      <c r="AC24" s="59" cm="1">
        <f t="array" ref="AC24">INDEX(CreditPreferred,AC$3)</f>
        <v>0</v>
      </c>
      <c r="AD24" s="59" cm="1">
        <f t="array" ref="AD24">INDEX(CreditPreferred,AD$3)</f>
        <v>0</v>
      </c>
      <c r="AE24" s="59" cm="1">
        <f t="array" ref="AE24">INDEX(CreditPreferred,AE$3)</f>
        <v>0</v>
      </c>
      <c r="AF24" s="59" cm="1">
        <f t="array" ref="AF24">INDEX(CreditPreferred,AF$3)</f>
        <v>0</v>
      </c>
      <c r="AG24" s="59" cm="1">
        <f t="array" ref="AG24">INDEX(CreditPreferred,AG$3)</f>
        <v>0</v>
      </c>
      <c r="AH24" s="60" cm="1">
        <f t="array" ref="AH24">INDEX(CreditPreferred,AH$3)</f>
        <v>0</v>
      </c>
      <c r="AI24" s="53" cm="1">
        <f t="array" ref="AI24">INDEX(CreditPreferred,AI$3)</f>
        <v>0</v>
      </c>
      <c r="AJ24" s="59" cm="1">
        <f t="array" ref="AJ24">INDEX(CreditPreferred,AJ$3)</f>
        <v>0</v>
      </c>
      <c r="AK24" s="59" cm="1">
        <f t="array" ref="AK24">INDEX(CreditPreferred,AK$3)</f>
        <v>0</v>
      </c>
      <c r="AL24" s="59" cm="1">
        <f t="array" ref="AL24">INDEX(CreditPreferred,AL$3)</f>
        <v>0</v>
      </c>
      <c r="AM24" s="59" cm="1">
        <f t="array" ref="AM24">INDEX(CreditPreferred,AM$3)</f>
        <v>0</v>
      </c>
      <c r="AN24" s="59" cm="1">
        <f t="array" ref="AN24">INDEX(CreditPreferred,AN$3)</f>
        <v>0</v>
      </c>
      <c r="AO24" s="59" cm="1">
        <f t="array" ref="AO24">INDEX(CreditPreferred,AO$3)</f>
        <v>0</v>
      </c>
      <c r="AP24" s="59" cm="1">
        <f t="array" ref="AP24">INDEX(CreditPreferred,AP$3)</f>
        <v>0</v>
      </c>
      <c r="AQ24" s="59" cm="1">
        <f t="array" ref="AQ24">INDEX(CreditPreferred,AQ$3)</f>
        <v>0</v>
      </c>
      <c r="AR24" s="59" cm="1">
        <f t="array" ref="AR24">INDEX(CreditPreferred,AR$3)</f>
        <v>0</v>
      </c>
      <c r="AS24" s="59" cm="1">
        <f t="array" ref="AS24">INDEX(CreditPreferred,AS$3)</f>
        <v>0</v>
      </c>
      <c r="AT24" s="60" cm="1">
        <f t="array" ref="AT24">INDEX(CreditPreferred,AT$3)</f>
        <v>0</v>
      </c>
      <c r="AU24" s="53" cm="1">
        <f t="array" ref="AU24">INDEX(CreditPreferred,AU$3)</f>
        <v>0</v>
      </c>
      <c r="AV24" s="59" cm="1">
        <f t="array" ref="AV24">INDEX(CreditPreferred,AV$3)</f>
        <v>0</v>
      </c>
      <c r="AW24" s="59" cm="1">
        <f t="array" ref="AW24">INDEX(CreditPreferred,AW$3)</f>
        <v>0</v>
      </c>
      <c r="AX24" s="59" cm="1">
        <f t="array" ref="AX24">INDEX(CreditPreferred,AX$3)</f>
        <v>0</v>
      </c>
      <c r="AY24" s="59" cm="1">
        <f t="array" ref="AY24">INDEX(CreditPreferred,AY$3)</f>
        <v>0</v>
      </c>
      <c r="AZ24" s="59" cm="1">
        <f t="array" ref="AZ24">INDEX(CreditPreferred,AZ$3)</f>
        <v>0</v>
      </c>
      <c r="BA24" s="59" cm="1">
        <f t="array" ref="BA24">INDEX(CreditPreferred,BA$3)</f>
        <v>0</v>
      </c>
      <c r="BB24" s="59" cm="1">
        <f t="array" ref="BB24">INDEX(CreditPreferred,BB$3)</f>
        <v>0</v>
      </c>
      <c r="BC24" s="59" cm="1">
        <f t="array" ref="BC24">INDEX(CreditPreferred,BC$3)</f>
        <v>0</v>
      </c>
      <c r="BD24" s="59" cm="1">
        <f t="array" ref="BD24">INDEX(CreditPreferred,BD$3)</f>
        <v>0</v>
      </c>
      <c r="BE24" s="59" cm="1">
        <f t="array" ref="BE24">INDEX(CreditPreferred,BE$3)</f>
        <v>0</v>
      </c>
      <c r="BF24" s="60" cm="1">
        <f t="array" ref="BF24">INDEX(CreditPreferred,BF$3)</f>
        <v>0</v>
      </c>
      <c r="BG24" s="53" cm="1">
        <f t="array" ref="BG24">INDEX(CreditPreferred,BG$3)</f>
        <v>0</v>
      </c>
      <c r="BH24" s="59" cm="1">
        <f t="array" ref="BH24">INDEX(CreditPreferred,BH$3)</f>
        <v>0</v>
      </c>
      <c r="BI24" s="59" cm="1">
        <f t="array" ref="BI24">INDEX(CreditPreferred,BI$3)</f>
        <v>0</v>
      </c>
      <c r="BJ24" s="59" cm="1">
        <f t="array" ref="BJ24">INDEX(CreditPreferred,BJ$3)</f>
        <v>0</v>
      </c>
      <c r="BK24" s="59" cm="1">
        <f t="array" ref="BK24">INDEX(CreditPreferred,BK$3)</f>
        <v>0</v>
      </c>
      <c r="BL24" s="59" cm="1">
        <f t="array" ref="BL24">INDEX(CreditPreferred,BL$3)</f>
        <v>0</v>
      </c>
      <c r="BM24" s="59" cm="1">
        <f t="array" ref="BM24">INDEX(CreditPreferred,BM$3)</f>
        <v>0</v>
      </c>
      <c r="BN24" s="59" cm="1">
        <f t="array" ref="BN24">INDEX(CreditPreferred,BN$3)</f>
        <v>0</v>
      </c>
      <c r="BO24" s="59" cm="1">
        <f t="array" ref="BO24">INDEX(CreditPreferred,BO$3)</f>
        <v>0</v>
      </c>
      <c r="BP24" s="59" cm="1">
        <f t="array" ref="BP24">INDEX(CreditPreferred,BP$3)</f>
        <v>0</v>
      </c>
      <c r="BQ24" s="59" cm="1">
        <f t="array" ref="BQ24">INDEX(CreditPreferred,BQ$3)</f>
        <v>0</v>
      </c>
      <c r="BR24" s="60" cm="1">
        <f t="array" ref="BR24">INDEX(CreditPreferred,BR$3)</f>
        <v>0</v>
      </c>
    </row>
    <row r="25" spans="2:73" s="47" customFormat="1" x14ac:dyDescent="0.25">
      <c r="C25" s="128" t="s">
        <v>72</v>
      </c>
      <c r="E25" s="60">
        <f t="shared" si="14"/>
        <v>200</v>
      </c>
      <c r="F25" s="60">
        <f t="shared" si="15"/>
        <v>0</v>
      </c>
      <c r="G25" s="60">
        <f t="shared" si="16"/>
        <v>0</v>
      </c>
      <c r="H25" s="60">
        <f t="shared" si="17"/>
        <v>0</v>
      </c>
      <c r="I25" s="60">
        <f t="shared" si="18"/>
        <v>0</v>
      </c>
      <c r="K25" s="53" cm="1">
        <f t="array" ref="K25">INDEX(CreditCommon,K$3)</f>
        <v>0</v>
      </c>
      <c r="L25" s="59" cm="1">
        <f t="array" ref="L25">INDEX(CreditCommon,L$3)</f>
        <v>0</v>
      </c>
      <c r="M25" s="59" cm="1">
        <f t="array" ref="M25">INDEX(CreditCommon,M$3)</f>
        <v>0</v>
      </c>
      <c r="N25" s="59" cm="1">
        <f t="array" ref="N25">INDEX(CreditCommon,N$3)</f>
        <v>0</v>
      </c>
      <c r="O25" s="59" cm="1">
        <f t="array" ref="O25">INDEX(CreditCommon,O$3)</f>
        <v>0</v>
      </c>
      <c r="P25" s="59" cm="1">
        <f t="array" ref="P25">INDEX(CreditCommon,P$3)</f>
        <v>200</v>
      </c>
      <c r="Q25" s="59" cm="1">
        <f t="array" ref="Q25">INDEX(CreditCommon,Q$3)</f>
        <v>0</v>
      </c>
      <c r="R25" s="59" cm="1">
        <f t="array" ref="R25">INDEX(CreditCommon,R$3)</f>
        <v>0</v>
      </c>
      <c r="S25" s="59" cm="1">
        <f t="array" ref="S25">INDEX(CreditCommon,S$3)</f>
        <v>0</v>
      </c>
      <c r="T25" s="59" cm="1">
        <f t="array" ref="T25">INDEX(CreditCommon,T$3)</f>
        <v>0</v>
      </c>
      <c r="U25" s="59" cm="1">
        <f t="array" ref="U25">INDEX(CreditCommon,U$3)</f>
        <v>0</v>
      </c>
      <c r="V25" s="60" cm="1">
        <f t="array" ref="V25">INDEX(CreditCommon,V$3)</f>
        <v>0</v>
      </c>
      <c r="W25" s="53" cm="1">
        <f t="array" ref="W25">INDEX(CreditCommon,W$3)</f>
        <v>0</v>
      </c>
      <c r="X25" s="59" cm="1">
        <f t="array" ref="X25">INDEX(CreditCommon,X$3)</f>
        <v>0</v>
      </c>
      <c r="Y25" s="59" cm="1">
        <f t="array" ref="Y25">INDEX(CreditCommon,Y$3)</f>
        <v>0</v>
      </c>
      <c r="Z25" s="59" cm="1">
        <f t="array" ref="Z25">INDEX(CreditCommon,Z$3)</f>
        <v>0</v>
      </c>
      <c r="AA25" s="59" cm="1">
        <f t="array" ref="AA25">INDEX(CreditCommon,AA$3)</f>
        <v>0</v>
      </c>
      <c r="AB25" s="59" cm="1">
        <f t="array" ref="AB25">INDEX(CreditCommon,AB$3)</f>
        <v>0</v>
      </c>
      <c r="AC25" s="59" cm="1">
        <f t="array" ref="AC25">INDEX(CreditCommon,AC$3)</f>
        <v>0</v>
      </c>
      <c r="AD25" s="59" cm="1">
        <f t="array" ref="AD25">INDEX(CreditCommon,AD$3)</f>
        <v>0</v>
      </c>
      <c r="AE25" s="59" cm="1">
        <f t="array" ref="AE25">INDEX(CreditCommon,AE$3)</f>
        <v>0</v>
      </c>
      <c r="AF25" s="59" cm="1">
        <f t="array" ref="AF25">INDEX(CreditCommon,AF$3)</f>
        <v>0</v>
      </c>
      <c r="AG25" s="59" cm="1">
        <f t="array" ref="AG25">INDEX(CreditCommon,AG$3)</f>
        <v>0</v>
      </c>
      <c r="AH25" s="60" cm="1">
        <f t="array" ref="AH25">INDEX(CreditCommon,AH$3)</f>
        <v>0</v>
      </c>
      <c r="AI25" s="53" cm="1">
        <f t="array" ref="AI25">INDEX(CreditCommon,AI$3)</f>
        <v>0</v>
      </c>
      <c r="AJ25" s="59" cm="1">
        <f t="array" ref="AJ25">INDEX(CreditCommon,AJ$3)</f>
        <v>0</v>
      </c>
      <c r="AK25" s="59" cm="1">
        <f t="array" ref="AK25">INDEX(CreditCommon,AK$3)</f>
        <v>0</v>
      </c>
      <c r="AL25" s="59" cm="1">
        <f t="array" ref="AL25">INDEX(CreditCommon,AL$3)</f>
        <v>0</v>
      </c>
      <c r="AM25" s="59" cm="1">
        <f t="array" ref="AM25">INDEX(CreditCommon,AM$3)</f>
        <v>0</v>
      </c>
      <c r="AN25" s="59" cm="1">
        <f t="array" ref="AN25">INDEX(CreditCommon,AN$3)</f>
        <v>0</v>
      </c>
      <c r="AO25" s="59" cm="1">
        <f t="array" ref="AO25">INDEX(CreditCommon,AO$3)</f>
        <v>0</v>
      </c>
      <c r="AP25" s="59" cm="1">
        <f t="array" ref="AP25">INDEX(CreditCommon,AP$3)</f>
        <v>0</v>
      </c>
      <c r="AQ25" s="59" cm="1">
        <f t="array" ref="AQ25">INDEX(CreditCommon,AQ$3)</f>
        <v>0</v>
      </c>
      <c r="AR25" s="59" cm="1">
        <f t="array" ref="AR25">INDEX(CreditCommon,AR$3)</f>
        <v>0</v>
      </c>
      <c r="AS25" s="59" cm="1">
        <f t="array" ref="AS25">INDEX(CreditCommon,AS$3)</f>
        <v>0</v>
      </c>
      <c r="AT25" s="60" cm="1">
        <f t="array" ref="AT25">INDEX(CreditCommon,AT$3)</f>
        <v>0</v>
      </c>
      <c r="AU25" s="53" cm="1">
        <f t="array" ref="AU25">INDEX(CreditCommon,AU$3)</f>
        <v>0</v>
      </c>
      <c r="AV25" s="59" cm="1">
        <f t="array" ref="AV25">INDEX(CreditCommon,AV$3)</f>
        <v>0</v>
      </c>
      <c r="AW25" s="59" cm="1">
        <f t="array" ref="AW25">INDEX(CreditCommon,AW$3)</f>
        <v>0</v>
      </c>
      <c r="AX25" s="59" cm="1">
        <f t="array" ref="AX25">INDEX(CreditCommon,AX$3)</f>
        <v>0</v>
      </c>
      <c r="AY25" s="59" cm="1">
        <f t="array" ref="AY25">INDEX(CreditCommon,AY$3)</f>
        <v>0</v>
      </c>
      <c r="AZ25" s="59" cm="1">
        <f t="array" ref="AZ25">INDEX(CreditCommon,AZ$3)</f>
        <v>0</v>
      </c>
      <c r="BA25" s="59" cm="1">
        <f t="array" ref="BA25">INDEX(CreditCommon,BA$3)</f>
        <v>0</v>
      </c>
      <c r="BB25" s="59" cm="1">
        <f t="array" ref="BB25">INDEX(CreditCommon,BB$3)</f>
        <v>0</v>
      </c>
      <c r="BC25" s="59" cm="1">
        <f t="array" ref="BC25">INDEX(CreditCommon,BC$3)</f>
        <v>0</v>
      </c>
      <c r="BD25" s="59" cm="1">
        <f t="array" ref="BD25">INDEX(CreditCommon,BD$3)</f>
        <v>0</v>
      </c>
      <c r="BE25" s="59" cm="1">
        <f t="array" ref="BE25">INDEX(CreditCommon,BE$3)</f>
        <v>0</v>
      </c>
      <c r="BF25" s="60" cm="1">
        <f t="array" ref="BF25">INDEX(CreditCommon,BF$3)</f>
        <v>0</v>
      </c>
      <c r="BG25" s="53" cm="1">
        <f t="array" ref="BG25">INDEX(CreditCommon,BG$3)</f>
        <v>0</v>
      </c>
      <c r="BH25" s="59" cm="1">
        <f t="array" ref="BH25">INDEX(CreditCommon,BH$3)</f>
        <v>0</v>
      </c>
      <c r="BI25" s="59" cm="1">
        <f t="array" ref="BI25">INDEX(CreditCommon,BI$3)</f>
        <v>0</v>
      </c>
      <c r="BJ25" s="59" cm="1">
        <f t="array" ref="BJ25">INDEX(CreditCommon,BJ$3)</f>
        <v>0</v>
      </c>
      <c r="BK25" s="59" cm="1">
        <f t="array" ref="BK25">INDEX(CreditCommon,BK$3)</f>
        <v>0</v>
      </c>
      <c r="BL25" s="59" cm="1">
        <f t="array" ref="BL25">INDEX(CreditCommon,BL$3)</f>
        <v>0</v>
      </c>
      <c r="BM25" s="59" cm="1">
        <f t="array" ref="BM25">INDEX(CreditCommon,BM$3)</f>
        <v>0</v>
      </c>
      <c r="BN25" s="59" cm="1">
        <f t="array" ref="BN25">INDEX(CreditCommon,BN$3)</f>
        <v>0</v>
      </c>
      <c r="BO25" s="59" cm="1">
        <f t="array" ref="BO25">INDEX(CreditCommon,BO$3)</f>
        <v>0</v>
      </c>
      <c r="BP25" s="59" cm="1">
        <f t="array" ref="BP25">INDEX(CreditCommon,BP$3)</f>
        <v>0</v>
      </c>
      <c r="BQ25" s="59" cm="1">
        <f t="array" ref="BQ25">INDEX(CreditCommon,BQ$3)</f>
        <v>0</v>
      </c>
      <c r="BR25" s="60" cm="1">
        <f t="array" ref="BR25">INDEX(CreditCommon,BR$3)</f>
        <v>0</v>
      </c>
    </row>
    <row r="26" spans="2:73" s="47" customFormat="1" x14ac:dyDescent="0.25">
      <c r="C26" s="147" t="s">
        <v>68</v>
      </c>
      <c r="E26" s="148">
        <f ca="1">SUM(K26:V26)</f>
        <v>-702.33599474513619</v>
      </c>
      <c r="F26" s="148">
        <f ca="1">SUM(W26:AH26)</f>
        <v>0</v>
      </c>
      <c r="G26" s="148">
        <f ca="1">SUM(AI26:AT26)</f>
        <v>0</v>
      </c>
      <c r="H26" s="148">
        <f ca="1">SUM(AU26:BF26)</f>
        <v>0</v>
      </c>
      <c r="I26" s="148">
        <f ca="1">SUM(BG26:BR26)</f>
        <v>0</v>
      </c>
      <c r="K26" s="66" cm="1">
        <f t="array" aca="1" ref="K26" ca="1">-INDEX(IncomeDividends,K$3)</f>
        <v>0</v>
      </c>
      <c r="L26" s="66" cm="1">
        <f t="array" aca="1" ref="L26" ca="1">-INDEX(IncomeDividends,L$3)</f>
        <v>0</v>
      </c>
      <c r="M26" s="66" cm="1">
        <f t="array" aca="1" ref="M26" ca="1">-INDEX(IncomeDividends,M$3)</f>
        <v>0</v>
      </c>
      <c r="N26" s="66" cm="1">
        <f t="array" aca="1" ref="N26" ca="1">-INDEX(IncomeDividends,N$3)</f>
        <v>0</v>
      </c>
      <c r="O26" s="66" cm="1">
        <f t="array" aca="1" ref="O26" ca="1">-INDEX(IncomeDividends,O$3)</f>
        <v>0</v>
      </c>
      <c r="P26" s="66" cm="1">
        <f t="array" aca="1" ref="P26" ca="1">-INDEX(IncomeDividends,P$3)</f>
        <v>-120.1569500973123</v>
      </c>
      <c r="Q26" s="66" cm="1">
        <f t="array" aca="1" ref="Q26" ca="1">-INDEX(IncomeDividends,Q$3)</f>
        <v>0</v>
      </c>
      <c r="R26" s="66" cm="1">
        <f t="array" aca="1" ref="R26" ca="1">-INDEX(IncomeDividends,R$3)</f>
        <v>0</v>
      </c>
      <c r="S26" s="66" cm="1">
        <f t="array" aca="1" ref="S26" ca="1">-INDEX(IncomeDividends,S$3)</f>
        <v>0</v>
      </c>
      <c r="T26" s="66" cm="1">
        <f t="array" aca="1" ref="T26" ca="1">-INDEX(IncomeDividends,T$3)</f>
        <v>0</v>
      </c>
      <c r="U26" s="66" cm="1">
        <f t="array" aca="1" ref="U26" ca="1">-INDEX(IncomeDividends,U$3)</f>
        <v>0</v>
      </c>
      <c r="V26" s="148" cm="1">
        <f t="array" aca="1" ref="V26" ca="1">-INDEX(IncomeDividends,V$3)</f>
        <v>-582.17904464782384</v>
      </c>
      <c r="W26" s="66" cm="1">
        <f t="array" aca="1" ref="W26" ca="1">-INDEX(IncomeDividends,W$3)</f>
        <v>0</v>
      </c>
      <c r="X26" s="66" cm="1">
        <f t="array" aca="1" ref="X26" ca="1">-INDEX(IncomeDividends,X$3)</f>
        <v>0</v>
      </c>
      <c r="Y26" s="66" cm="1">
        <f t="array" aca="1" ref="Y26" ca="1">-INDEX(IncomeDividends,Y$3)</f>
        <v>0</v>
      </c>
      <c r="Z26" s="66" cm="1">
        <f t="array" aca="1" ref="Z26" ca="1">-INDEX(IncomeDividends,Z$3)</f>
        <v>0</v>
      </c>
      <c r="AA26" s="66" cm="1">
        <f t="array" aca="1" ref="AA26" ca="1">-INDEX(IncomeDividends,AA$3)</f>
        <v>0</v>
      </c>
      <c r="AB26" s="66" cm="1">
        <f t="array" aca="1" ref="AB26" ca="1">-INDEX(IncomeDividends,AB$3)</f>
        <v>0</v>
      </c>
      <c r="AC26" s="66" cm="1">
        <f t="array" aca="1" ref="AC26" ca="1">-INDEX(IncomeDividends,AC$3)</f>
        <v>0</v>
      </c>
      <c r="AD26" s="66" cm="1">
        <f t="array" aca="1" ref="AD26" ca="1">-INDEX(IncomeDividends,AD$3)</f>
        <v>0</v>
      </c>
      <c r="AE26" s="66" cm="1">
        <f t="array" aca="1" ref="AE26" ca="1">-INDEX(IncomeDividends,AE$3)</f>
        <v>0</v>
      </c>
      <c r="AF26" s="66" cm="1">
        <f t="array" aca="1" ref="AF26" ca="1">-INDEX(IncomeDividends,AF$3)</f>
        <v>0</v>
      </c>
      <c r="AG26" s="66" cm="1">
        <f t="array" aca="1" ref="AG26" ca="1">-INDEX(IncomeDividends,AG$3)</f>
        <v>0</v>
      </c>
      <c r="AH26" s="148" cm="1">
        <f t="array" aca="1" ref="AH26" ca="1">-INDEX(IncomeDividends,AH$3)</f>
        <v>0</v>
      </c>
      <c r="AI26" s="66" cm="1">
        <f t="array" aca="1" ref="AI26" ca="1">-INDEX(IncomeDividends,AI$3)</f>
        <v>0</v>
      </c>
      <c r="AJ26" s="66" cm="1">
        <f t="array" aca="1" ref="AJ26" ca="1">-INDEX(IncomeDividends,AJ$3)</f>
        <v>0</v>
      </c>
      <c r="AK26" s="66" cm="1">
        <f t="array" aca="1" ref="AK26" ca="1">-INDEX(IncomeDividends,AK$3)</f>
        <v>0</v>
      </c>
      <c r="AL26" s="66" cm="1">
        <f t="array" aca="1" ref="AL26" ca="1">-INDEX(IncomeDividends,AL$3)</f>
        <v>0</v>
      </c>
      <c r="AM26" s="66" cm="1">
        <f t="array" aca="1" ref="AM26" ca="1">-INDEX(IncomeDividends,AM$3)</f>
        <v>0</v>
      </c>
      <c r="AN26" s="66" cm="1">
        <f t="array" aca="1" ref="AN26" ca="1">-INDEX(IncomeDividends,AN$3)</f>
        <v>0</v>
      </c>
      <c r="AO26" s="66" cm="1">
        <f t="array" aca="1" ref="AO26" ca="1">-INDEX(IncomeDividends,AO$3)</f>
        <v>0</v>
      </c>
      <c r="AP26" s="66" cm="1">
        <f t="array" aca="1" ref="AP26" ca="1">-INDEX(IncomeDividends,AP$3)</f>
        <v>0</v>
      </c>
      <c r="AQ26" s="66" cm="1">
        <f t="array" aca="1" ref="AQ26" ca="1">-INDEX(IncomeDividends,AQ$3)</f>
        <v>0</v>
      </c>
      <c r="AR26" s="66" cm="1">
        <f t="array" aca="1" ref="AR26" ca="1">-INDEX(IncomeDividends,AR$3)</f>
        <v>0</v>
      </c>
      <c r="AS26" s="66" cm="1">
        <f t="array" aca="1" ref="AS26" ca="1">-INDEX(IncomeDividends,AS$3)</f>
        <v>0</v>
      </c>
      <c r="AT26" s="148" cm="1">
        <f t="array" aca="1" ref="AT26" ca="1">-INDEX(IncomeDividends,AT$3)</f>
        <v>0</v>
      </c>
      <c r="AU26" s="66" cm="1">
        <f t="array" aca="1" ref="AU26" ca="1">-INDEX(IncomeDividends,AU$3)</f>
        <v>0</v>
      </c>
      <c r="AV26" s="66" cm="1">
        <f t="array" aca="1" ref="AV26" ca="1">-INDEX(IncomeDividends,AV$3)</f>
        <v>0</v>
      </c>
      <c r="AW26" s="66" cm="1">
        <f t="array" aca="1" ref="AW26" ca="1">-INDEX(IncomeDividends,AW$3)</f>
        <v>0</v>
      </c>
      <c r="AX26" s="66" cm="1">
        <f t="array" aca="1" ref="AX26" ca="1">-INDEX(IncomeDividends,AX$3)</f>
        <v>0</v>
      </c>
      <c r="AY26" s="66" cm="1">
        <f t="array" aca="1" ref="AY26" ca="1">-INDEX(IncomeDividends,AY$3)</f>
        <v>0</v>
      </c>
      <c r="AZ26" s="66" cm="1">
        <f t="array" aca="1" ref="AZ26" ca="1">-INDEX(IncomeDividends,AZ$3)</f>
        <v>0</v>
      </c>
      <c r="BA26" s="66" cm="1">
        <f t="array" aca="1" ref="BA26" ca="1">-INDEX(IncomeDividends,BA$3)</f>
        <v>0</v>
      </c>
      <c r="BB26" s="66" cm="1">
        <f t="array" aca="1" ref="BB26" ca="1">-INDEX(IncomeDividends,BB$3)</f>
        <v>0</v>
      </c>
      <c r="BC26" s="66" cm="1">
        <f t="array" aca="1" ref="BC26" ca="1">-INDEX(IncomeDividends,BC$3)</f>
        <v>0</v>
      </c>
      <c r="BD26" s="66" cm="1">
        <f t="array" aca="1" ref="BD26" ca="1">-INDEX(IncomeDividends,BD$3)</f>
        <v>0</v>
      </c>
      <c r="BE26" s="66" cm="1">
        <f t="array" aca="1" ref="BE26" ca="1">-INDEX(IncomeDividends,BE$3)</f>
        <v>0</v>
      </c>
      <c r="BF26" s="148" cm="1">
        <f t="array" aca="1" ref="BF26" ca="1">-INDEX(IncomeDividends,BF$3)</f>
        <v>0</v>
      </c>
      <c r="BG26" s="66" cm="1">
        <f t="array" aca="1" ref="BG26" ca="1">-INDEX(IncomeDividends,BG$3)</f>
        <v>0</v>
      </c>
      <c r="BH26" s="66" cm="1">
        <f t="array" aca="1" ref="BH26" ca="1">-INDEX(IncomeDividends,BH$3)</f>
        <v>0</v>
      </c>
      <c r="BI26" s="66" cm="1">
        <f t="array" aca="1" ref="BI26" ca="1">-INDEX(IncomeDividends,BI$3)</f>
        <v>0</v>
      </c>
      <c r="BJ26" s="66" cm="1">
        <f t="array" aca="1" ref="BJ26" ca="1">-INDEX(IncomeDividends,BJ$3)</f>
        <v>0</v>
      </c>
      <c r="BK26" s="66" cm="1">
        <f t="array" aca="1" ref="BK26" ca="1">-INDEX(IncomeDividends,BK$3)</f>
        <v>0</v>
      </c>
      <c r="BL26" s="66" cm="1">
        <f t="array" aca="1" ref="BL26" ca="1">-INDEX(IncomeDividends,BL$3)</f>
        <v>0</v>
      </c>
      <c r="BM26" s="66" cm="1">
        <f t="array" aca="1" ref="BM26" ca="1">-INDEX(IncomeDividends,BM$3)</f>
        <v>0</v>
      </c>
      <c r="BN26" s="66" cm="1">
        <f t="array" aca="1" ref="BN26" ca="1">-INDEX(IncomeDividends,BN$3)</f>
        <v>0</v>
      </c>
      <c r="BO26" s="66" cm="1">
        <f t="array" aca="1" ref="BO26" ca="1">-INDEX(IncomeDividends,BO$3)</f>
        <v>0</v>
      </c>
      <c r="BP26" s="66" cm="1">
        <f t="array" aca="1" ref="BP26" ca="1">-INDEX(IncomeDividends,BP$3)</f>
        <v>0</v>
      </c>
      <c r="BQ26" s="66" cm="1">
        <f t="array" aca="1" ref="BQ26" ca="1">-INDEX(IncomeDividends,BQ$3)</f>
        <v>0</v>
      </c>
      <c r="BR26" s="148" cm="1">
        <f t="array" aca="1" ref="BR26" ca="1">-INDEX(IncomeDividends,BR$3)</f>
        <v>0</v>
      </c>
    </row>
    <row r="27" spans="2:73" s="65" customFormat="1" x14ac:dyDescent="0.25">
      <c r="C27" s="137" t="s">
        <v>173</v>
      </c>
      <c r="E27" s="138">
        <f ca="1">SUM(K27:V27)</f>
        <v>21407.08073559788</v>
      </c>
      <c r="F27" s="138">
        <f ca="1">SUM(W27:AH27)</f>
        <v>-21009.416730343015</v>
      </c>
      <c r="G27" s="138">
        <f ca="1">SUM(AI27:AT27)</f>
        <v>0</v>
      </c>
      <c r="H27" s="138">
        <f ca="1">SUM(AU27:BF27)</f>
        <v>0</v>
      </c>
      <c r="I27" s="138">
        <f ca="1">SUM(BG27:BR27)</f>
        <v>0</v>
      </c>
      <c r="K27" s="139">
        <f t="shared" ref="K27:AP27" ca="1" si="19">SUM(K21:K26)</f>
        <v>13594.868313563355</v>
      </c>
      <c r="L27" s="139">
        <f t="shared" ca="1" si="19"/>
        <v>12581.533816737285</v>
      </c>
      <c r="M27" s="139">
        <f t="shared" ca="1" si="19"/>
        <v>11401.105139048357</v>
      </c>
      <c r="N27" s="139">
        <f t="shared" ca="1" si="19"/>
        <v>-595.20464370656032</v>
      </c>
      <c r="O27" s="139">
        <f t="shared" ca="1" si="19"/>
        <v>-899.08135915414482</v>
      </c>
      <c r="P27" s="139">
        <f t="shared" ca="1" si="19"/>
        <v>-1206.4912861784189</v>
      </c>
      <c r="Q27" s="139">
        <f t="shared" ca="1" si="19"/>
        <v>-1519.0823667840561</v>
      </c>
      <c r="R27" s="139">
        <f t="shared" ca="1" si="19"/>
        <v>-1834.7296692921445</v>
      </c>
      <c r="S27" s="139">
        <f t="shared" ca="1" si="19"/>
        <v>-1665.4911790707804</v>
      </c>
      <c r="T27" s="139">
        <f t="shared" ca="1" si="19"/>
        <v>-2487.5964909222998</v>
      </c>
      <c r="U27" s="139">
        <f t="shared" ca="1" si="19"/>
        <v>-2815.4065254069656</v>
      </c>
      <c r="V27" s="138">
        <f t="shared" ca="1" si="19"/>
        <v>-3147.343013235743</v>
      </c>
      <c r="W27" s="139">
        <f t="shared" ca="1" si="19"/>
        <v>-5543.8071796623053</v>
      </c>
      <c r="X27" s="139">
        <f t="shared" ca="1" si="19"/>
        <v>-4225.0775669206205</v>
      </c>
      <c r="Y27" s="139">
        <f t="shared" ca="1" si="19"/>
        <v>-2883.7612182565645</v>
      </c>
      <c r="Z27" s="139">
        <f t="shared" ca="1" si="19"/>
        <v>-2592.7951945098116</v>
      </c>
      <c r="AA27" s="139">
        <f t="shared" ca="1" si="19"/>
        <v>-2295.1435596813444</v>
      </c>
      <c r="AB27" s="139">
        <f t="shared" ca="1" si="19"/>
        <v>-1993.0196091793168</v>
      </c>
      <c r="AC27" s="139">
        <f t="shared" ca="1" si="19"/>
        <v>-1475.8124021330532</v>
      </c>
      <c r="AD27" s="139">
        <f t="shared" ca="1" si="19"/>
        <v>0</v>
      </c>
      <c r="AE27" s="139">
        <f t="shared" ca="1" si="19"/>
        <v>0</v>
      </c>
      <c r="AF27" s="139">
        <f t="shared" ca="1" si="19"/>
        <v>0</v>
      </c>
      <c r="AG27" s="139">
        <f t="shared" ca="1" si="19"/>
        <v>0</v>
      </c>
      <c r="AH27" s="138">
        <f t="shared" ca="1" si="19"/>
        <v>0</v>
      </c>
      <c r="AI27" s="139">
        <f t="shared" ca="1" si="19"/>
        <v>0</v>
      </c>
      <c r="AJ27" s="139">
        <f t="shared" ca="1" si="19"/>
        <v>0</v>
      </c>
      <c r="AK27" s="139">
        <f t="shared" ca="1" si="19"/>
        <v>0</v>
      </c>
      <c r="AL27" s="139">
        <f t="shared" ca="1" si="19"/>
        <v>0</v>
      </c>
      <c r="AM27" s="139">
        <f t="shared" ca="1" si="19"/>
        <v>0</v>
      </c>
      <c r="AN27" s="139">
        <f t="shared" ca="1" si="19"/>
        <v>0</v>
      </c>
      <c r="AO27" s="139">
        <f t="shared" ca="1" si="19"/>
        <v>0</v>
      </c>
      <c r="AP27" s="139">
        <f t="shared" ca="1" si="19"/>
        <v>0</v>
      </c>
      <c r="AQ27" s="139">
        <f t="shared" ref="AQ27:BR27" ca="1" si="20">SUM(AQ21:AQ26)</f>
        <v>0</v>
      </c>
      <c r="AR27" s="139">
        <f t="shared" ca="1" si="20"/>
        <v>0</v>
      </c>
      <c r="AS27" s="139">
        <f t="shared" ca="1" si="20"/>
        <v>0</v>
      </c>
      <c r="AT27" s="138">
        <f t="shared" ca="1" si="20"/>
        <v>0</v>
      </c>
      <c r="AU27" s="139">
        <f t="shared" ca="1" si="20"/>
        <v>0</v>
      </c>
      <c r="AV27" s="139">
        <f t="shared" ca="1" si="20"/>
        <v>0</v>
      </c>
      <c r="AW27" s="139">
        <f t="shared" ca="1" si="20"/>
        <v>0</v>
      </c>
      <c r="AX27" s="139">
        <f t="shared" ca="1" si="20"/>
        <v>0</v>
      </c>
      <c r="AY27" s="139">
        <f t="shared" ca="1" si="20"/>
        <v>0</v>
      </c>
      <c r="AZ27" s="139">
        <f t="shared" ca="1" si="20"/>
        <v>0</v>
      </c>
      <c r="BA27" s="139">
        <f t="shared" ca="1" si="20"/>
        <v>0</v>
      </c>
      <c r="BB27" s="139">
        <f t="shared" ca="1" si="20"/>
        <v>0</v>
      </c>
      <c r="BC27" s="139">
        <f t="shared" ca="1" si="20"/>
        <v>0</v>
      </c>
      <c r="BD27" s="139">
        <f t="shared" ca="1" si="20"/>
        <v>0</v>
      </c>
      <c r="BE27" s="139">
        <f t="shared" ca="1" si="20"/>
        <v>0</v>
      </c>
      <c r="BF27" s="138">
        <f t="shared" ca="1" si="20"/>
        <v>0</v>
      </c>
      <c r="BG27" s="139">
        <f t="shared" ca="1" si="20"/>
        <v>0</v>
      </c>
      <c r="BH27" s="139">
        <f t="shared" ca="1" si="20"/>
        <v>0</v>
      </c>
      <c r="BI27" s="139">
        <f t="shared" ca="1" si="20"/>
        <v>0</v>
      </c>
      <c r="BJ27" s="139">
        <f t="shared" ca="1" si="20"/>
        <v>0</v>
      </c>
      <c r="BK27" s="139">
        <f t="shared" ca="1" si="20"/>
        <v>0</v>
      </c>
      <c r="BL27" s="139">
        <f t="shared" ca="1" si="20"/>
        <v>0</v>
      </c>
      <c r="BM27" s="139">
        <f t="shared" ca="1" si="20"/>
        <v>0</v>
      </c>
      <c r="BN27" s="139">
        <f t="shared" ca="1" si="20"/>
        <v>0</v>
      </c>
      <c r="BO27" s="139">
        <f t="shared" ca="1" si="20"/>
        <v>0</v>
      </c>
      <c r="BP27" s="139">
        <f t="shared" ca="1" si="20"/>
        <v>0</v>
      </c>
      <c r="BQ27" s="139">
        <f t="shared" ca="1" si="20"/>
        <v>0</v>
      </c>
      <c r="BR27" s="138">
        <f t="shared" ca="1" si="20"/>
        <v>0</v>
      </c>
      <c r="BT27" s="67"/>
      <c r="BU27" s="67"/>
    </row>
    <row r="28" spans="2:73" s="298" customFormat="1" x14ac:dyDescent="0.25">
      <c r="C28" s="140" t="s">
        <v>122</v>
      </c>
      <c r="D28" s="65"/>
      <c r="E28" s="298">
        <f ca="1">SUM(K28:V28)</f>
        <v>-900.0000000000058</v>
      </c>
      <c r="F28" s="298">
        <f ca="1">SUM(W28:AH28)</f>
        <v>3842.4722280406563</v>
      </c>
      <c r="G28" s="298">
        <f ca="1">SUM(AI28:AT28)</f>
        <v>841.42141380050202</v>
      </c>
      <c r="H28" s="298">
        <f ca="1">SUM(AU28:BF28)</f>
        <v>1239.9432005149713</v>
      </c>
      <c r="I28" s="298">
        <f ca="1">SUM(BG28:BR28)</f>
        <v>1811.3438599288309</v>
      </c>
      <c r="K28" s="65">
        <f t="shared" ref="K28:AP28" ca="1" si="21">SUM(K9,K19,K27)</f>
        <v>-900</v>
      </c>
      <c r="L28" s="65">
        <f t="shared" ca="1" si="21"/>
        <v>0</v>
      </c>
      <c r="M28" s="65">
        <f t="shared" ca="1" si="21"/>
        <v>0</v>
      </c>
      <c r="N28" s="65">
        <f t="shared" ca="1" si="21"/>
        <v>1.9326762412674725E-12</v>
      </c>
      <c r="O28" s="65">
        <f t="shared" ca="1" si="21"/>
        <v>8.8675733422860503E-12</v>
      </c>
      <c r="P28" s="65">
        <f t="shared" ca="1" si="21"/>
        <v>4.7748471843078732E-12</v>
      </c>
      <c r="Q28" s="65">
        <f t="shared" ca="1" si="21"/>
        <v>0</v>
      </c>
      <c r="R28" s="65">
        <f t="shared" ca="1" si="21"/>
        <v>2.2737367544323206E-12</v>
      </c>
      <c r="S28" s="65">
        <f t="shared" ca="1" si="21"/>
        <v>0</v>
      </c>
      <c r="T28" s="65">
        <f t="shared" ca="1" si="21"/>
        <v>-5.4569682106375694E-12</v>
      </c>
      <c r="U28" s="65">
        <f t="shared" ca="1" si="21"/>
        <v>-9.5496943686157465E-12</v>
      </c>
      <c r="V28" s="65">
        <f t="shared" ca="1" si="21"/>
        <v>-8.6401996668428183E-12</v>
      </c>
      <c r="W28" s="65">
        <f t="shared" ca="1" si="21"/>
        <v>0</v>
      </c>
      <c r="X28" s="65">
        <f t="shared" ca="1" si="21"/>
        <v>0</v>
      </c>
      <c r="Y28" s="65">
        <f t="shared" ca="1" si="21"/>
        <v>0</v>
      </c>
      <c r="Z28" s="65">
        <f t="shared" ca="1" si="21"/>
        <v>0</v>
      </c>
      <c r="AA28" s="65">
        <f t="shared" ca="1" si="21"/>
        <v>0</v>
      </c>
      <c r="AB28" s="65">
        <f t="shared" ca="1" si="21"/>
        <v>-4.3200998334214091E-12</v>
      </c>
      <c r="AC28" s="65">
        <f t="shared" ca="1" si="21"/>
        <v>210.55596481021075</v>
      </c>
      <c r="AD28" s="65">
        <f t="shared" ca="1" si="21"/>
        <v>1374.4499012354984</v>
      </c>
      <c r="AE28" s="65">
        <f t="shared" ca="1" si="21"/>
        <v>1054.1073583938671</v>
      </c>
      <c r="AF28" s="65">
        <f t="shared" ca="1" si="21"/>
        <v>730.09526075310976</v>
      </c>
      <c r="AG28" s="65">
        <f t="shared" ca="1" si="21"/>
        <v>402.37125351160449</v>
      </c>
      <c r="AH28" s="65">
        <f t="shared" ca="1" si="21"/>
        <v>70.892489336369806</v>
      </c>
      <c r="AI28" s="65">
        <f t="shared" ca="1" si="21"/>
        <v>16.713515967045254</v>
      </c>
      <c r="AJ28" s="65">
        <f t="shared" ca="1" si="21"/>
        <v>73.570744097279345</v>
      </c>
      <c r="AK28" s="65">
        <f t="shared" ca="1" si="21"/>
        <v>64.336362011774824</v>
      </c>
      <c r="AL28" s="65">
        <f t="shared" ca="1" si="21"/>
        <v>66.232796692143225</v>
      </c>
      <c r="AM28" s="65">
        <f t="shared" ca="1" si="21"/>
        <v>68.14914393665272</v>
      </c>
      <c r="AN28" s="65">
        <f t="shared" ca="1" si="21"/>
        <v>70.085612827232282</v>
      </c>
      <c r="AO28" s="65">
        <f t="shared" ca="1" si="21"/>
        <v>72.042414641158203</v>
      </c>
      <c r="AP28" s="65">
        <f t="shared" ca="1" si="21"/>
        <v>97.686429540807893</v>
      </c>
      <c r="AQ28" s="65">
        <f t="shared" ref="AQ28:BR28" ca="1" si="22">SUM(AQ9,AQ19,AQ27)</f>
        <v>75.101206596893348</v>
      </c>
      <c r="AR28" s="65">
        <f t="shared" ca="1" si="22"/>
        <v>77.120297145409126</v>
      </c>
      <c r="AS28" s="65">
        <f t="shared" ca="1" si="22"/>
        <v>79.16058814467695</v>
      </c>
      <c r="AT28" s="65">
        <f t="shared" ca="1" si="22"/>
        <v>81.222302199428881</v>
      </c>
      <c r="AU28" s="65">
        <f t="shared" ca="1" si="22"/>
        <v>81.334799345952035</v>
      </c>
      <c r="AV28" s="65">
        <f t="shared" ca="1" si="22"/>
        <v>83.440036699837151</v>
      </c>
      <c r="AW28" s="65">
        <f t="shared" ca="1" si="22"/>
        <v>85.567379045941735</v>
      </c>
      <c r="AX28" s="65">
        <f t="shared" ca="1" si="22"/>
        <v>207.71705848669336</v>
      </c>
      <c r="AY28" s="65">
        <f t="shared" ca="1" si="22"/>
        <v>89.889309561547094</v>
      </c>
      <c r="AZ28" s="65">
        <f t="shared" ca="1" si="22"/>
        <v>92.0843692727085</v>
      </c>
      <c r="BA28" s="65">
        <f t="shared" ca="1" si="22"/>
        <v>94.302477110816994</v>
      </c>
      <c r="BB28" s="65">
        <f t="shared" ca="1" si="22"/>
        <v>96.543875081238852</v>
      </c>
      <c r="BC28" s="65">
        <f t="shared" ca="1" si="22"/>
        <v>98.808807730343673</v>
      </c>
      <c r="BD28" s="65">
        <f t="shared" ca="1" si="22"/>
        <v>101.09752217226533</v>
      </c>
      <c r="BE28" s="65">
        <f t="shared" ca="1" si="22"/>
        <v>103.41026811582894</v>
      </c>
      <c r="BF28" s="65">
        <f t="shared" ca="1" si="22"/>
        <v>105.74729789179764</v>
      </c>
      <c r="BG28" s="65">
        <f t="shared" ca="1" si="22"/>
        <v>106.09990124290391</v>
      </c>
      <c r="BH28" s="65">
        <f t="shared" ca="1" si="22"/>
        <v>108.48626630169787</v>
      </c>
      <c r="BI28" s="65">
        <f t="shared" ca="1" si="22"/>
        <v>110.89768819361205</v>
      </c>
      <c r="BJ28" s="65">
        <f t="shared" ca="1" si="22"/>
        <v>113.33443001539787</v>
      </c>
      <c r="BK28" s="65">
        <f t="shared" ca="1" si="22"/>
        <v>115.79675762630745</v>
      </c>
      <c r="BL28" s="65">
        <f t="shared" ca="1" si="22"/>
        <v>493.28493967713382</v>
      </c>
      <c r="BM28" s="65">
        <f t="shared" ca="1" si="22"/>
        <v>120.79924763949505</v>
      </c>
      <c r="BN28" s="65">
        <f t="shared" ca="1" si="22"/>
        <v>123.33995583545504</v>
      </c>
      <c r="BO28" s="65">
        <f t="shared" ca="1" si="22"/>
        <v>125.9073414674794</v>
      </c>
      <c r="BP28" s="65">
        <f t="shared" ca="1" si="22"/>
        <v>128.50168464863839</v>
      </c>
      <c r="BQ28" s="65">
        <f t="shared" ca="1" si="22"/>
        <v>131.12326843321108</v>
      </c>
      <c r="BR28" s="65">
        <f t="shared" ca="1" si="22"/>
        <v>133.77237884749911</v>
      </c>
    </row>
    <row r="29" spans="2:73" ht="7.2" customHeight="1" x14ac:dyDescent="0.25"/>
    <row r="30" spans="2:73" s="47" customFormat="1" x14ac:dyDescent="0.25">
      <c r="B30" s="141"/>
      <c r="C30" s="128" t="s">
        <v>24</v>
      </c>
      <c r="E30" s="60">
        <f>Credit!K5</f>
        <v>1100</v>
      </c>
      <c r="F30" s="60">
        <f ca="1">W30</f>
        <v>200</v>
      </c>
      <c r="G30" s="60">
        <f ca="1">AI30</f>
        <v>4042.4722280406886</v>
      </c>
      <c r="H30" s="60">
        <f ca="1">BG30</f>
        <v>6123.8368423561651</v>
      </c>
      <c r="I30" s="60">
        <f ca="1">BG30</f>
        <v>6123.8368423561651</v>
      </c>
      <c r="K30" s="53" cm="1">
        <f t="array" ref="K30">INDEX(CreditStartCash,K$3)</f>
        <v>1100</v>
      </c>
      <c r="L30" s="59" cm="1">
        <f t="array" aca="1" ref="L30" ca="1">INDEX(CreditStartCash,L$3)</f>
        <v>200</v>
      </c>
      <c r="M30" s="59" cm="1">
        <f t="array" aca="1" ref="M30" ca="1">INDEX(CreditStartCash,M$3)</f>
        <v>200</v>
      </c>
      <c r="N30" s="59" cm="1">
        <f t="array" aca="1" ref="N30" ca="1">INDEX(CreditStartCash,N$3)</f>
        <v>200</v>
      </c>
      <c r="O30" s="59" cm="1">
        <f t="array" aca="1" ref="O30" ca="1">INDEX(CreditStartCash,O$3)</f>
        <v>200</v>
      </c>
      <c r="P30" s="59" cm="1">
        <f t="array" aca="1" ref="P30" ca="1">INDEX(CreditStartCash,P$3)</f>
        <v>200</v>
      </c>
      <c r="Q30" s="59" cm="1">
        <f t="array" aca="1" ref="Q30" ca="1">INDEX(CreditStartCash,Q$3)</f>
        <v>200</v>
      </c>
      <c r="R30" s="59" cm="1">
        <f t="array" aca="1" ref="R30" ca="1">INDEX(CreditStartCash,R$3)</f>
        <v>200</v>
      </c>
      <c r="S30" s="59" cm="1">
        <f t="array" aca="1" ref="S30" ca="1">INDEX(CreditStartCash,S$3)</f>
        <v>200</v>
      </c>
      <c r="T30" s="59" cm="1">
        <f t="array" aca="1" ref="T30" ca="1">INDEX(CreditStartCash,T$3)</f>
        <v>200</v>
      </c>
      <c r="U30" s="59" cm="1">
        <f t="array" aca="1" ref="U30" ca="1">INDEX(CreditStartCash,U$3)</f>
        <v>200</v>
      </c>
      <c r="V30" s="60" cm="1">
        <f t="array" aca="1" ref="V30" ca="1">INDEX(CreditStartCash,V$3)</f>
        <v>200</v>
      </c>
      <c r="W30" s="53" cm="1">
        <f t="array" aca="1" ref="W30" ca="1">INDEX(CreditStartCash,W$3)</f>
        <v>200</v>
      </c>
      <c r="X30" s="59" cm="1">
        <f t="array" aca="1" ref="X30" ca="1">INDEX(CreditStartCash,X$3)</f>
        <v>200</v>
      </c>
      <c r="Y30" s="59" cm="1">
        <f t="array" aca="1" ref="Y30" ca="1">INDEX(CreditStartCash,Y$3)</f>
        <v>200</v>
      </c>
      <c r="Z30" s="59" cm="1">
        <f t="array" aca="1" ref="Z30" ca="1">INDEX(CreditStartCash,Z$3)</f>
        <v>200</v>
      </c>
      <c r="AA30" s="59" cm="1">
        <f t="array" aca="1" ref="AA30" ca="1">INDEX(CreditStartCash,AA$3)</f>
        <v>200</v>
      </c>
      <c r="AB30" s="59" cm="1">
        <f t="array" aca="1" ref="AB30" ca="1">INDEX(CreditStartCash,AB$3)</f>
        <v>200</v>
      </c>
      <c r="AC30" s="59" cm="1">
        <f t="array" aca="1" ref="AC30" ca="1">INDEX(CreditStartCash,AC$3)</f>
        <v>200</v>
      </c>
      <c r="AD30" s="59" cm="1">
        <f t="array" aca="1" ref="AD30" ca="1">INDEX(CreditStartCash,AD$3)</f>
        <v>410.55596481020393</v>
      </c>
      <c r="AE30" s="59" cm="1">
        <f t="array" aca="1" ref="AE30" ca="1">INDEX(CreditStartCash,AE$3)</f>
        <v>1785.0058660457103</v>
      </c>
      <c r="AF30" s="59" cm="1">
        <f t="array" aca="1" ref="AF30" ca="1">INDEX(CreditStartCash,AF$3)</f>
        <v>2839.1132244395849</v>
      </c>
      <c r="AG30" s="59" cm="1">
        <f t="array" aca="1" ref="AG30" ca="1">INDEX(CreditStartCash,AG$3)</f>
        <v>3569.2084851927038</v>
      </c>
      <c r="AH30" s="60" cm="1">
        <f t="array" aca="1" ref="AH30" ca="1">INDEX(CreditStartCash,AH$3)</f>
        <v>3971.5797387043217</v>
      </c>
      <c r="AI30" s="53" cm="1">
        <f t="array" aca="1" ref="AI30" ca="1">INDEX(CreditStartCash,AI$3)</f>
        <v>4042.4722280406886</v>
      </c>
      <c r="AJ30" s="59" cm="1">
        <f t="array" aca="1" ref="AJ30" ca="1">INDEX(CreditStartCash,AJ$3)</f>
        <v>4059.1857440077374</v>
      </c>
      <c r="AK30" s="59" cm="1">
        <f t="array" aca="1" ref="AK30" ca="1">INDEX(CreditStartCash,AK$3)</f>
        <v>4132.7564881050212</v>
      </c>
      <c r="AL30" s="59" cm="1">
        <f t="array" aca="1" ref="AL30" ca="1">INDEX(CreditStartCash,AL$3)</f>
        <v>4197.0928501167928</v>
      </c>
      <c r="AM30" s="59" cm="1">
        <f t="array" aca="1" ref="AM30" ca="1">INDEX(CreditStartCash,AM$3)</f>
        <v>4263.3256468089312</v>
      </c>
      <c r="AN30" s="59" cm="1">
        <f t="array" aca="1" ref="AN30" ca="1">INDEX(CreditStartCash,AN$3)</f>
        <v>4331.4747907455794</v>
      </c>
      <c r="AO30" s="59" cm="1">
        <f t="array" aca="1" ref="AO30" ca="1">INDEX(CreditStartCash,AO$3)</f>
        <v>4401.5604035728084</v>
      </c>
      <c r="AP30" s="59" cm="1">
        <f t="array" aca="1" ref="AP30" ca="1">INDEX(CreditStartCash,AP$3)</f>
        <v>4473.6028182139671</v>
      </c>
      <c r="AQ30" s="59" cm="1">
        <f t="array" aca="1" ref="AQ30" ca="1">INDEX(CreditStartCash,AQ$3)</f>
        <v>4571.2892477547721</v>
      </c>
      <c r="AR30" s="59" cm="1">
        <f t="array" aca="1" ref="AR30" ca="1">INDEX(CreditStartCash,AR$3)</f>
        <v>4646.3904543516646</v>
      </c>
      <c r="AS30" s="59" cm="1">
        <f t="array" aca="1" ref="AS30" ca="1">INDEX(CreditStartCash,AS$3)</f>
        <v>4723.5107514970723</v>
      </c>
      <c r="AT30" s="60" cm="1">
        <f t="array" aca="1" ref="AT30" ca="1">INDEX(CreditStartCash,AT$3)</f>
        <v>4802.671339641749</v>
      </c>
      <c r="AU30" s="53" cm="1">
        <f t="array" aca="1" ref="AU30" ca="1">INDEX(CreditStartCash,AU$3)</f>
        <v>4883.893641841184</v>
      </c>
      <c r="AV30" s="59" cm="1">
        <f t="array" aca="1" ref="AV30" ca="1">INDEX(CreditStartCash,AV$3)</f>
        <v>4965.2284411871351</v>
      </c>
      <c r="AW30" s="59" cm="1">
        <f t="array" aca="1" ref="AW30" ca="1">INDEX(CreditStartCash,AW$3)</f>
        <v>5048.668477886974</v>
      </c>
      <c r="AX30" s="59" cm="1">
        <f t="array" aca="1" ref="AX30" ca="1">INDEX(CreditStartCash,AX$3)</f>
        <v>5134.2358569329199</v>
      </c>
      <c r="AY30" s="59" cm="1">
        <f t="array" aca="1" ref="AY30" ca="1">INDEX(CreditStartCash,AY$3)</f>
        <v>5341.9529154196025</v>
      </c>
      <c r="AZ30" s="59" cm="1">
        <f t="array" aca="1" ref="AZ30" ca="1">INDEX(CreditStartCash,AZ$3)</f>
        <v>5431.8422249811501</v>
      </c>
      <c r="BA30" s="59" cm="1">
        <f t="array" aca="1" ref="BA30" ca="1">INDEX(CreditStartCash,BA$3)</f>
        <v>5523.9265942538523</v>
      </c>
      <c r="BB30" s="59" cm="1">
        <f t="array" aca="1" ref="BB30" ca="1">INDEX(CreditStartCash,BB$3)</f>
        <v>5618.2290713646717</v>
      </c>
      <c r="BC30" s="59" cm="1">
        <f t="array" aca="1" ref="BC30" ca="1">INDEX(CreditStartCash,BC$3)</f>
        <v>5714.7729464459089</v>
      </c>
      <c r="BD30" s="59" cm="1">
        <f t="array" aca="1" ref="BD30" ca="1">INDEX(CreditStartCash,BD$3)</f>
        <v>5813.5817541762553</v>
      </c>
      <c r="BE30" s="59" cm="1">
        <f t="array" aca="1" ref="BE30" ca="1">INDEX(CreditStartCash,BE$3)</f>
        <v>5914.6792763485228</v>
      </c>
      <c r="BF30" s="60" cm="1">
        <f t="array" aca="1" ref="BF30" ca="1">INDEX(CreditStartCash,BF$3)</f>
        <v>6018.0895444643593</v>
      </c>
      <c r="BG30" s="53" cm="1">
        <f t="array" aca="1" ref="BG30" ca="1">INDEX(CreditStartCash,BG$3)</f>
        <v>6123.8368423561651</v>
      </c>
      <c r="BH30" s="59" cm="1">
        <f t="array" aca="1" ref="BH30" ca="1">INDEX(CreditStartCash,BH$3)</f>
        <v>6229.9367435990716</v>
      </c>
      <c r="BI30" s="59" cm="1">
        <f t="array" aca="1" ref="BI30" ca="1">INDEX(CreditStartCash,BI$3)</f>
        <v>6338.42300990077</v>
      </c>
      <c r="BJ30" s="59" cm="1">
        <f t="array" aca="1" ref="BJ30" ca="1">INDEX(CreditStartCash,BJ$3)</f>
        <v>6449.3206980943924</v>
      </c>
      <c r="BK30" s="59" cm="1">
        <f t="array" aca="1" ref="BK30" ca="1">INDEX(CreditStartCash,BK$3)</f>
        <v>6562.6551281097927</v>
      </c>
      <c r="BL30" s="59" cm="1">
        <f t="array" aca="1" ref="BL30" ca="1">INDEX(CreditStartCash,BL$3)</f>
        <v>6678.4518857361063</v>
      </c>
      <c r="BM30" s="59" cm="1">
        <f t="array" aca="1" ref="BM30" ca="1">INDEX(CreditStartCash,BM$3)</f>
        <v>7171.7368254132462</v>
      </c>
      <c r="BN30" s="59" cm="1">
        <f t="array" aca="1" ref="BN30" ca="1">INDEX(CreditStartCash,BN$3)</f>
        <v>7292.5360730527482</v>
      </c>
      <c r="BO30" s="59" cm="1">
        <f t="array" aca="1" ref="BO30" ca="1">INDEX(CreditStartCash,BO$3)</f>
        <v>7415.8760288882158</v>
      </c>
      <c r="BP30" s="59" cm="1">
        <f t="array" aca="1" ref="BP30" ca="1">INDEX(CreditStartCash,BP$3)</f>
        <v>7541.7833703557008</v>
      </c>
      <c r="BQ30" s="59" cm="1">
        <f t="array" aca="1" ref="BQ30" ca="1">INDEX(CreditStartCash,BQ$3)</f>
        <v>7670.2850550043431</v>
      </c>
      <c r="BR30" s="60" cm="1">
        <f t="array" aca="1" ref="BR30" ca="1">INDEX(CreditStartCash,BR$3)</f>
        <v>7801.4083234375494</v>
      </c>
    </row>
    <row r="31" spans="2:73" s="47" customFormat="1" x14ac:dyDescent="0.25">
      <c r="B31" s="141"/>
      <c r="C31" s="147" t="s">
        <v>25</v>
      </c>
      <c r="E31" s="148">
        <f ca="1">V31</f>
        <v>200</v>
      </c>
      <c r="F31" s="148">
        <f ca="1">AH31</f>
        <v>4042.4722280406886</v>
      </c>
      <c r="G31" s="148">
        <f ca="1">AT31</f>
        <v>4883.893641841184</v>
      </c>
      <c r="H31" s="148">
        <f ca="1">BF31</f>
        <v>6123.8368423561651</v>
      </c>
      <c r="I31" s="148">
        <f ca="1">BR31</f>
        <v>7935.1807022850526</v>
      </c>
      <c r="K31" s="66" cm="1">
        <f t="array" aca="1" ref="K31" ca="1">INDEX(CreditEndCash,K$3)</f>
        <v>200</v>
      </c>
      <c r="L31" s="66" cm="1">
        <f t="array" aca="1" ref="L31" ca="1">INDEX(CreditEndCash,L$3)</f>
        <v>200</v>
      </c>
      <c r="M31" s="66" cm="1">
        <f t="array" aca="1" ref="M31" ca="1">INDEX(CreditEndCash,M$3)</f>
        <v>200</v>
      </c>
      <c r="N31" s="66" cm="1">
        <f t="array" aca="1" ref="N31" ca="1">INDEX(CreditEndCash,N$3)</f>
        <v>200</v>
      </c>
      <c r="O31" s="66" cm="1">
        <f t="array" aca="1" ref="O31" ca="1">INDEX(CreditEndCash,O$3)</f>
        <v>200</v>
      </c>
      <c r="P31" s="66" cm="1">
        <f t="array" aca="1" ref="P31" ca="1">INDEX(CreditEndCash,P$3)</f>
        <v>200</v>
      </c>
      <c r="Q31" s="66" cm="1">
        <f t="array" aca="1" ref="Q31" ca="1">INDEX(CreditEndCash,Q$3)</f>
        <v>200</v>
      </c>
      <c r="R31" s="66" cm="1">
        <f t="array" aca="1" ref="R31" ca="1">INDEX(CreditEndCash,R$3)</f>
        <v>200</v>
      </c>
      <c r="S31" s="66" cm="1">
        <f t="array" aca="1" ref="S31" ca="1">INDEX(CreditEndCash,S$3)</f>
        <v>200</v>
      </c>
      <c r="T31" s="66" cm="1">
        <f t="array" aca="1" ref="T31" ca="1">INDEX(CreditEndCash,T$3)</f>
        <v>200</v>
      </c>
      <c r="U31" s="66" cm="1">
        <f t="array" aca="1" ref="U31" ca="1">INDEX(CreditEndCash,U$3)</f>
        <v>200</v>
      </c>
      <c r="V31" s="148" cm="1">
        <f t="array" aca="1" ref="V31" ca="1">INDEX(CreditEndCash,V$3)</f>
        <v>200</v>
      </c>
      <c r="W31" s="66" cm="1">
        <f t="array" aca="1" ref="W31" ca="1">INDEX(CreditEndCash,W$3)</f>
        <v>200</v>
      </c>
      <c r="X31" s="66" cm="1">
        <f t="array" aca="1" ref="X31" ca="1">INDEX(CreditEndCash,X$3)</f>
        <v>200</v>
      </c>
      <c r="Y31" s="66" cm="1">
        <f t="array" aca="1" ref="Y31" ca="1">INDEX(CreditEndCash,Y$3)</f>
        <v>200</v>
      </c>
      <c r="Z31" s="66" cm="1">
        <f t="array" aca="1" ref="Z31" ca="1">INDEX(CreditEndCash,Z$3)</f>
        <v>200</v>
      </c>
      <c r="AA31" s="66" cm="1">
        <f t="array" aca="1" ref="AA31" ca="1">INDEX(CreditEndCash,AA$3)</f>
        <v>200</v>
      </c>
      <c r="AB31" s="66" cm="1">
        <f t="array" aca="1" ref="AB31" ca="1">INDEX(CreditEndCash,AB$3)</f>
        <v>200</v>
      </c>
      <c r="AC31" s="66" cm="1">
        <f t="array" aca="1" ref="AC31" ca="1">INDEX(CreditEndCash,AC$3)</f>
        <v>410.55596481020393</v>
      </c>
      <c r="AD31" s="66" cm="1">
        <f t="array" aca="1" ref="AD31" ca="1">INDEX(CreditEndCash,AD$3)</f>
        <v>1785.0058660457103</v>
      </c>
      <c r="AE31" s="66" cm="1">
        <f t="array" aca="1" ref="AE31" ca="1">INDEX(CreditEndCash,AE$3)</f>
        <v>2839.1132244395849</v>
      </c>
      <c r="AF31" s="66" cm="1">
        <f t="array" aca="1" ref="AF31" ca="1">INDEX(CreditEndCash,AF$3)</f>
        <v>3569.2084851927038</v>
      </c>
      <c r="AG31" s="66" cm="1">
        <f t="array" aca="1" ref="AG31" ca="1">INDEX(CreditEndCash,AG$3)</f>
        <v>3971.5797387043217</v>
      </c>
      <c r="AH31" s="148" cm="1">
        <f t="array" aca="1" ref="AH31" ca="1">INDEX(CreditEndCash,AH$3)</f>
        <v>4042.4722280406886</v>
      </c>
      <c r="AI31" s="66" cm="1">
        <f t="array" aca="1" ref="AI31" ca="1">INDEX(CreditEndCash,AI$3)</f>
        <v>4059.1857440077374</v>
      </c>
      <c r="AJ31" s="66" cm="1">
        <f t="array" aca="1" ref="AJ31" ca="1">INDEX(CreditEndCash,AJ$3)</f>
        <v>4132.7564881050212</v>
      </c>
      <c r="AK31" s="66" cm="1">
        <f t="array" aca="1" ref="AK31" ca="1">INDEX(CreditEndCash,AK$3)</f>
        <v>4197.0928501167928</v>
      </c>
      <c r="AL31" s="66" cm="1">
        <f t="array" aca="1" ref="AL31" ca="1">INDEX(CreditEndCash,AL$3)</f>
        <v>4263.3256468089312</v>
      </c>
      <c r="AM31" s="66" cm="1">
        <f t="array" aca="1" ref="AM31" ca="1">INDEX(CreditEndCash,AM$3)</f>
        <v>4331.4747907455794</v>
      </c>
      <c r="AN31" s="66" cm="1">
        <f t="array" aca="1" ref="AN31" ca="1">INDEX(CreditEndCash,AN$3)</f>
        <v>4401.5604035728084</v>
      </c>
      <c r="AO31" s="66" cm="1">
        <f t="array" aca="1" ref="AO31" ca="1">INDEX(CreditEndCash,AO$3)</f>
        <v>4473.6028182139671</v>
      </c>
      <c r="AP31" s="66" cm="1">
        <f t="array" aca="1" ref="AP31" ca="1">INDEX(CreditEndCash,AP$3)</f>
        <v>4571.2892477547721</v>
      </c>
      <c r="AQ31" s="66" cm="1">
        <f t="array" aca="1" ref="AQ31" ca="1">INDEX(CreditEndCash,AQ$3)</f>
        <v>4646.3904543516646</v>
      </c>
      <c r="AR31" s="66" cm="1">
        <f t="array" aca="1" ref="AR31" ca="1">INDEX(CreditEndCash,AR$3)</f>
        <v>4723.5107514970723</v>
      </c>
      <c r="AS31" s="66" cm="1">
        <f t="array" aca="1" ref="AS31" ca="1">INDEX(CreditEndCash,AS$3)</f>
        <v>4802.671339641749</v>
      </c>
      <c r="AT31" s="148" cm="1">
        <f t="array" aca="1" ref="AT31" ca="1">INDEX(CreditEndCash,AT$3)</f>
        <v>4883.893641841184</v>
      </c>
      <c r="AU31" s="66" cm="1">
        <f t="array" aca="1" ref="AU31" ca="1">INDEX(CreditEndCash,AU$3)</f>
        <v>4965.2284411871351</v>
      </c>
      <c r="AV31" s="66" cm="1">
        <f t="array" aca="1" ref="AV31" ca="1">INDEX(CreditEndCash,AV$3)</f>
        <v>5048.668477886974</v>
      </c>
      <c r="AW31" s="66" cm="1">
        <f t="array" aca="1" ref="AW31" ca="1">INDEX(CreditEndCash,AW$3)</f>
        <v>5134.2358569329199</v>
      </c>
      <c r="AX31" s="66" cm="1">
        <f t="array" aca="1" ref="AX31" ca="1">INDEX(CreditEndCash,AX$3)</f>
        <v>5341.9529154196025</v>
      </c>
      <c r="AY31" s="66" cm="1">
        <f t="array" aca="1" ref="AY31" ca="1">INDEX(CreditEndCash,AY$3)</f>
        <v>5431.8422249811501</v>
      </c>
      <c r="AZ31" s="66" cm="1">
        <f t="array" aca="1" ref="AZ31" ca="1">INDEX(CreditEndCash,AZ$3)</f>
        <v>5523.9265942538523</v>
      </c>
      <c r="BA31" s="66" cm="1">
        <f t="array" aca="1" ref="BA31" ca="1">INDEX(CreditEndCash,BA$3)</f>
        <v>5618.2290713646717</v>
      </c>
      <c r="BB31" s="66" cm="1">
        <f t="array" aca="1" ref="BB31" ca="1">INDEX(CreditEndCash,BB$3)</f>
        <v>5714.7729464459089</v>
      </c>
      <c r="BC31" s="66" cm="1">
        <f t="array" aca="1" ref="BC31" ca="1">INDEX(CreditEndCash,BC$3)</f>
        <v>5813.5817541762553</v>
      </c>
      <c r="BD31" s="66" cm="1">
        <f t="array" aca="1" ref="BD31" ca="1">INDEX(CreditEndCash,BD$3)</f>
        <v>5914.6792763485228</v>
      </c>
      <c r="BE31" s="66" cm="1">
        <f t="array" aca="1" ref="BE31" ca="1">INDEX(CreditEndCash,BE$3)</f>
        <v>6018.0895444643593</v>
      </c>
      <c r="BF31" s="148" cm="1">
        <f t="array" aca="1" ref="BF31" ca="1">INDEX(CreditEndCash,BF$3)</f>
        <v>6123.8368423561651</v>
      </c>
      <c r="BG31" s="66" cm="1">
        <f t="array" aca="1" ref="BG31" ca="1">INDEX(CreditEndCash,BG$3)</f>
        <v>6229.9367435990716</v>
      </c>
      <c r="BH31" s="66" cm="1">
        <f t="array" aca="1" ref="BH31" ca="1">INDEX(CreditEndCash,BH$3)</f>
        <v>6338.42300990077</v>
      </c>
      <c r="BI31" s="66" cm="1">
        <f t="array" aca="1" ref="BI31" ca="1">INDEX(CreditEndCash,BI$3)</f>
        <v>6449.3206980943924</v>
      </c>
      <c r="BJ31" s="66" cm="1">
        <f t="array" aca="1" ref="BJ31" ca="1">INDEX(CreditEndCash,BJ$3)</f>
        <v>6562.6551281097927</v>
      </c>
      <c r="BK31" s="66" cm="1">
        <f t="array" aca="1" ref="BK31" ca="1">INDEX(CreditEndCash,BK$3)</f>
        <v>6678.4518857361063</v>
      </c>
      <c r="BL31" s="66" cm="1">
        <f t="array" aca="1" ref="BL31" ca="1">INDEX(CreditEndCash,BL$3)</f>
        <v>7171.7368254132462</v>
      </c>
      <c r="BM31" s="66" cm="1">
        <f t="array" aca="1" ref="BM31" ca="1">INDEX(CreditEndCash,BM$3)</f>
        <v>7292.5360730527482</v>
      </c>
      <c r="BN31" s="66" cm="1">
        <f t="array" aca="1" ref="BN31" ca="1">INDEX(CreditEndCash,BN$3)</f>
        <v>7415.8760288882158</v>
      </c>
      <c r="BO31" s="66" cm="1">
        <f t="array" aca="1" ref="BO31" ca="1">INDEX(CreditEndCash,BO$3)</f>
        <v>7541.7833703557008</v>
      </c>
      <c r="BP31" s="66" cm="1">
        <f t="array" aca="1" ref="BP31" ca="1">INDEX(CreditEndCash,BP$3)</f>
        <v>7670.2850550043431</v>
      </c>
      <c r="BQ31" s="66" cm="1">
        <f t="array" aca="1" ref="BQ31" ca="1">INDEX(CreditEndCash,BQ$3)</f>
        <v>7801.4083234375494</v>
      </c>
      <c r="BR31" s="148" cm="1">
        <f t="array" aca="1" ref="BR31" ca="1">INDEX(CreditEndCash,BR$3)</f>
        <v>7935.1807022850526</v>
      </c>
    </row>
    <row r="32" spans="2:73" s="67" customFormat="1" x14ac:dyDescent="0.25">
      <c r="B32" s="141"/>
      <c r="C32" s="140" t="s">
        <v>235</v>
      </c>
      <c r="D32" s="65"/>
      <c r="E32" s="65">
        <f ca="1">SUM(K32:V32)</f>
        <v>-900</v>
      </c>
      <c r="F32" s="65">
        <f ca="1">SUM(W32:AH32)</f>
        <v>3842.4722280406886</v>
      </c>
      <c r="G32" s="65">
        <f ca="1">SUM(AI32:AT32)</f>
        <v>841.42141380049543</v>
      </c>
      <c r="H32" s="65">
        <f ca="1">SUM(AU32:BF32)</f>
        <v>1239.9432005149811</v>
      </c>
      <c r="I32" s="65">
        <f ca="1">SUM(BG32:BR32)</f>
        <v>1811.3438599288875</v>
      </c>
      <c r="J32" s="65"/>
      <c r="K32" s="65">
        <f t="shared" ref="K32:AP32" ca="1" si="23">K31-K30</f>
        <v>-900</v>
      </c>
      <c r="L32" s="65">
        <f t="shared" ca="1" si="23"/>
        <v>0</v>
      </c>
      <c r="M32" s="65">
        <f t="shared" ca="1" si="23"/>
        <v>0</v>
      </c>
      <c r="N32" s="65">
        <f t="shared" ca="1" si="23"/>
        <v>0</v>
      </c>
      <c r="O32" s="65">
        <f t="shared" ca="1" si="23"/>
        <v>0</v>
      </c>
      <c r="P32" s="65">
        <f t="shared" ca="1" si="23"/>
        <v>0</v>
      </c>
      <c r="Q32" s="65">
        <f t="shared" ca="1" si="23"/>
        <v>0</v>
      </c>
      <c r="R32" s="65">
        <f t="shared" ca="1" si="23"/>
        <v>0</v>
      </c>
      <c r="S32" s="65">
        <f t="shared" ca="1" si="23"/>
        <v>0</v>
      </c>
      <c r="T32" s="65">
        <f t="shared" ca="1" si="23"/>
        <v>0</v>
      </c>
      <c r="U32" s="65">
        <f t="shared" ca="1" si="23"/>
        <v>0</v>
      </c>
      <c r="V32" s="65">
        <f t="shared" ca="1" si="23"/>
        <v>0</v>
      </c>
      <c r="W32" s="65">
        <f t="shared" ca="1" si="23"/>
        <v>0</v>
      </c>
      <c r="X32" s="65">
        <f t="shared" ca="1" si="23"/>
        <v>0</v>
      </c>
      <c r="Y32" s="65">
        <f t="shared" ca="1" si="23"/>
        <v>0</v>
      </c>
      <c r="Z32" s="65">
        <f t="shared" ca="1" si="23"/>
        <v>0</v>
      </c>
      <c r="AA32" s="65">
        <f t="shared" ca="1" si="23"/>
        <v>0</v>
      </c>
      <c r="AB32" s="65">
        <f t="shared" ca="1" si="23"/>
        <v>0</v>
      </c>
      <c r="AC32" s="65">
        <f t="shared" ca="1" si="23"/>
        <v>210.55596481020393</v>
      </c>
      <c r="AD32" s="65">
        <f t="shared" ca="1" si="23"/>
        <v>1374.4499012355063</v>
      </c>
      <c r="AE32" s="65">
        <f t="shared" ca="1" si="23"/>
        <v>1054.1073583938746</v>
      </c>
      <c r="AF32" s="65">
        <f t="shared" ca="1" si="23"/>
        <v>730.09526075311896</v>
      </c>
      <c r="AG32" s="65">
        <f t="shared" ca="1" si="23"/>
        <v>402.37125351161785</v>
      </c>
      <c r="AH32" s="65">
        <f t="shared" ca="1" si="23"/>
        <v>70.892489336366907</v>
      </c>
      <c r="AI32" s="65">
        <f t="shared" ca="1" si="23"/>
        <v>16.713515967048806</v>
      </c>
      <c r="AJ32" s="65">
        <f t="shared" ca="1" si="23"/>
        <v>73.57074409728375</v>
      </c>
      <c r="AK32" s="65">
        <f t="shared" ca="1" si="23"/>
        <v>64.336362011771598</v>
      </c>
      <c r="AL32" s="65">
        <f t="shared" ca="1" si="23"/>
        <v>66.232796692138436</v>
      </c>
      <c r="AM32" s="65">
        <f t="shared" ca="1" si="23"/>
        <v>68.149143936648215</v>
      </c>
      <c r="AN32" s="65">
        <f t="shared" ca="1" si="23"/>
        <v>70.085612827228942</v>
      </c>
      <c r="AO32" s="65">
        <f t="shared" ca="1" si="23"/>
        <v>72.042414641158757</v>
      </c>
      <c r="AP32" s="65">
        <f t="shared" ca="1" si="23"/>
        <v>97.686429540804966</v>
      </c>
      <c r="AQ32" s="65">
        <f t="shared" ref="AQ32:BR32" ca="1" si="24">AQ31-AQ30</f>
        <v>75.101206596892553</v>
      </c>
      <c r="AR32" s="65">
        <f t="shared" ca="1" si="24"/>
        <v>77.120297145407676</v>
      </c>
      <c r="AS32" s="65">
        <f t="shared" ca="1" si="24"/>
        <v>79.160588144676694</v>
      </c>
      <c r="AT32" s="65">
        <f t="shared" ca="1" si="24"/>
        <v>81.222302199435035</v>
      </c>
      <c r="AU32" s="65">
        <f t="shared" ca="1" si="24"/>
        <v>81.334799345951069</v>
      </c>
      <c r="AV32" s="65">
        <f t="shared" ca="1" si="24"/>
        <v>83.440036699838856</v>
      </c>
      <c r="AW32" s="65">
        <f t="shared" ca="1" si="24"/>
        <v>85.567379045945927</v>
      </c>
      <c r="AX32" s="65">
        <f t="shared" ca="1" si="24"/>
        <v>207.71705848668262</v>
      </c>
      <c r="AY32" s="65">
        <f t="shared" ca="1" si="24"/>
        <v>89.889309561547634</v>
      </c>
      <c r="AZ32" s="65">
        <f t="shared" ca="1" si="24"/>
        <v>92.084369272702133</v>
      </c>
      <c r="BA32" s="65">
        <f t="shared" ca="1" si="24"/>
        <v>94.302477110819382</v>
      </c>
      <c r="BB32" s="65">
        <f t="shared" ca="1" si="24"/>
        <v>96.543875081237275</v>
      </c>
      <c r="BC32" s="65">
        <f t="shared" ca="1" si="24"/>
        <v>98.808807730346416</v>
      </c>
      <c r="BD32" s="65">
        <f t="shared" ca="1" si="24"/>
        <v>101.09752217226742</v>
      </c>
      <c r="BE32" s="65">
        <f t="shared" ca="1" si="24"/>
        <v>103.41026811583652</v>
      </c>
      <c r="BF32" s="65">
        <f t="shared" ca="1" si="24"/>
        <v>105.74729789180583</v>
      </c>
      <c r="BG32" s="65">
        <f t="shared" ca="1" si="24"/>
        <v>106.09990124290653</v>
      </c>
      <c r="BH32" s="65">
        <f t="shared" ca="1" si="24"/>
        <v>108.48626630169838</v>
      </c>
      <c r="BI32" s="65">
        <f t="shared" ca="1" si="24"/>
        <v>110.89768819362234</v>
      </c>
      <c r="BJ32" s="65">
        <f t="shared" ca="1" si="24"/>
        <v>113.33443001540036</v>
      </c>
      <c r="BK32" s="65">
        <f t="shared" ca="1" si="24"/>
        <v>115.79675762631359</v>
      </c>
      <c r="BL32" s="65">
        <f t="shared" ca="1" si="24"/>
        <v>493.28493967713985</v>
      </c>
      <c r="BM32" s="65">
        <f t="shared" ca="1" si="24"/>
        <v>120.79924763950203</v>
      </c>
      <c r="BN32" s="65">
        <f t="shared" ca="1" si="24"/>
        <v>123.33995583546766</v>
      </c>
      <c r="BO32" s="65">
        <f t="shared" ca="1" si="24"/>
        <v>125.90734146748491</v>
      </c>
      <c r="BP32" s="65">
        <f t="shared" ca="1" si="24"/>
        <v>128.50168464864237</v>
      </c>
      <c r="BQ32" s="65">
        <f t="shared" ca="1" si="24"/>
        <v>131.12326843320625</v>
      </c>
      <c r="BR32" s="65">
        <f t="shared" ca="1" si="24"/>
        <v>133.77237884750321</v>
      </c>
    </row>
    <row r="33" spans="1:70" ht="7.2" customHeight="1" x14ac:dyDescent="0.25"/>
    <row r="34" spans="1:70" s="319" customFormat="1" ht="12" x14ac:dyDescent="0.25">
      <c r="A34" s="315"/>
      <c r="B34" s="315"/>
      <c r="C34" s="316" t="s">
        <v>26</v>
      </c>
      <c r="D34" s="316"/>
      <c r="E34" s="317" t="str">
        <f ca="1">IF(ABS(E28-E32)&lt;0.0001,"ü","û")</f>
        <v>ü</v>
      </c>
      <c r="F34" s="317" t="str">
        <f ca="1">IF(ABS(F28-F32)&lt;0.0001,"ü","û")</f>
        <v>ü</v>
      </c>
      <c r="G34" s="317" t="str">
        <f ca="1">IF(ABS(G28-G32)&lt;0.0001,"ü","û")</f>
        <v>ü</v>
      </c>
      <c r="H34" s="317" t="str">
        <f ca="1">IF(ABS(H28-H32)&lt;0.0001,"ü","û")</f>
        <v>ü</v>
      </c>
      <c r="I34" s="317" t="str">
        <f ca="1">IF(ABS(I28-I32)&lt;0.0001,"ü","û")</f>
        <v>ü</v>
      </c>
      <c r="J34" s="316"/>
      <c r="K34" s="317" t="str">
        <f t="shared" ref="K34:AP34" ca="1" si="25">IF(ABS(K28-K32)&lt;0.0001,"ü","û")</f>
        <v>ü</v>
      </c>
      <c r="L34" s="317" t="str">
        <f t="shared" ca="1" si="25"/>
        <v>ü</v>
      </c>
      <c r="M34" s="317" t="str">
        <f t="shared" ca="1" si="25"/>
        <v>ü</v>
      </c>
      <c r="N34" s="317" t="str">
        <f t="shared" ca="1" si="25"/>
        <v>ü</v>
      </c>
      <c r="O34" s="317" t="str">
        <f t="shared" ca="1" si="25"/>
        <v>ü</v>
      </c>
      <c r="P34" s="317" t="str">
        <f t="shared" ca="1" si="25"/>
        <v>ü</v>
      </c>
      <c r="Q34" s="317" t="str">
        <f t="shared" ca="1" si="25"/>
        <v>ü</v>
      </c>
      <c r="R34" s="317" t="str">
        <f t="shared" ca="1" si="25"/>
        <v>ü</v>
      </c>
      <c r="S34" s="317" t="str">
        <f t="shared" ca="1" si="25"/>
        <v>ü</v>
      </c>
      <c r="T34" s="317" t="str">
        <f t="shared" ca="1" si="25"/>
        <v>ü</v>
      </c>
      <c r="U34" s="317" t="str">
        <f t="shared" ca="1" si="25"/>
        <v>ü</v>
      </c>
      <c r="V34" s="318" t="str">
        <f t="shared" ca="1" si="25"/>
        <v>ü</v>
      </c>
      <c r="W34" s="317" t="str">
        <f t="shared" ca="1" si="25"/>
        <v>ü</v>
      </c>
      <c r="X34" s="317" t="str">
        <f t="shared" ca="1" si="25"/>
        <v>ü</v>
      </c>
      <c r="Y34" s="317" t="str">
        <f t="shared" ca="1" si="25"/>
        <v>ü</v>
      </c>
      <c r="Z34" s="317" t="str">
        <f t="shared" ca="1" si="25"/>
        <v>ü</v>
      </c>
      <c r="AA34" s="317" t="str">
        <f t="shared" ca="1" si="25"/>
        <v>ü</v>
      </c>
      <c r="AB34" s="317" t="str">
        <f t="shared" ca="1" si="25"/>
        <v>ü</v>
      </c>
      <c r="AC34" s="317" t="str">
        <f t="shared" ca="1" si="25"/>
        <v>ü</v>
      </c>
      <c r="AD34" s="317" t="str">
        <f t="shared" ca="1" si="25"/>
        <v>ü</v>
      </c>
      <c r="AE34" s="317" t="str">
        <f t="shared" ca="1" si="25"/>
        <v>ü</v>
      </c>
      <c r="AF34" s="317" t="str">
        <f t="shared" ca="1" si="25"/>
        <v>ü</v>
      </c>
      <c r="AG34" s="317" t="str">
        <f t="shared" ca="1" si="25"/>
        <v>ü</v>
      </c>
      <c r="AH34" s="318" t="str">
        <f t="shared" ca="1" si="25"/>
        <v>ü</v>
      </c>
      <c r="AI34" s="317" t="str">
        <f t="shared" ca="1" si="25"/>
        <v>ü</v>
      </c>
      <c r="AJ34" s="317" t="str">
        <f t="shared" ca="1" si="25"/>
        <v>ü</v>
      </c>
      <c r="AK34" s="317" t="str">
        <f t="shared" ca="1" si="25"/>
        <v>ü</v>
      </c>
      <c r="AL34" s="317" t="str">
        <f t="shared" ca="1" si="25"/>
        <v>ü</v>
      </c>
      <c r="AM34" s="317" t="str">
        <f t="shared" ca="1" si="25"/>
        <v>ü</v>
      </c>
      <c r="AN34" s="317" t="str">
        <f t="shared" ca="1" si="25"/>
        <v>ü</v>
      </c>
      <c r="AO34" s="317" t="str">
        <f t="shared" ca="1" si="25"/>
        <v>ü</v>
      </c>
      <c r="AP34" s="317" t="str">
        <f t="shared" ca="1" si="25"/>
        <v>ü</v>
      </c>
      <c r="AQ34" s="317" t="str">
        <f t="shared" ref="AQ34:BR34" ca="1" si="26">IF(ABS(AQ28-AQ32)&lt;0.0001,"ü","û")</f>
        <v>ü</v>
      </c>
      <c r="AR34" s="317" t="str">
        <f t="shared" ca="1" si="26"/>
        <v>ü</v>
      </c>
      <c r="AS34" s="317" t="str">
        <f t="shared" ca="1" si="26"/>
        <v>ü</v>
      </c>
      <c r="AT34" s="318" t="str">
        <f t="shared" ca="1" si="26"/>
        <v>ü</v>
      </c>
      <c r="AU34" s="317" t="str">
        <f t="shared" ca="1" si="26"/>
        <v>ü</v>
      </c>
      <c r="AV34" s="317" t="str">
        <f t="shared" ca="1" si="26"/>
        <v>ü</v>
      </c>
      <c r="AW34" s="317" t="str">
        <f t="shared" ca="1" si="26"/>
        <v>ü</v>
      </c>
      <c r="AX34" s="317" t="str">
        <f t="shared" ca="1" si="26"/>
        <v>ü</v>
      </c>
      <c r="AY34" s="317" t="str">
        <f t="shared" ca="1" si="26"/>
        <v>ü</v>
      </c>
      <c r="AZ34" s="317" t="str">
        <f t="shared" ca="1" si="26"/>
        <v>ü</v>
      </c>
      <c r="BA34" s="317" t="str">
        <f t="shared" ca="1" si="26"/>
        <v>ü</v>
      </c>
      <c r="BB34" s="317" t="str">
        <f t="shared" ca="1" si="26"/>
        <v>ü</v>
      </c>
      <c r="BC34" s="317" t="str">
        <f t="shared" ca="1" si="26"/>
        <v>ü</v>
      </c>
      <c r="BD34" s="317" t="str">
        <f t="shared" ca="1" si="26"/>
        <v>ü</v>
      </c>
      <c r="BE34" s="317" t="str">
        <f t="shared" ca="1" si="26"/>
        <v>ü</v>
      </c>
      <c r="BF34" s="318" t="str">
        <f t="shared" ca="1" si="26"/>
        <v>ü</v>
      </c>
      <c r="BG34" s="317" t="str">
        <f t="shared" ca="1" si="26"/>
        <v>ü</v>
      </c>
      <c r="BH34" s="317" t="str">
        <f t="shared" ca="1" si="26"/>
        <v>ü</v>
      </c>
      <c r="BI34" s="317" t="str">
        <f t="shared" ca="1" si="26"/>
        <v>ü</v>
      </c>
      <c r="BJ34" s="317" t="str">
        <f t="shared" ca="1" si="26"/>
        <v>ü</v>
      </c>
      <c r="BK34" s="317" t="str">
        <f t="shared" ca="1" si="26"/>
        <v>ü</v>
      </c>
      <c r="BL34" s="317" t="str">
        <f t="shared" ca="1" si="26"/>
        <v>ü</v>
      </c>
      <c r="BM34" s="317" t="str">
        <f t="shared" ca="1" si="26"/>
        <v>ü</v>
      </c>
      <c r="BN34" s="317" t="str">
        <f t="shared" ca="1" si="26"/>
        <v>ü</v>
      </c>
      <c r="BO34" s="317" t="str">
        <f t="shared" ca="1" si="26"/>
        <v>ü</v>
      </c>
      <c r="BP34" s="317" t="str">
        <f t="shared" ca="1" si="26"/>
        <v>ü</v>
      </c>
      <c r="BQ34" s="317" t="str">
        <f t="shared" ca="1" si="26"/>
        <v>ü</v>
      </c>
      <c r="BR34" s="318" t="str">
        <f t="shared" ca="1" si="26"/>
        <v>ü</v>
      </c>
    </row>
  </sheetData>
  <sheetProtection algorithmName="SHA-512" hashValue="cYY9L/Gm2jxa14MBbgP4Mzt1r+FLWdlRE7j5Sd6rinxnTGCL5w6K97R5vjc3KiBLDBWVvRNU+T2fBpXCl8mo8g==" saltValue="6ZRVX9qpzfXxwfubk898NQ==" spinCount="100000" sheet="1" objects="1" scenarios="1" selectLockedCells="1" selectUnlockedCells="1"/>
  <conditionalFormatting sqref="E34:I34">
    <cfRule type="expression" dxfId="1" priority="1">
      <formula>IF(E34="û",TRUE,FALSE)</formula>
    </cfRule>
  </conditionalFormatting>
  <conditionalFormatting sqref="K34:BR34">
    <cfRule type="expression" dxfId="0" priority="2">
      <formula>IF(K34="û",TRUE,FALSE)</formula>
    </cfRule>
  </conditionalFormatting>
  <printOptions horizontalCentered="1"/>
  <pageMargins left="0.5" right="0.5" top="0.75" bottom="0.5" header="0.3" footer="0.55000000000000004"/>
  <pageSetup scale="90" fitToWidth="5" orientation="landscape" r:id="rId1"/>
  <headerFooter scaleWithDoc="0" alignWithMargins="0">
    <oddFooter>&amp;L&amp;10Pro Forma Cash Flow Statement, p.&amp;P of &amp;N&amp;R&amp;10Updated &amp;D</oddFooter>
  </headerFooter>
  <colBreaks count="4" manualBreakCount="4">
    <brk id="22" min="4" max="31" man="1"/>
    <brk id="34" min="4" max="31" man="1"/>
    <brk id="46" min="4" max="31" man="1"/>
    <brk id="58" min="4" max="31" man="1"/>
  </col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FDBF9-2563-478B-ABB7-5117319266F8}">
  <sheetPr>
    <tabColor rgb="FFC6E0B4"/>
  </sheetPr>
  <dimension ref="A1:BN35"/>
  <sheetViews>
    <sheetView showGridLines="0" showRowColHeaders="0" showZeros="0" zoomScaleNormal="100" zoomScaleSheetLayoutView="100" workbookViewId="0">
      <pane xSplit="4" ySplit="3" topLeftCell="E4" activePane="bottomRight" state="frozen"/>
      <selection activeCell="J13" sqref="J13"/>
      <selection pane="topRight" activeCell="J13" sqref="J13"/>
      <selection pane="bottomLeft" activeCell="J13" sqref="J13"/>
      <selection pane="bottomRight" activeCell="K31" sqref="A1:XFD1048576"/>
    </sheetView>
  </sheetViews>
  <sheetFormatPr defaultColWidth="8.88671875" defaultRowHeight="12.6" x14ac:dyDescent="0.25"/>
  <cols>
    <col min="1" max="1" width="3.44140625" style="291" bestFit="1" customWidth="1"/>
    <col min="2" max="2" width="1.5546875" style="291" customWidth="1"/>
    <col min="3" max="3" width="20" style="308" customWidth="1"/>
    <col min="4" max="4" width="0.6640625" style="291" customWidth="1"/>
    <col min="5" max="65" width="8.88671875" style="291" customWidth="1"/>
    <col min="66" max="16384" width="8.88671875" style="291"/>
  </cols>
  <sheetData>
    <row r="1" spans="1:66" s="55" customFormat="1" ht="4.2" customHeight="1" x14ac:dyDescent="0.2">
      <c r="B1" s="54"/>
      <c r="C1" s="23"/>
      <c r="E1" s="54"/>
      <c r="F1" s="54"/>
      <c r="G1" s="54"/>
      <c r="H1" s="54"/>
      <c r="I1" s="54"/>
      <c r="J1" s="54"/>
      <c r="V1" s="54"/>
      <c r="AH1" s="54"/>
      <c r="AT1" s="54"/>
      <c r="BF1" s="54"/>
    </row>
    <row r="2" spans="1:66" s="56" customFormat="1" ht="11.4" x14ac:dyDescent="0.25">
      <c r="A2" s="118" t="s">
        <v>135</v>
      </c>
      <c r="B2" s="64"/>
      <c r="C2" s="52"/>
    </row>
    <row r="3" spans="1:66" s="163" customFormat="1" ht="21" x14ac:dyDescent="0.4">
      <c r="A3" s="161"/>
      <c r="B3" s="161"/>
      <c r="C3" s="162" t="s">
        <v>324</v>
      </c>
      <c r="D3" s="161"/>
      <c r="E3" s="177" t="s">
        <v>186</v>
      </c>
      <c r="F3" s="260">
        <v>1</v>
      </c>
      <c r="G3" s="260">
        <v>2</v>
      </c>
      <c r="H3" s="260">
        <v>3</v>
      </c>
      <c r="I3" s="260">
        <v>4</v>
      </c>
      <c r="J3" s="260">
        <v>5</v>
      </c>
      <c r="K3" s="260">
        <v>6</v>
      </c>
      <c r="L3" s="260">
        <v>7</v>
      </c>
      <c r="M3" s="260">
        <v>8</v>
      </c>
      <c r="N3" s="260">
        <v>9</v>
      </c>
      <c r="O3" s="260">
        <v>10</v>
      </c>
      <c r="P3" s="260">
        <v>11</v>
      </c>
      <c r="Q3" s="177">
        <v>12</v>
      </c>
      <c r="R3" s="260">
        <v>13</v>
      </c>
      <c r="S3" s="260">
        <v>14</v>
      </c>
      <c r="T3" s="260">
        <v>15</v>
      </c>
      <c r="U3" s="260">
        <v>16</v>
      </c>
      <c r="V3" s="260">
        <v>17</v>
      </c>
      <c r="W3" s="260">
        <v>18</v>
      </c>
      <c r="X3" s="260">
        <v>19</v>
      </c>
      <c r="Y3" s="260">
        <v>20</v>
      </c>
      <c r="Z3" s="260">
        <v>21</v>
      </c>
      <c r="AA3" s="260">
        <v>22</v>
      </c>
      <c r="AB3" s="260">
        <v>23</v>
      </c>
      <c r="AC3" s="177">
        <v>24</v>
      </c>
      <c r="AD3" s="260">
        <v>25</v>
      </c>
      <c r="AE3" s="260">
        <v>26</v>
      </c>
      <c r="AF3" s="260">
        <v>27</v>
      </c>
      <c r="AG3" s="260">
        <v>28</v>
      </c>
      <c r="AH3" s="260">
        <v>29</v>
      </c>
      <c r="AI3" s="260">
        <v>30</v>
      </c>
      <c r="AJ3" s="260">
        <v>31</v>
      </c>
      <c r="AK3" s="260">
        <v>32</v>
      </c>
      <c r="AL3" s="260">
        <v>33</v>
      </c>
      <c r="AM3" s="260">
        <v>34</v>
      </c>
      <c r="AN3" s="260">
        <v>35</v>
      </c>
      <c r="AO3" s="177">
        <v>36</v>
      </c>
      <c r="AP3" s="260">
        <v>37</v>
      </c>
      <c r="AQ3" s="260">
        <v>38</v>
      </c>
      <c r="AR3" s="260">
        <v>39</v>
      </c>
      <c r="AS3" s="260">
        <v>40</v>
      </c>
      <c r="AT3" s="260">
        <v>41</v>
      </c>
      <c r="AU3" s="260">
        <v>42</v>
      </c>
      <c r="AV3" s="260">
        <v>43</v>
      </c>
      <c r="AW3" s="260">
        <v>44</v>
      </c>
      <c r="AX3" s="260">
        <v>45</v>
      </c>
      <c r="AY3" s="260">
        <v>46</v>
      </c>
      <c r="AZ3" s="260">
        <v>47</v>
      </c>
      <c r="BA3" s="177">
        <v>48</v>
      </c>
      <c r="BB3" s="260">
        <v>49</v>
      </c>
      <c r="BC3" s="260">
        <v>50</v>
      </c>
      <c r="BD3" s="260">
        <v>51</v>
      </c>
      <c r="BE3" s="260">
        <v>52</v>
      </c>
      <c r="BF3" s="260">
        <v>53</v>
      </c>
      <c r="BG3" s="260">
        <v>54</v>
      </c>
      <c r="BH3" s="260">
        <v>55</v>
      </c>
      <c r="BI3" s="260">
        <v>56</v>
      </c>
      <c r="BJ3" s="260">
        <v>57</v>
      </c>
      <c r="BK3" s="260">
        <v>58</v>
      </c>
      <c r="BL3" s="260">
        <v>59</v>
      </c>
      <c r="BM3" s="177">
        <v>60</v>
      </c>
    </row>
    <row r="4" spans="1:66" x14ac:dyDescent="0.25">
      <c r="A4" s="47"/>
      <c r="B4" s="47"/>
      <c r="C4" s="299" t="s">
        <v>334</v>
      </c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  <c r="BL4" s="47"/>
      <c r="BM4" s="47"/>
    </row>
    <row r="5" spans="1:66" ht="6" customHeight="1" x14ac:dyDescent="0.3">
      <c r="B5" s="68"/>
      <c r="C5" s="1"/>
      <c r="D5" s="47"/>
      <c r="E5" s="47"/>
      <c r="K5" s="310"/>
      <c r="L5" s="310"/>
      <c r="M5" s="310"/>
      <c r="N5" s="310"/>
      <c r="O5" s="310"/>
    </row>
    <row r="6" spans="1:66" s="57" customFormat="1" ht="18" x14ac:dyDescent="0.35">
      <c r="A6" s="68"/>
      <c r="B6" s="68"/>
      <c r="C6" s="46" t="s">
        <v>236</v>
      </c>
      <c r="E6" s="58"/>
      <c r="L6" s="58"/>
      <c r="M6" s="58"/>
      <c r="Q6" s="58"/>
      <c r="X6" s="58"/>
      <c r="Y6" s="58"/>
      <c r="AC6" s="58"/>
      <c r="AJ6" s="58"/>
      <c r="AK6" s="58"/>
      <c r="AO6" s="58"/>
      <c r="AV6" s="58"/>
      <c r="AW6" s="58"/>
      <c r="BA6" s="58"/>
      <c r="BH6" s="58"/>
      <c r="BI6" s="58"/>
      <c r="BM6" s="58"/>
    </row>
    <row r="7" spans="1:66" x14ac:dyDescent="0.25">
      <c r="C7" s="21" t="s">
        <v>18</v>
      </c>
      <c r="D7" s="47"/>
      <c r="E7" s="152"/>
      <c r="F7" s="53" cm="1">
        <f t="array" aca="1" ref="F7" ca="1">INDEX(IncomeEarnings,F$3)</f>
        <v>-49.57925188893585</v>
      </c>
      <c r="G7" s="59" cm="1">
        <f t="array" aca="1" ref="G7" ca="1">INDEX(IncomeEarnings,G$3)</f>
        <v>-49.925298118164271</v>
      </c>
      <c r="H7" s="59" cm="1">
        <f t="array" aca="1" ref="H7" ca="1">INDEX(IncomeEarnings,H$3)</f>
        <v>-48.200575812371937</v>
      </c>
      <c r="I7" s="59" cm="1">
        <f t="array" aca="1" ref="I7" ca="1">INDEX(IncomeEarnings,I$3)</f>
        <v>482.72223756348501</v>
      </c>
      <c r="J7" s="59" cm="1">
        <f t="array" aca="1" ref="J7" ca="1">INDEX(IncomeEarnings,J$3)</f>
        <v>450.02770132530901</v>
      </c>
      <c r="K7" s="59" cm="1">
        <f t="array" aca="1" ref="K7" ca="1">INDEX(IncomeEarnings,K$3)</f>
        <v>416.52468790380101</v>
      </c>
      <c r="L7" s="59" cm="1">
        <f t="array" aca="1" ref="L7" ca="1">INDEX(IncomeEarnings,L$3)</f>
        <v>383.80545543893527</v>
      </c>
      <c r="M7" s="59" cm="1">
        <f t="array" aca="1" ref="M7" ca="1">INDEX(IncomeEarnings,M$3)</f>
        <v>349.6886775048647</v>
      </c>
      <c r="N7" s="59" cm="1">
        <f t="array" aca="1" ref="N7" ca="1">INDEX(IncomeEarnings,N$3)</f>
        <v>298.39744702095368</v>
      </c>
      <c r="O7" s="59" cm="1">
        <f t="array" aca="1" ref="O7" ca="1">INDEX(IncomeEarnings,O$3)</f>
        <v>261.65907059366612</v>
      </c>
      <c r="P7" s="59" cm="1">
        <f t="array" aca="1" ref="P7" ca="1">INDEX(IncomeEarnings,P$3)</f>
        <v>225.99810890105971</v>
      </c>
      <c r="Q7" s="60" cm="1">
        <f t="array" aca="1" ref="Q7" ca="1">INDEX(IncomeEarnings,Q$3)</f>
        <v>189.77696280651651</v>
      </c>
      <c r="R7" s="53" cm="1">
        <f t="array" aca="1" ref="R7" ca="1">INDEX(IncomeEarnings,R$3)</f>
        <v>129.85044337077292</v>
      </c>
      <c r="S7" s="59" cm="1">
        <f t="array" aca="1" ref="S7" ca="1">INDEX(IncomeEarnings,S$3)</f>
        <v>81.953946850956186</v>
      </c>
      <c r="T7" s="59" cm="1">
        <f t="array" aca="1" ref="T7" ca="1">INDEX(IncomeEarnings,T$3)</f>
        <v>27.868065218402833</v>
      </c>
      <c r="U7" s="59" cm="1">
        <f t="array" aca="1" ref="U7" ca="1">INDEX(IncomeEarnings,U$3)</f>
        <v>35.488247790722767</v>
      </c>
      <c r="V7" s="59" cm="1">
        <f t="array" aca="1" ref="V7" ca="1">INDEX(IncomeEarnings,V$3)</f>
        <v>40.276805456730671</v>
      </c>
      <c r="W7" s="59" cm="1">
        <f t="array" aca="1" ref="W7" ca="1">INDEX(IncomeEarnings,W$3)</f>
        <v>44.496485867023466</v>
      </c>
      <c r="X7" s="59" cm="1">
        <f t="array" aca="1" ref="X7" ca="1">INDEX(IncomeEarnings,X$3)</f>
        <v>48.142396769490418</v>
      </c>
      <c r="Y7" s="59" cm="1">
        <f t="array" aca="1" ref="Y7" ca="1">INDEX(IncomeEarnings,Y$3)</f>
        <v>50.525329836102983</v>
      </c>
      <c r="Z7" s="59" cm="1">
        <f t="array" aca="1" ref="Z7" ca="1">INDEX(IncomeEarnings,Z$3)</f>
        <v>48.539802552952835</v>
      </c>
      <c r="AA7" s="59" cm="1">
        <f t="array" aca="1" ref="AA7" ca="1">INDEX(IncomeEarnings,AA$3)</f>
        <v>46.992364382249789</v>
      </c>
      <c r="AB7" s="59" cm="1">
        <f t="array" aca="1" ref="AB7" ca="1">INDEX(IncomeEarnings,AB$3)</f>
        <v>45.893351974036136</v>
      </c>
      <c r="AC7" s="60" cm="1">
        <f t="array" aca="1" ref="AC7" ca="1">INDEX(IncomeEarnings,AC$3)</f>
        <v>45.253282222109412</v>
      </c>
      <c r="AD7" s="53" cm="1">
        <f t="array" aca="1" ref="AD7" ca="1">INDEX(IncomeEarnings,AD$3)</f>
        <v>43.80509717809489</v>
      </c>
      <c r="AE7" s="59" cm="1">
        <f t="array" aca="1" ref="AE7" ca="1">INDEX(IncomeEarnings,AE$3)</f>
        <v>45.685016077709449</v>
      </c>
      <c r="AF7" s="59" cm="1">
        <f t="array" aca="1" ref="AF7" ca="1">INDEX(IncomeEarnings,AF$3)</f>
        <v>64.251340792436054</v>
      </c>
      <c r="AG7" s="59" cm="1">
        <f t="array" aca="1" ref="AG7" ca="1">INDEX(IncomeEarnings,AG$3)</f>
        <v>66.170945250000472</v>
      </c>
      <c r="AH7" s="59" cm="1">
        <f t="array" aca="1" ref="AH7" ca="1">INDEX(IncomeEarnings,AH$3)</f>
        <v>68.110705554370071</v>
      </c>
      <c r="AI7" s="59" cm="1">
        <f t="array" aca="1" ref="AI7" ca="1">INDEX(IncomeEarnings,AI$3)</f>
        <v>70.070833341935213</v>
      </c>
      <c r="AJ7" s="59" cm="1">
        <f t="array" aca="1" ref="AJ7" ca="1">INDEX(IncomeEarnings,AJ$3)</f>
        <v>72.05154247126913</v>
      </c>
      <c r="AK7" s="59" cm="1">
        <f t="array" aca="1" ref="AK7" ca="1">INDEX(IncomeEarnings,AK$3)</f>
        <v>61.053049046462441</v>
      </c>
      <c r="AL7" s="59" cm="1">
        <f t="array" aca="1" ref="AL7" ca="1">INDEX(IncomeEarnings,AL$3)</f>
        <v>77.450571440694034</v>
      </c>
      <c r="AM7" s="59" cm="1">
        <f t="array" aca="1" ref="AM7" ca="1">INDEX(IncomeEarnings,AM$3)</f>
        <v>79.494330320065814</v>
      </c>
      <c r="AN7" s="59" cm="1">
        <f t="array" aca="1" ref="AN7" ca="1">INDEX(IncomeEarnings,AN$3)</f>
        <v>81.559548667670498</v>
      </c>
      <c r="AO7" s="60" cm="1">
        <f t="array" aca="1" ref="AO7" ca="1">INDEX(IncomeEarnings,AO$3)</f>
        <v>83.64645180792489</v>
      </c>
      <c r="AP7" s="53" cm="1">
        <f t="array" aca="1" ref="AP7" ca="1">INDEX(IncomeEarnings,AP$3)</f>
        <v>83.784402525328062</v>
      </c>
      <c r="AQ7" s="59" cm="1">
        <f t="array" aca="1" ref="AQ7" ca="1">INDEX(IncomeEarnings,AQ$3)</f>
        <v>85.915360712599181</v>
      </c>
      <c r="AR7" s="59" cm="1">
        <f t="array" aca="1" ref="AR7" ca="1">INDEX(IncomeEarnings,AR$3)</f>
        <v>88.068693960837109</v>
      </c>
      <c r="AS7" s="59" cm="1">
        <f t="array" aca="1" ref="AS7" ca="1">INDEX(IncomeEarnings,AS$3)</f>
        <v>210.24463720818108</v>
      </c>
      <c r="AT7" s="59" cm="1">
        <f t="array" aca="1" ref="AT7" ca="1">INDEX(IncomeEarnings,AT$3)</f>
        <v>92.443427859622176</v>
      </c>
      <c r="AU7" s="59" cm="1">
        <f t="array" aca="1" ref="AU7" ca="1">INDEX(IncomeEarnings,AU$3)</f>
        <v>94.66530581290408</v>
      </c>
      <c r="AV7" s="59" cm="1">
        <f t="array" aca="1" ref="AV7" ca="1">INDEX(IncomeEarnings,AV$3)</f>
        <v>96.910513484694434</v>
      </c>
      <c r="AW7" s="59" cm="1">
        <f t="array" aca="1" ref="AW7" ca="1">INDEX(IncomeEarnings,AW$3)</f>
        <v>99.179295837039476</v>
      </c>
      <c r="AX7" s="59" cm="1">
        <f t="array" aca="1" ref="AX7" ca="1">INDEX(IncomeEarnings,AX$3)</f>
        <v>101.47190040408348</v>
      </c>
      <c r="AY7" s="59" cm="1">
        <f t="array" aca="1" ref="AY7" ca="1">INDEX(IncomeEarnings,AY$3)</f>
        <v>103.78857731908165</v>
      </c>
      <c r="AZ7" s="59" cm="1">
        <f t="array" aca="1" ref="AZ7" ca="1">INDEX(IncomeEarnings,AZ$3)</f>
        <v>106.12957934168723</v>
      </c>
      <c r="BA7" s="60" cm="1">
        <f t="array" aca="1" ref="BA7" ca="1">INDEX(IncomeEarnings,BA$3)</f>
        <v>108.49516188553025</v>
      </c>
      <c r="BB7" s="53" cm="1">
        <f t="array" aca="1" ref="BB7" ca="1">INDEX(IncomeEarnings,BB$3)</f>
        <v>108.87661780856536</v>
      </c>
      <c r="BC7" s="59" cm="1">
        <f t="array" aca="1" ref="BC7" ca="1">INDEX(IncomeEarnings,BC$3)</f>
        <v>111.29213839130483</v>
      </c>
      <c r="BD7" s="59" cm="1">
        <f t="array" aca="1" ref="BD7" ca="1">INDEX(IncomeEarnings,BD$3)</f>
        <v>113.73302194016259</v>
      </c>
      <c r="BE7" s="59" cm="1">
        <f t="array" aca="1" ref="BE7" ca="1">INDEX(IncomeEarnings,BE$3)</f>
        <v>116.19953476628349</v>
      </c>
      <c r="BF7" s="59" cm="1">
        <f t="array" aca="1" ref="BF7" ca="1">INDEX(IncomeEarnings,BF$3)</f>
        <v>118.69194597707906</v>
      </c>
      <c r="BG7" s="59" cm="1">
        <f t="array" aca="1" ref="BG7" ca="1">INDEX(IncomeEarnings,BG$3)</f>
        <v>-253.78947249441228</v>
      </c>
      <c r="BH7" s="59" cm="1">
        <f t="array" aca="1" ref="BH7" ca="1">INDEX(IncomeEarnings,BH$3)</f>
        <v>123.75555414014555</v>
      </c>
      <c r="BI7" s="59" cm="1">
        <f t="array" aca="1" ref="BI7" ca="1">INDEX(IncomeEarnings,BI$3)</f>
        <v>126.32730355436627</v>
      </c>
      <c r="BJ7" s="59" cm="1">
        <f t="array" aca="1" ref="BJ7" ca="1">INDEX(IncomeEarnings,BJ$3)</f>
        <v>128.92605633743636</v>
      </c>
      <c r="BK7" s="59" cm="1">
        <f t="array" aca="1" ref="BK7" ca="1">INDEX(IncomeEarnings,BK$3)</f>
        <v>131.55209602472826</v>
      </c>
      <c r="BL7" s="59" cm="1">
        <f t="array" aca="1" ref="BL7" ca="1">INDEX(IncomeEarnings,BL$3)</f>
        <v>134.20570912873728</v>
      </c>
      <c r="BM7" s="60" cm="1">
        <f t="array" aca="1" ref="BM7" ca="1">INDEX(IncomeEarnings,BM$3)</f>
        <v>136.8871851703384</v>
      </c>
    </row>
    <row r="8" spans="1:66" x14ac:dyDescent="0.25">
      <c r="C8" s="21" t="s">
        <v>64</v>
      </c>
      <c r="D8" s="47"/>
      <c r="E8" s="152"/>
      <c r="F8" s="53" cm="1">
        <f t="array" ref="F8">INDEX(CapExDepreciation,F$3)</f>
        <v>0</v>
      </c>
      <c r="G8" s="59" cm="1">
        <f t="array" ref="G8">INDEX(CapExDepreciation,G$3)</f>
        <v>0</v>
      </c>
      <c r="H8" s="59" cm="1">
        <f t="array" ref="H8">INDEX(CapExDepreciation,H$3)</f>
        <v>0</v>
      </c>
      <c r="I8" s="59" cm="1">
        <f t="array" ref="I8">INDEX(CapExDepreciation,I$3)</f>
        <v>0</v>
      </c>
      <c r="J8" s="59" cm="1">
        <f t="array" ref="J8">INDEX(CapExDepreciation,J$3)</f>
        <v>0</v>
      </c>
      <c r="K8" s="59" cm="1">
        <f t="array" ref="K8">INDEX(CapExDepreciation,K$3)</f>
        <v>0</v>
      </c>
      <c r="L8" s="59" cm="1">
        <f t="array" ref="L8">INDEX(CapExDepreciation,L$3)</f>
        <v>0</v>
      </c>
      <c r="M8" s="59" cm="1">
        <f t="array" ref="M8">INDEX(CapExDepreciation,M$3)</f>
        <v>0</v>
      </c>
      <c r="N8" s="59" cm="1">
        <f t="array" ref="N8">INDEX(CapExDepreciation,N$3)</f>
        <v>27.777777777777779</v>
      </c>
      <c r="O8" s="59" cm="1">
        <f t="array" ref="O8">INDEX(CapExDepreciation,O$3)</f>
        <v>27.777777777777779</v>
      </c>
      <c r="P8" s="59" cm="1">
        <f t="array" ref="P8">INDEX(CapExDepreciation,P$3)</f>
        <v>27.777777777777779</v>
      </c>
      <c r="Q8" s="60" cm="1">
        <f t="array" ref="Q8">INDEX(CapExDepreciation,Q$3)</f>
        <v>27.777777777777779</v>
      </c>
      <c r="R8" s="53" cm="1">
        <f t="array" ref="R8">INDEX(CapExDepreciation,R$3)</f>
        <v>27.777777777777779</v>
      </c>
      <c r="S8" s="59" cm="1">
        <f t="array" ref="S8">INDEX(CapExDepreciation,S$3)</f>
        <v>27.777777777777779</v>
      </c>
      <c r="T8" s="59" cm="1">
        <f t="array" ref="T8">INDEX(CapExDepreciation,T$3)</f>
        <v>27.777777777777779</v>
      </c>
      <c r="U8" s="59" cm="1">
        <f t="array" ref="U8">INDEX(CapExDepreciation,U$3)</f>
        <v>27.777777777777779</v>
      </c>
      <c r="V8" s="59" cm="1">
        <f t="array" ref="V8">INDEX(CapExDepreciation,V$3)</f>
        <v>27.777777777777779</v>
      </c>
      <c r="W8" s="59" cm="1">
        <f t="array" ref="W8">INDEX(CapExDepreciation,W$3)</f>
        <v>27.777777777777779</v>
      </c>
      <c r="X8" s="59" cm="1">
        <f t="array" ref="X8">INDEX(CapExDepreciation,X$3)</f>
        <v>27.777777777777779</v>
      </c>
      <c r="Y8" s="59" cm="1">
        <f t="array" ref="Y8">INDEX(CapExDepreciation,Y$3)</f>
        <v>27.777777777777779</v>
      </c>
      <c r="Z8" s="59" cm="1">
        <f t="array" ref="Z8">INDEX(CapExDepreciation,Z$3)</f>
        <v>27.777777777777779</v>
      </c>
      <c r="AA8" s="59" cm="1">
        <f t="array" ref="AA8">INDEX(CapExDepreciation,AA$3)</f>
        <v>27.777777777777779</v>
      </c>
      <c r="AB8" s="59" cm="1">
        <f t="array" ref="AB8">INDEX(CapExDepreciation,AB$3)</f>
        <v>27.777777777777779</v>
      </c>
      <c r="AC8" s="60" cm="1">
        <f t="array" ref="AC8">INDEX(CapExDepreciation,AC$3)</f>
        <v>27.777777777777779</v>
      </c>
      <c r="AD8" s="53" cm="1">
        <f t="array" ref="AD8">INDEX(CapExDepreciation,AD$3)</f>
        <v>30.069444444444446</v>
      </c>
      <c r="AE8" s="59" cm="1">
        <f t="array" ref="AE8">INDEX(CapExDepreciation,AE$3)</f>
        <v>30.069444444444446</v>
      </c>
      <c r="AF8" s="59" cm="1">
        <f t="array" ref="AF8">INDEX(CapExDepreciation,AF$3)</f>
        <v>2.2916666666666665</v>
      </c>
      <c r="AG8" s="59" cm="1">
        <f t="array" ref="AG8">INDEX(CapExDepreciation,AG$3)</f>
        <v>2.2916666666666665</v>
      </c>
      <c r="AH8" s="59" cm="1">
        <f t="array" ref="AH8">INDEX(CapExDepreciation,AH$3)</f>
        <v>2.2916666666666665</v>
      </c>
      <c r="AI8" s="59" cm="1">
        <f t="array" ref="AI8">INDEX(CapExDepreciation,AI$3)</f>
        <v>2.2916666666666665</v>
      </c>
      <c r="AJ8" s="59" cm="1">
        <f t="array" ref="AJ8">INDEX(CapExDepreciation,AJ$3)</f>
        <v>2.2916666666666665</v>
      </c>
      <c r="AK8" s="59" cm="1">
        <f t="array" ref="AK8">INDEX(CapExDepreciation,AK$3)</f>
        <v>0</v>
      </c>
      <c r="AL8" s="59" cm="1">
        <f t="array" ref="AL8">INDEX(CapExDepreciation,AL$3)</f>
        <v>0</v>
      </c>
      <c r="AM8" s="59" cm="1">
        <f t="array" ref="AM8">INDEX(CapExDepreciation,AM$3)</f>
        <v>0</v>
      </c>
      <c r="AN8" s="59" cm="1">
        <f t="array" ref="AN8">INDEX(CapExDepreciation,AN$3)</f>
        <v>0</v>
      </c>
      <c r="AO8" s="60" cm="1">
        <f t="array" ref="AO8">INDEX(CapExDepreciation,AO$3)</f>
        <v>0</v>
      </c>
      <c r="AP8" s="53" cm="1">
        <f t="array" ref="AP8">INDEX(CapExDepreciation,AP$3)</f>
        <v>0</v>
      </c>
      <c r="AQ8" s="59" cm="1">
        <f t="array" ref="AQ8">INDEX(CapExDepreciation,AQ$3)</f>
        <v>0</v>
      </c>
      <c r="AR8" s="59" cm="1">
        <f t="array" ref="AR8">INDEX(CapExDepreciation,AR$3)</f>
        <v>0</v>
      </c>
      <c r="AS8" s="59" cm="1">
        <f t="array" ref="AS8">INDEX(CapExDepreciation,AS$3)</f>
        <v>0</v>
      </c>
      <c r="AT8" s="59" cm="1">
        <f t="array" ref="AT8">INDEX(CapExDepreciation,AT$3)</f>
        <v>0</v>
      </c>
      <c r="AU8" s="59" cm="1">
        <f t="array" ref="AU8">INDEX(CapExDepreciation,AU$3)</f>
        <v>0</v>
      </c>
      <c r="AV8" s="59" cm="1">
        <f t="array" ref="AV8">INDEX(CapExDepreciation,AV$3)</f>
        <v>0</v>
      </c>
      <c r="AW8" s="59" cm="1">
        <f t="array" ref="AW8">INDEX(CapExDepreciation,AW$3)</f>
        <v>0</v>
      </c>
      <c r="AX8" s="59" cm="1">
        <f t="array" ref="AX8">INDEX(CapExDepreciation,AX$3)</f>
        <v>0</v>
      </c>
      <c r="AY8" s="59" cm="1">
        <f t="array" ref="AY8">INDEX(CapExDepreciation,AY$3)</f>
        <v>0</v>
      </c>
      <c r="AZ8" s="59" cm="1">
        <f t="array" ref="AZ8">INDEX(CapExDepreciation,AZ$3)</f>
        <v>0</v>
      </c>
      <c r="BA8" s="60" cm="1">
        <f t="array" ref="BA8">INDEX(CapExDepreciation,BA$3)</f>
        <v>0</v>
      </c>
      <c r="BB8" s="53" cm="1">
        <f t="array" ref="BB8">INDEX(CapExDepreciation,BB$3)</f>
        <v>0</v>
      </c>
      <c r="BC8" s="59" cm="1">
        <f t="array" ref="BC8">INDEX(CapExDepreciation,BC$3)</f>
        <v>0</v>
      </c>
      <c r="BD8" s="59" cm="1">
        <f t="array" ref="BD8">INDEX(CapExDepreciation,BD$3)</f>
        <v>0</v>
      </c>
      <c r="BE8" s="59" cm="1">
        <f t="array" ref="BE8">INDEX(CapExDepreciation,BE$3)</f>
        <v>0</v>
      </c>
      <c r="BF8" s="59" cm="1">
        <f t="array" ref="BF8">INDEX(CapExDepreciation,BF$3)</f>
        <v>0</v>
      </c>
      <c r="BG8" s="59" cm="1">
        <f t="array" ref="BG8">INDEX(CapExDepreciation,BG$3)</f>
        <v>0</v>
      </c>
      <c r="BH8" s="59" cm="1">
        <f t="array" ref="BH8">INDEX(CapExDepreciation,BH$3)</f>
        <v>0</v>
      </c>
      <c r="BI8" s="59" cm="1">
        <f t="array" ref="BI8">INDEX(CapExDepreciation,BI$3)</f>
        <v>0</v>
      </c>
      <c r="BJ8" s="59" cm="1">
        <f t="array" ref="BJ8">INDEX(CapExDepreciation,BJ$3)</f>
        <v>0</v>
      </c>
      <c r="BK8" s="59" cm="1">
        <f t="array" ref="BK8">INDEX(CapExDepreciation,BK$3)</f>
        <v>0</v>
      </c>
      <c r="BL8" s="59" cm="1">
        <f t="array" ref="BL8">INDEX(CapExDepreciation,BL$3)</f>
        <v>0</v>
      </c>
      <c r="BM8" s="60" cm="1">
        <f t="array" ref="BM8">INDEX(CapExDepreciation,BM$3)</f>
        <v>0</v>
      </c>
    </row>
    <row r="9" spans="1:66" x14ac:dyDescent="0.25">
      <c r="C9" s="21" t="s">
        <v>260</v>
      </c>
      <c r="D9" s="47"/>
      <c r="E9" s="152"/>
      <c r="F9" s="47" cm="1">
        <f t="array" ref="F9">-INDEX(CapExGain,F$3)</f>
        <v>0</v>
      </c>
      <c r="G9" s="47" cm="1">
        <f t="array" ref="G9">-INDEX(CapExGain,G$3)</f>
        <v>0</v>
      </c>
      <c r="H9" s="47" cm="1">
        <f t="array" ref="H9">-INDEX(CapExGain,H$3)</f>
        <v>0</v>
      </c>
      <c r="I9" s="47" cm="1">
        <f t="array" ref="I9">-INDEX(CapExGain,I$3)</f>
        <v>0</v>
      </c>
      <c r="J9" s="47" cm="1">
        <f t="array" ref="J9">-INDEX(CapExGain,J$3)</f>
        <v>0</v>
      </c>
      <c r="K9" s="47" cm="1">
        <f t="array" ref="K9">-INDEX(CapExGain,K$3)</f>
        <v>0</v>
      </c>
      <c r="L9" s="47" cm="1">
        <f t="array" ref="L9">-INDEX(CapExGain,L$3)</f>
        <v>0</v>
      </c>
      <c r="M9" s="47" cm="1">
        <f t="array" ref="M9">-INDEX(CapExGain,M$3)</f>
        <v>0</v>
      </c>
      <c r="N9" s="47" cm="1">
        <f t="array" ref="N9">-INDEX(CapExGain,N$3)</f>
        <v>0</v>
      </c>
      <c r="O9" s="47" cm="1">
        <f t="array" ref="O9">-INDEX(CapExGain,O$3)</f>
        <v>0</v>
      </c>
      <c r="P9" s="47" cm="1">
        <f t="array" ref="P9">-INDEX(CapExGain,P$3)</f>
        <v>0</v>
      </c>
      <c r="Q9" s="60" cm="1">
        <f t="array" ref="Q9">-INDEX(CapExGain,Q$3)</f>
        <v>0</v>
      </c>
      <c r="R9" s="47" cm="1">
        <f t="array" ref="R9">-INDEX(CapExGain,R$3)</f>
        <v>0</v>
      </c>
      <c r="S9" s="47" cm="1">
        <f t="array" ref="S9">-INDEX(CapExGain,S$3)</f>
        <v>0</v>
      </c>
      <c r="T9" s="47" cm="1">
        <f t="array" ref="T9">-INDEX(CapExGain,T$3)</f>
        <v>0</v>
      </c>
      <c r="U9" s="47" cm="1">
        <f t="array" ref="U9">-INDEX(CapExGain,U$3)</f>
        <v>0</v>
      </c>
      <c r="V9" s="47" cm="1">
        <f t="array" ref="V9">-INDEX(CapExGain,V$3)</f>
        <v>0</v>
      </c>
      <c r="W9" s="47" cm="1">
        <f t="array" ref="W9">-INDEX(CapExGain,W$3)</f>
        <v>0</v>
      </c>
      <c r="X9" s="47" cm="1">
        <f t="array" ref="X9">-INDEX(CapExGain,X$3)</f>
        <v>0</v>
      </c>
      <c r="Y9" s="47" cm="1">
        <f t="array" ref="Y9">-INDEX(CapExGain,Y$3)</f>
        <v>0</v>
      </c>
      <c r="Z9" s="47" cm="1">
        <f t="array" ref="Z9">-INDEX(CapExGain,Z$3)</f>
        <v>0</v>
      </c>
      <c r="AA9" s="47" cm="1">
        <f t="array" ref="AA9">-INDEX(CapExGain,AA$3)</f>
        <v>0</v>
      </c>
      <c r="AB9" s="47" cm="1">
        <f t="array" ref="AB9">-INDEX(CapExGain,AB$3)</f>
        <v>0</v>
      </c>
      <c r="AC9" s="60" cm="1">
        <f t="array" ref="AC9">-INDEX(CapExGain,AC$3)</f>
        <v>0</v>
      </c>
      <c r="AD9" s="47" cm="1">
        <f t="array" ref="AD9">-INDEX(CapExGain,AD$3)</f>
        <v>0</v>
      </c>
      <c r="AE9" s="47" cm="1">
        <f t="array" ref="AE9">-INDEX(CapExGain,AE$3)</f>
        <v>0</v>
      </c>
      <c r="AF9" s="47" cm="1">
        <f t="array" ref="AF9">-INDEX(CapExGain,AF$3)</f>
        <v>0</v>
      </c>
      <c r="AG9" s="47" cm="1">
        <f t="array" ref="AG9">-INDEX(CapExGain,AG$3)</f>
        <v>0</v>
      </c>
      <c r="AH9" s="47" cm="1">
        <f t="array" ref="AH9">-INDEX(CapExGain,AH$3)</f>
        <v>0</v>
      </c>
      <c r="AI9" s="47" cm="1">
        <f t="array" ref="AI9">-INDEX(CapExGain,AI$3)</f>
        <v>0</v>
      </c>
      <c r="AJ9" s="47" cm="1">
        <f t="array" ref="AJ9">-INDEX(CapExGain,AJ$3)</f>
        <v>0</v>
      </c>
      <c r="AK9" s="47" cm="1">
        <f t="array" ref="AK9">-INDEX(CapExGain,AK$3)</f>
        <v>23.958333333333336</v>
      </c>
      <c r="AL9" s="47" cm="1">
        <f t="array" ref="AL9">-INDEX(CapExGain,AL$3)</f>
        <v>0</v>
      </c>
      <c r="AM9" s="47" cm="1">
        <f t="array" ref="AM9">-INDEX(CapExGain,AM$3)</f>
        <v>0</v>
      </c>
      <c r="AN9" s="47" cm="1">
        <f t="array" ref="AN9">-INDEX(CapExGain,AN$3)</f>
        <v>0</v>
      </c>
      <c r="AO9" s="60" cm="1">
        <f t="array" ref="AO9">-INDEX(CapExGain,AO$3)</f>
        <v>0</v>
      </c>
      <c r="AP9" s="47" cm="1">
        <f t="array" ref="AP9">-INDEX(CapExGain,AP$3)</f>
        <v>0</v>
      </c>
      <c r="AQ9" s="47" cm="1">
        <f t="array" ref="AQ9">-INDEX(CapExGain,AQ$3)</f>
        <v>0</v>
      </c>
      <c r="AR9" s="47" cm="1">
        <f t="array" ref="AR9">-INDEX(CapExGain,AR$3)</f>
        <v>0</v>
      </c>
      <c r="AS9" s="47" cm="1">
        <f t="array" ref="AS9">-INDEX(CapExGain,AS$3)</f>
        <v>-199.99999999999994</v>
      </c>
      <c r="AT9" s="47" cm="1">
        <f t="array" ref="AT9">-INDEX(CapExGain,AT$3)</f>
        <v>0</v>
      </c>
      <c r="AU9" s="47" cm="1">
        <f t="array" ref="AU9">-INDEX(CapExGain,AU$3)</f>
        <v>0</v>
      </c>
      <c r="AV9" s="47" cm="1">
        <f t="array" ref="AV9">-INDEX(CapExGain,AV$3)</f>
        <v>0</v>
      </c>
      <c r="AW9" s="47" cm="1">
        <f t="array" ref="AW9">-INDEX(CapExGain,AW$3)</f>
        <v>0</v>
      </c>
      <c r="AX9" s="47" cm="1">
        <f t="array" ref="AX9">-INDEX(CapExGain,AX$3)</f>
        <v>0</v>
      </c>
      <c r="AY9" s="47" cm="1">
        <f t="array" ref="AY9">-INDEX(CapExGain,AY$3)</f>
        <v>0</v>
      </c>
      <c r="AZ9" s="47" cm="1">
        <f t="array" ref="AZ9">-INDEX(CapExGain,AZ$3)</f>
        <v>0</v>
      </c>
      <c r="BA9" s="60" cm="1">
        <f t="array" ref="BA9">-INDEX(CapExGain,BA$3)</f>
        <v>0</v>
      </c>
      <c r="BB9" s="47" cm="1">
        <f t="array" ref="BB9">-INDEX(CapExGain,BB$3)</f>
        <v>0</v>
      </c>
      <c r="BC9" s="47" cm="1">
        <f t="array" ref="BC9">-INDEX(CapExGain,BC$3)</f>
        <v>0</v>
      </c>
      <c r="BD9" s="47" cm="1">
        <f t="array" ref="BD9">-INDEX(CapExGain,BD$3)</f>
        <v>0</v>
      </c>
      <c r="BE9" s="47" cm="1">
        <f t="array" ref="BE9">-INDEX(CapExGain,BE$3)</f>
        <v>0</v>
      </c>
      <c r="BF9" s="47" cm="1">
        <f t="array" ref="BF9">-INDEX(CapExGain,BF$3)</f>
        <v>0</v>
      </c>
      <c r="BG9" s="47" cm="1">
        <f t="array" ref="BG9">-INDEX(CapExGain,BG$3)</f>
        <v>625</v>
      </c>
      <c r="BH9" s="47" cm="1">
        <f t="array" ref="BH9">-INDEX(CapExGain,BH$3)</f>
        <v>0</v>
      </c>
      <c r="BI9" s="47" cm="1">
        <f t="array" ref="BI9">-INDEX(CapExGain,BI$3)</f>
        <v>0</v>
      </c>
      <c r="BJ9" s="47" cm="1">
        <f t="array" ref="BJ9">-INDEX(CapExGain,BJ$3)</f>
        <v>0</v>
      </c>
      <c r="BK9" s="47" cm="1">
        <f t="array" ref="BK9">-INDEX(CapExGain,BK$3)</f>
        <v>0</v>
      </c>
      <c r="BL9" s="47" cm="1">
        <f t="array" ref="BL9">-INDEX(CapExGain,BL$3)</f>
        <v>0</v>
      </c>
      <c r="BM9" s="60" cm="1">
        <f t="array" ref="BM9">-INDEX(CapExGain,BM$3)</f>
        <v>0</v>
      </c>
    </row>
    <row r="10" spans="1:66" x14ac:dyDescent="0.25">
      <c r="C10" s="153" t="s">
        <v>65</v>
      </c>
      <c r="D10" s="47"/>
      <c r="E10" s="53"/>
      <c r="F10" s="61" cm="1">
        <f t="array" aca="1" ref="F10" ca="1">-INDEX(LoansReceivable,F$3)</f>
        <v>-13695.289061674419</v>
      </c>
      <c r="G10" s="61" cm="1">
        <f t="array" aca="1" ref="G10" ca="1">INDEX(LoansReceivable,F$3)-INDEX(LoansReceivable,G$3)</f>
        <v>-12531.608518619127</v>
      </c>
      <c r="H10" s="61" cm="1">
        <f t="array" aca="1" ref="H10" ca="1">INDEX(LoansReceivable,G$3)-INDEX(LoansReceivable,H$3)</f>
        <v>-11352.904563235985</v>
      </c>
      <c r="I10" s="61" cm="1">
        <f t="array" aca="1" ref="I10" ca="1">INDEX(LoansReceivable,H$3)-INDEX(LoansReceivable,I$3)</f>
        <v>112.48240614307724</v>
      </c>
      <c r="J10" s="61" cm="1">
        <f t="array" aca="1" ref="J10" ca="1">INDEX(LoansReceivable,I$3)-INDEX(LoansReceivable,J$3)</f>
        <v>449.05365782884473</v>
      </c>
      <c r="K10" s="61" cm="1">
        <f t="array" aca="1" ref="K10" ca="1">INDEX(LoansReceivable,J$3)-INDEX(LoansReceivable,K$3)</f>
        <v>789.96659827462281</v>
      </c>
      <c r="L10" s="61" cm="1">
        <f t="array" aca="1" ref="L10" ca="1">INDEX(LoansReceivable,K$3)-INDEX(LoansReceivable,L$3)</f>
        <v>1135.2769113451213</v>
      </c>
      <c r="M10" s="61" cm="1">
        <f t="array" aca="1" ref="M10" ca="1">INDEX(LoansReceivable,L$3)-INDEX(LoansReceivable,M$3)</f>
        <v>1485.0409917872821</v>
      </c>
      <c r="N10" s="61" cm="1">
        <f t="array" aca="1" ref="N10" ca="1">INDEX(LoansReceivable,M$3)-INDEX(LoansReceivable,N$3)</f>
        <v>1839.3159542720496</v>
      </c>
      <c r="O10" s="61" cm="1">
        <f t="array" aca="1" ref="O10" ca="1">INDEX(LoansReceivable,N$3)-INDEX(LoansReceivable,O$3)</f>
        <v>2198.1596425508505</v>
      </c>
      <c r="P10" s="61" cm="1">
        <f t="array" aca="1" ref="P10" ca="1">INDEX(LoansReceivable,O$3)-INDEX(LoansReceivable,P$3)</f>
        <v>2561.6306387281184</v>
      </c>
      <c r="Q10" s="62" cm="1">
        <f t="array" aca="1" ref="Q10" ca="1">INDEX(LoansReceivable,P$3)-INDEX(LoansReceivable,Q$3)</f>
        <v>2929.7882726514399</v>
      </c>
      <c r="R10" s="61" cm="1">
        <f t="array" aca="1" ref="R10" ca="1">INDEX(LoansReceivable,Q$3)-INDEX(LoansReceivable,R$3)</f>
        <v>5386.1789585137594</v>
      </c>
      <c r="S10" s="61" cm="1">
        <f t="array" aca="1" ref="S10" ca="1">INDEX(LoansReceivable,R$3)-INDEX(LoansReceivable,S$3)</f>
        <v>4115.3458422918811</v>
      </c>
      <c r="T10" s="61" cm="1">
        <f t="array" aca="1" ref="T10" ca="1">INDEX(LoansReceivable,S$3)-INDEX(LoansReceivable,T$3)</f>
        <v>2828.1153752603859</v>
      </c>
      <c r="U10" s="61" cm="1">
        <f t="array" aca="1" ref="U10" ca="1">INDEX(LoansReceivable,T$3)-INDEX(LoansReceivable,U$3)</f>
        <v>2529.5291689413098</v>
      </c>
      <c r="V10" s="61" cm="1">
        <f t="array" aca="1" ref="V10" ca="1">INDEX(LoansReceivable,U$3)-INDEX(LoansReceivable,V$3)</f>
        <v>2227.0889764468384</v>
      </c>
      <c r="W10" s="61" cm="1">
        <f t="array" aca="1" ref="W10" ca="1">INDEX(LoansReceivable,V$3)-INDEX(LoansReceivable,W$3)</f>
        <v>1920.7453455345112</v>
      </c>
      <c r="X10" s="61" cm="1">
        <f t="array" aca="1" ref="X10" ca="1">INDEX(LoansReceivable,W$3)-INDEX(LoansReceivable,X$3)</f>
        <v>1610.4481923959956</v>
      </c>
      <c r="Y10" s="61" cm="1">
        <f t="array" aca="1" ref="Y10" ca="1">INDEX(LoansReceivable,X$3)-INDEX(LoansReceivable,Y$3)</f>
        <v>1296.1467936216177</v>
      </c>
      <c r="Z10" s="61" cm="1">
        <f t="array" aca="1" ref="Z10" ca="1">INDEX(LoansReceivable,Y$3)-INDEX(LoansReceivable,Z$3)</f>
        <v>977.78977806313651</v>
      </c>
      <c r="AA10" s="61" cm="1">
        <f t="array" aca="1" ref="AA10" ca="1">INDEX(LoansReceivable,Z$3)-INDEX(LoansReceivable,AA$3)</f>
        <v>655.32511859308215</v>
      </c>
      <c r="AB10" s="61" cm="1">
        <f t="array" aca="1" ref="AB10" ca="1">INDEX(LoansReceivable,AA$3)-INDEX(LoansReceivable,AB$3)</f>
        <v>328.70012375979059</v>
      </c>
      <c r="AC10" s="62" cm="1">
        <f t="array" aca="1" ref="AC10" ca="1">INDEX(LoansReceivable,AB$3)-INDEX(LoansReceivable,AC$3)</f>
        <v>-2.1385706635173847</v>
      </c>
      <c r="AD10" s="61" cm="1">
        <f t="array" aca="1" ref="AD10" ca="1">INDEX(LoansReceivable,AC$3)-INDEX(LoansReceivable,AD$3)</f>
        <v>-2.1610256554940861</v>
      </c>
      <c r="AE10" s="61" cm="1">
        <f t="array" aca="1" ref="AE10" ca="1">INDEX(LoansReceivable,AD$3)-INDEX(LoansReceivable,AE$3)</f>
        <v>-2.1837164248745466</v>
      </c>
      <c r="AF10" s="61" cm="1">
        <f t="array" aca="1" ref="AF10" ca="1">INDEX(LoansReceivable,AE$3)-INDEX(LoansReceivable,AF$3)</f>
        <v>-2.2066454473279009</v>
      </c>
      <c r="AG10" s="61" cm="1">
        <f t="array" aca="1" ref="AG10" ca="1">INDEX(LoansReceivable,AF$3)-INDEX(LoansReceivable,AG$3)</f>
        <v>-2.229815224523918</v>
      </c>
      <c r="AH10" s="61" cm="1">
        <f t="array" aca="1" ref="AH10" ca="1">INDEX(LoansReceivable,AG$3)-INDEX(LoansReceivable,AH$3)</f>
        <v>-2.2532282843840221</v>
      </c>
      <c r="AI10" s="61" cm="1">
        <f t="array" aca="1" ref="AI10" ca="1">INDEX(LoansReceivable,AH$3)-INDEX(LoansReceivable,AI$3)</f>
        <v>-2.2768871813696023</v>
      </c>
      <c r="AJ10" s="61" cm="1">
        <f t="array" aca="1" ref="AJ10" ca="1">INDEX(LoansReceivable,AI$3)-INDEX(LoansReceivable,AJ$3)</f>
        <v>-2.3007944967775984</v>
      </c>
      <c r="AK10" s="61" cm="1">
        <f t="array" aca="1" ref="AK10" ca="1">INDEX(LoansReceivable,AJ$3)-INDEX(LoansReceivable,AK$3)</f>
        <v>-2.3249528389878833</v>
      </c>
      <c r="AL10" s="61" cm="1">
        <f t="array" aca="1" ref="AL10" ca="1">INDEX(LoansReceivable,AK$3)-INDEX(LoansReceivable,AL$3)</f>
        <v>-2.3493648438006858</v>
      </c>
      <c r="AM10" s="61" cm="1">
        <f t="array" aca="1" ref="AM10" ca="1">INDEX(LoansReceivable,AL$3)-INDEX(LoansReceivable,AM$3)</f>
        <v>-2.3740331746566881</v>
      </c>
      <c r="AN10" s="61" cm="1">
        <f t="array" aca="1" ref="AN10" ca="1">INDEX(LoansReceivable,AM$3)-INDEX(LoansReceivable,AN$3)</f>
        <v>-2.3989605229935478</v>
      </c>
      <c r="AO10" s="62" cm="1">
        <f t="array" aca="1" ref="AO10" ca="1">INDEX(LoansReceivable,AN$3)-INDEX(LoansReceivable,AO$3)</f>
        <v>-2.424149608496009</v>
      </c>
      <c r="AP10" s="61" cm="1">
        <f t="array" aca="1" ref="AP10" ca="1">INDEX(LoansReceivable,AO$3)-INDEX(LoansReceivable,AP$3)</f>
        <v>-2.4496031793760267</v>
      </c>
      <c r="AQ10" s="61" cm="1">
        <f t="array" aca="1" ref="AQ10" ca="1">INDEX(LoansReceivable,AP$3)-INDEX(LoansReceivable,AQ$3)</f>
        <v>-2.4753240127620302</v>
      </c>
      <c r="AR10" s="61" cm="1">
        <f t="array" aca="1" ref="AR10" ca="1">INDEX(LoansReceivable,AQ$3)-INDEX(LoansReceivable,AR$3)</f>
        <v>-2.5013149148953744</v>
      </c>
      <c r="AS10" s="61" cm="1">
        <f t="array" aca="1" ref="AS10" ca="1">INDEX(LoansReceivable,AR$3)-INDEX(LoansReceivable,AS$3)</f>
        <v>-2.527578721487771</v>
      </c>
      <c r="AT10" s="61" cm="1">
        <f t="array" aca="1" ref="AT10" ca="1">INDEX(LoansReceivable,AS$3)-INDEX(LoansReceivable,AT$3)</f>
        <v>-2.5541182980750818</v>
      </c>
      <c r="AU10" s="61" cm="1">
        <f t="array" aca="1" ref="AU10" ca="1">INDEX(LoansReceivable,AT$3)-INDEX(LoansReceivable,AU$3)</f>
        <v>-2.5809365401955802</v>
      </c>
      <c r="AV10" s="61" cm="1">
        <f t="array" aca="1" ref="AV10" ca="1">INDEX(LoansReceivable,AU$3)-INDEX(LoansReceivable,AV$3)</f>
        <v>-2.6080363738774395</v>
      </c>
      <c r="AW10" s="61" cm="1">
        <f t="array" aca="1" ref="AW10" ca="1">INDEX(LoansReceivable,AV$3)-INDEX(LoansReceivable,AW$3)</f>
        <v>-2.6354207558006237</v>
      </c>
      <c r="AX10" s="61" cm="1">
        <f t="array" aca="1" ref="AX10" ca="1">INDEX(LoansReceivable,AW$3)-INDEX(LoansReceivable,AX$3)</f>
        <v>-2.6630926737398113</v>
      </c>
      <c r="AY10" s="61" cm="1">
        <f t="array" aca="1" ref="AY10" ca="1">INDEX(LoansReceivable,AX$3)-INDEX(LoansReceivable,AY$3)</f>
        <v>-2.6910551468163249</v>
      </c>
      <c r="AZ10" s="61" cm="1">
        <f t="array" aca="1" ref="AZ10" ca="1">INDEX(LoansReceivable,AY$3)-INDEX(LoansReceivable,AZ$3)</f>
        <v>-2.7193112258582914</v>
      </c>
      <c r="BA10" s="62" cm="1">
        <f t="array" aca="1" ref="BA10" ca="1">INDEX(LoansReceivable,AZ$3)-INDEX(LoansReceivable,BA$3)</f>
        <v>-2.7478639937326079</v>
      </c>
      <c r="BB10" s="61" cm="1">
        <f t="array" aca="1" ref="BB10" ca="1">INDEX(LoansReceivable,BA$3)-INDEX(LoansReceivable,BB$3)</f>
        <v>-2.7767165656614452</v>
      </c>
      <c r="BC10" s="61" cm="1">
        <f t="array" aca="1" ref="BC10" ca="1">INDEX(LoansReceivable,BB$3)-INDEX(LoansReceivable,BC$3)</f>
        <v>-2.8058720896069644</v>
      </c>
      <c r="BD10" s="61" cm="1">
        <f t="array" aca="1" ref="BD10" ca="1">INDEX(LoansReceivable,BC$3)-INDEX(LoansReceivable,BD$3)</f>
        <v>-2.8353337465505319</v>
      </c>
      <c r="BE10" s="61" cm="1">
        <f t="array" aca="1" ref="BE10" ca="1">INDEX(LoansReceivable,BD$3)-INDEX(LoansReceivable,BE$3)</f>
        <v>-2.8651047508856209</v>
      </c>
      <c r="BF10" s="61" cm="1">
        <f t="array" aca="1" ref="BF10" ca="1">INDEX(LoansReceivable,BE$3)-INDEX(LoansReceivable,BF$3)</f>
        <v>-2.8951883507716047</v>
      </c>
      <c r="BG10" s="61" cm="1">
        <f t="array" aca="1" ref="BG10" ca="1">INDEX(LoansReceivable,BF$3)-INDEX(LoansReceivable,BG$3)</f>
        <v>-2.9255878284538994</v>
      </c>
      <c r="BH10" s="61" cm="1">
        <f t="array" aca="1" ref="BH10" ca="1">INDEX(LoansReceivable,BG$3)-INDEX(LoansReceivable,BH$3)</f>
        <v>-2.9563065006504985</v>
      </c>
      <c r="BI10" s="61" cm="1">
        <f t="array" aca="1" ref="BI10" ca="1">INDEX(LoansReceivable,BH$3)-INDEX(LoansReceivable,BI$3)</f>
        <v>-2.9873477189112236</v>
      </c>
      <c r="BJ10" s="61" cm="1">
        <f t="array" aca="1" ref="BJ10" ca="1">INDEX(LoansReceivable,BI$3)-INDEX(LoansReceivable,BJ$3)</f>
        <v>-3.0187148699569661</v>
      </c>
      <c r="BK10" s="61" cm="1">
        <f t="array" aca="1" ref="BK10" ca="1">INDEX(LoansReceivable,BJ$3)-INDEX(LoansReceivable,BK$3)</f>
        <v>-3.050411376089869</v>
      </c>
      <c r="BL10" s="61" cm="1">
        <f t="array" aca="1" ref="BL10" ca="1">INDEX(LoansReceivable,BK$3)-INDEX(LoansReceivable,BL$3)</f>
        <v>-3.082440695526202</v>
      </c>
      <c r="BM10" s="62" cm="1">
        <f t="array" aca="1" ref="BM10" ca="1">INDEX(LoansReceivable,BL$3)-INDEX(LoansReceivable,BM$3)</f>
        <v>-3.1148063228392857</v>
      </c>
    </row>
    <row r="11" spans="1:66" x14ac:dyDescent="0.25">
      <c r="C11" s="311" t="s">
        <v>23</v>
      </c>
      <c r="D11" s="47"/>
      <c r="E11" s="65"/>
      <c r="F11" s="65">
        <f t="shared" ref="F11:BM11" ca="1" si="0">SUM(F7:F10)</f>
        <v>-13744.868313563355</v>
      </c>
      <c r="G11" s="65">
        <f t="shared" ca="1" si="0"/>
        <v>-12581.53381673729</v>
      </c>
      <c r="H11" s="65">
        <f t="shared" ca="1" si="0"/>
        <v>-11401.105139048357</v>
      </c>
      <c r="I11" s="65">
        <f t="shared" ca="1" si="0"/>
        <v>595.20464370656225</v>
      </c>
      <c r="J11" s="65">
        <f t="shared" ca="1" si="0"/>
        <v>899.08135915415369</v>
      </c>
      <c r="K11" s="65">
        <f t="shared" ca="1" si="0"/>
        <v>1206.4912861784237</v>
      </c>
      <c r="L11" s="65">
        <f t="shared" ca="1" si="0"/>
        <v>1519.0823667840566</v>
      </c>
      <c r="M11" s="65">
        <f t="shared" ca="1" si="0"/>
        <v>1834.7296692921468</v>
      </c>
      <c r="N11" s="65">
        <f t="shared" ca="1" si="0"/>
        <v>2165.4911790707811</v>
      </c>
      <c r="O11" s="65">
        <f t="shared" ca="1" si="0"/>
        <v>2487.5964909222944</v>
      </c>
      <c r="P11" s="65">
        <f t="shared" ca="1" si="0"/>
        <v>2815.406525406956</v>
      </c>
      <c r="Q11" s="65">
        <f t="shared" ca="1" si="0"/>
        <v>3147.3430132357344</v>
      </c>
      <c r="R11" s="65">
        <f t="shared" ca="1" si="0"/>
        <v>5543.8071796623099</v>
      </c>
      <c r="S11" s="65">
        <f t="shared" ca="1" si="0"/>
        <v>4225.077566920615</v>
      </c>
      <c r="T11" s="65">
        <f t="shared" ca="1" si="0"/>
        <v>2883.7612182565667</v>
      </c>
      <c r="U11" s="65">
        <f t="shared" ca="1" si="0"/>
        <v>2592.7951945098102</v>
      </c>
      <c r="V11" s="65">
        <f t="shared" ca="1" si="0"/>
        <v>2295.1435596813467</v>
      </c>
      <c r="W11" s="65">
        <f t="shared" ca="1" si="0"/>
        <v>1993.0196091793125</v>
      </c>
      <c r="X11" s="65">
        <f t="shared" ca="1" si="0"/>
        <v>1686.3683669432639</v>
      </c>
      <c r="Y11" s="65">
        <f t="shared" ca="1" si="0"/>
        <v>1374.4499012354984</v>
      </c>
      <c r="Z11" s="65">
        <f t="shared" ca="1" si="0"/>
        <v>1054.1073583938671</v>
      </c>
      <c r="AA11" s="65">
        <f t="shared" ca="1" si="0"/>
        <v>730.09526075310976</v>
      </c>
      <c r="AB11" s="65">
        <f t="shared" ca="1" si="0"/>
        <v>402.37125351160449</v>
      </c>
      <c r="AC11" s="65">
        <f t="shared" ca="1" si="0"/>
        <v>70.892489336369806</v>
      </c>
      <c r="AD11" s="65">
        <f t="shared" ca="1" si="0"/>
        <v>71.713515967045254</v>
      </c>
      <c r="AE11" s="65">
        <f t="shared" ca="1" si="0"/>
        <v>73.570744097279345</v>
      </c>
      <c r="AF11" s="65">
        <f t="shared" ca="1" si="0"/>
        <v>64.336362011774824</v>
      </c>
      <c r="AG11" s="65">
        <f t="shared" ca="1" si="0"/>
        <v>66.232796692143225</v>
      </c>
      <c r="AH11" s="65">
        <f t="shared" ca="1" si="0"/>
        <v>68.14914393665272</v>
      </c>
      <c r="AI11" s="65">
        <f t="shared" ca="1" si="0"/>
        <v>70.085612827232282</v>
      </c>
      <c r="AJ11" s="65">
        <f t="shared" ca="1" si="0"/>
        <v>72.042414641158203</v>
      </c>
      <c r="AK11" s="65">
        <f t="shared" ca="1" si="0"/>
        <v>82.686429540807893</v>
      </c>
      <c r="AL11" s="65">
        <f t="shared" ca="1" si="0"/>
        <v>75.101206596893348</v>
      </c>
      <c r="AM11" s="65">
        <f t="shared" ca="1" si="0"/>
        <v>77.120297145409126</v>
      </c>
      <c r="AN11" s="65">
        <f t="shared" ca="1" si="0"/>
        <v>79.16058814467695</v>
      </c>
      <c r="AO11" s="65">
        <f t="shared" ca="1" si="0"/>
        <v>81.222302199428881</v>
      </c>
      <c r="AP11" s="65">
        <f t="shared" ca="1" si="0"/>
        <v>81.334799345952035</v>
      </c>
      <c r="AQ11" s="65">
        <f t="shared" ca="1" si="0"/>
        <v>83.440036699837151</v>
      </c>
      <c r="AR11" s="65">
        <f t="shared" ca="1" si="0"/>
        <v>85.567379045941735</v>
      </c>
      <c r="AS11" s="65">
        <f t="shared" ca="1" si="0"/>
        <v>7.7170584866933609</v>
      </c>
      <c r="AT11" s="65">
        <f t="shared" ca="1" si="0"/>
        <v>89.889309561547094</v>
      </c>
      <c r="AU11" s="65">
        <f t="shared" ca="1" si="0"/>
        <v>92.0843692727085</v>
      </c>
      <c r="AV11" s="65">
        <f t="shared" ca="1" si="0"/>
        <v>94.302477110816994</v>
      </c>
      <c r="AW11" s="65">
        <f t="shared" ca="1" si="0"/>
        <v>96.543875081238852</v>
      </c>
      <c r="AX11" s="65">
        <f t="shared" ca="1" si="0"/>
        <v>98.808807730343673</v>
      </c>
      <c r="AY11" s="65">
        <f t="shared" ca="1" si="0"/>
        <v>101.09752217226533</v>
      </c>
      <c r="AZ11" s="65">
        <f t="shared" ca="1" si="0"/>
        <v>103.41026811582894</v>
      </c>
      <c r="BA11" s="65">
        <f t="shared" ca="1" si="0"/>
        <v>105.74729789179764</v>
      </c>
      <c r="BB11" s="65">
        <f t="shared" ca="1" si="0"/>
        <v>106.09990124290391</v>
      </c>
      <c r="BC11" s="65">
        <f t="shared" ca="1" si="0"/>
        <v>108.48626630169787</v>
      </c>
      <c r="BD11" s="65">
        <f t="shared" ca="1" si="0"/>
        <v>110.89768819361205</v>
      </c>
      <c r="BE11" s="65">
        <f t="shared" ca="1" si="0"/>
        <v>113.33443001539787</v>
      </c>
      <c r="BF11" s="65">
        <f t="shared" ca="1" si="0"/>
        <v>115.79675762630745</v>
      </c>
      <c r="BG11" s="65">
        <f t="shared" ca="1" si="0"/>
        <v>368.28493967713382</v>
      </c>
      <c r="BH11" s="65">
        <f t="shared" ca="1" si="0"/>
        <v>120.79924763949505</v>
      </c>
      <c r="BI11" s="65">
        <f t="shared" ca="1" si="0"/>
        <v>123.33995583545504</v>
      </c>
      <c r="BJ11" s="65">
        <f t="shared" ca="1" si="0"/>
        <v>125.9073414674794</v>
      </c>
      <c r="BK11" s="65">
        <f t="shared" ca="1" si="0"/>
        <v>128.50168464863839</v>
      </c>
      <c r="BL11" s="65">
        <f t="shared" ca="1" si="0"/>
        <v>131.12326843321108</v>
      </c>
      <c r="BM11" s="65">
        <f t="shared" ca="1" si="0"/>
        <v>133.77237884749911</v>
      </c>
      <c r="BN11" s="65"/>
    </row>
    <row r="12" spans="1:66" x14ac:dyDescent="0.25">
      <c r="C12" s="154" t="s">
        <v>259</v>
      </c>
      <c r="D12" s="47"/>
      <c r="E12" s="53"/>
      <c r="F12" s="61" cm="1">
        <f t="array" ref="F12">-INDEX(CapExExpenditures,F$3)</f>
        <v>-750</v>
      </c>
      <c r="G12" s="61" cm="1">
        <f t="array" ref="G12">-INDEX(CapExExpenditures,G$3)</f>
        <v>0</v>
      </c>
      <c r="H12" s="61" cm="1">
        <f t="array" ref="H12">-INDEX(CapExExpenditures,H$3)</f>
        <v>0</v>
      </c>
      <c r="I12" s="61" cm="1">
        <f t="array" ref="I12">-INDEX(CapExExpenditures,I$3)</f>
        <v>0</v>
      </c>
      <c r="J12" s="61" cm="1">
        <f t="array" ref="J12">-INDEX(CapExExpenditures,J$3)</f>
        <v>0</v>
      </c>
      <c r="K12" s="61" cm="1">
        <f t="array" ref="K12">-INDEX(CapExExpenditures,K$3)</f>
        <v>0</v>
      </c>
      <c r="L12" s="61" cm="1">
        <f t="array" ref="L12">-INDEX(CapExExpenditures,L$3)</f>
        <v>0</v>
      </c>
      <c r="M12" s="61" cm="1">
        <f t="array" ref="M12">-INDEX(CapExExpenditures,M$3)</f>
        <v>0</v>
      </c>
      <c r="N12" s="61" cm="1">
        <f t="array" ref="N12">-INDEX(CapExExpenditures,N$3)</f>
        <v>-500</v>
      </c>
      <c r="O12" s="61" cm="1">
        <f t="array" ref="O12">-INDEX(CapExExpenditures,O$3)</f>
        <v>0</v>
      </c>
      <c r="P12" s="61" cm="1">
        <f t="array" ref="P12">-INDEX(CapExExpenditures,P$3)</f>
        <v>0</v>
      </c>
      <c r="Q12" s="62" cm="1">
        <f t="array" ref="Q12">-INDEX(CapExExpenditures,Q$3)</f>
        <v>0</v>
      </c>
      <c r="R12" s="61" cm="1">
        <f t="array" ref="R12">-INDEX(CapExExpenditures,R$3)</f>
        <v>0</v>
      </c>
      <c r="S12" s="61" cm="1">
        <f t="array" ref="S12">-INDEX(CapExExpenditures,S$3)</f>
        <v>0</v>
      </c>
      <c r="T12" s="61" cm="1">
        <f t="array" ref="T12">-INDEX(CapExExpenditures,T$3)</f>
        <v>0</v>
      </c>
      <c r="U12" s="61" cm="1">
        <f t="array" ref="U12">-INDEX(CapExExpenditures,U$3)</f>
        <v>0</v>
      </c>
      <c r="V12" s="61" cm="1">
        <f t="array" ref="V12">-INDEX(CapExExpenditures,V$3)</f>
        <v>0</v>
      </c>
      <c r="W12" s="61" cm="1">
        <f t="array" ref="W12">-INDEX(CapExExpenditures,W$3)</f>
        <v>0</v>
      </c>
      <c r="X12" s="61" cm="1">
        <f t="array" ref="X12">-INDEX(CapExExpenditures,X$3)</f>
        <v>0</v>
      </c>
      <c r="Y12" s="61" cm="1">
        <f t="array" ref="Y12">-INDEX(CapExExpenditures,Y$3)</f>
        <v>0</v>
      </c>
      <c r="Z12" s="61" cm="1">
        <f t="array" ref="Z12">-INDEX(CapExExpenditures,Z$3)</f>
        <v>0</v>
      </c>
      <c r="AA12" s="61" cm="1">
        <f t="array" ref="AA12">-INDEX(CapExExpenditures,AA$3)</f>
        <v>0</v>
      </c>
      <c r="AB12" s="61" cm="1">
        <f t="array" ref="AB12">-INDEX(CapExExpenditures,AB$3)</f>
        <v>0</v>
      </c>
      <c r="AC12" s="62" cm="1">
        <f t="array" ref="AC12">-INDEX(CapExExpenditures,AC$3)</f>
        <v>0</v>
      </c>
      <c r="AD12" s="61" cm="1">
        <f t="array" ref="AD12">-INDEX(CapExExpenditures,AD$3)</f>
        <v>-55</v>
      </c>
      <c r="AE12" s="61" cm="1">
        <f t="array" ref="AE12">-INDEX(CapExExpenditures,AE$3)</f>
        <v>0</v>
      </c>
      <c r="AF12" s="61" cm="1">
        <f t="array" ref="AF12">-INDEX(CapExExpenditures,AF$3)</f>
        <v>0</v>
      </c>
      <c r="AG12" s="61" cm="1">
        <f t="array" ref="AG12">-INDEX(CapExExpenditures,AG$3)</f>
        <v>0</v>
      </c>
      <c r="AH12" s="61" cm="1">
        <f t="array" ref="AH12">-INDEX(CapExExpenditures,AH$3)</f>
        <v>0</v>
      </c>
      <c r="AI12" s="61" cm="1">
        <f t="array" ref="AI12">-INDEX(CapExExpenditures,AI$3)</f>
        <v>0</v>
      </c>
      <c r="AJ12" s="61" cm="1">
        <f t="array" ref="AJ12">-INDEX(CapExExpenditures,AJ$3)</f>
        <v>0</v>
      </c>
      <c r="AK12" s="61" cm="1">
        <f t="array" ref="AK12">-INDEX(CapExExpenditures,AK$3)</f>
        <v>0</v>
      </c>
      <c r="AL12" s="61" cm="1">
        <f t="array" ref="AL12">-INDEX(CapExExpenditures,AL$3)</f>
        <v>0</v>
      </c>
      <c r="AM12" s="61" cm="1">
        <f t="array" ref="AM12">-INDEX(CapExExpenditures,AM$3)</f>
        <v>0</v>
      </c>
      <c r="AN12" s="61" cm="1">
        <f t="array" ref="AN12">-INDEX(CapExExpenditures,AN$3)</f>
        <v>0</v>
      </c>
      <c r="AO12" s="62" cm="1">
        <f t="array" ref="AO12">-INDEX(CapExExpenditures,AO$3)</f>
        <v>0</v>
      </c>
      <c r="AP12" s="61" cm="1">
        <f t="array" ref="AP12">-INDEX(CapExExpenditures,AP$3)</f>
        <v>0</v>
      </c>
      <c r="AQ12" s="61" cm="1">
        <f t="array" ref="AQ12">-INDEX(CapExExpenditures,AQ$3)</f>
        <v>0</v>
      </c>
      <c r="AR12" s="61" cm="1">
        <f t="array" ref="AR12">-INDEX(CapExExpenditures,AR$3)</f>
        <v>0</v>
      </c>
      <c r="AS12" s="61" cm="1">
        <f t="array" ref="AS12">-INDEX(CapExExpenditures,AS$3)</f>
        <v>0</v>
      </c>
      <c r="AT12" s="61" cm="1">
        <f t="array" ref="AT12">-INDEX(CapExExpenditures,AT$3)</f>
        <v>0</v>
      </c>
      <c r="AU12" s="61" cm="1">
        <f t="array" ref="AU12">-INDEX(CapExExpenditures,AU$3)</f>
        <v>0</v>
      </c>
      <c r="AV12" s="61" cm="1">
        <f t="array" ref="AV12">-INDEX(CapExExpenditures,AV$3)</f>
        <v>0</v>
      </c>
      <c r="AW12" s="61" cm="1">
        <f t="array" ref="AW12">-INDEX(CapExExpenditures,AW$3)</f>
        <v>0</v>
      </c>
      <c r="AX12" s="61" cm="1">
        <f t="array" ref="AX12">-INDEX(CapExExpenditures,AX$3)</f>
        <v>0</v>
      </c>
      <c r="AY12" s="61" cm="1">
        <f t="array" ref="AY12">-INDEX(CapExExpenditures,AY$3)</f>
        <v>0</v>
      </c>
      <c r="AZ12" s="61" cm="1">
        <f t="array" ref="AZ12">-INDEX(CapExExpenditures,AZ$3)</f>
        <v>0</v>
      </c>
      <c r="BA12" s="62" cm="1">
        <f t="array" ref="BA12">-INDEX(CapExExpenditures,BA$3)</f>
        <v>0</v>
      </c>
      <c r="BB12" s="61" cm="1">
        <f t="array" ref="BB12">-INDEX(CapExExpenditures,BB$3)</f>
        <v>0</v>
      </c>
      <c r="BC12" s="61" cm="1">
        <f t="array" ref="BC12">-INDEX(CapExExpenditures,BC$3)</f>
        <v>0</v>
      </c>
      <c r="BD12" s="61" cm="1">
        <f t="array" ref="BD12">-INDEX(CapExExpenditures,BD$3)</f>
        <v>0</v>
      </c>
      <c r="BE12" s="61" cm="1">
        <f t="array" ref="BE12">-INDEX(CapExExpenditures,BE$3)</f>
        <v>0</v>
      </c>
      <c r="BF12" s="61" cm="1">
        <f t="array" ref="BF12">-INDEX(CapExExpenditures,BF$3)</f>
        <v>0</v>
      </c>
      <c r="BG12" s="61" cm="1">
        <f t="array" ref="BG12">-INDEX(CapExExpenditures,BG$3)</f>
        <v>0</v>
      </c>
      <c r="BH12" s="61" cm="1">
        <f t="array" ref="BH12">-INDEX(CapExExpenditures,BH$3)</f>
        <v>0</v>
      </c>
      <c r="BI12" s="61" cm="1">
        <f t="array" ref="BI12">-INDEX(CapExExpenditures,BI$3)</f>
        <v>0</v>
      </c>
      <c r="BJ12" s="61" cm="1">
        <f t="array" ref="BJ12">-INDEX(CapExExpenditures,BJ$3)</f>
        <v>0</v>
      </c>
      <c r="BK12" s="61" cm="1">
        <f t="array" ref="BK12">-INDEX(CapExExpenditures,BK$3)</f>
        <v>0</v>
      </c>
      <c r="BL12" s="61" cm="1">
        <f t="array" ref="BL12">-INDEX(CapExExpenditures,BL$3)</f>
        <v>0</v>
      </c>
      <c r="BM12" s="62" cm="1">
        <f t="array" ref="BM12">-INDEX(CapExExpenditures,BM$3)</f>
        <v>0</v>
      </c>
    </row>
    <row r="13" spans="1:66" x14ac:dyDescent="0.25">
      <c r="C13" s="311" t="s">
        <v>59</v>
      </c>
      <c r="D13" s="47"/>
      <c r="E13" s="65"/>
      <c r="F13" s="47">
        <f t="shared" ref="F13:AK13" ca="1" si="1">SUM(F11:F12)</f>
        <v>-14494.868313563355</v>
      </c>
      <c r="G13" s="47">
        <f t="shared" ca="1" si="1"/>
        <v>-12581.53381673729</v>
      </c>
      <c r="H13" s="47">
        <f t="shared" ca="1" si="1"/>
        <v>-11401.105139048357</v>
      </c>
      <c r="I13" s="47">
        <f t="shared" ca="1" si="1"/>
        <v>595.20464370656225</v>
      </c>
      <c r="J13" s="47">
        <f t="shared" ca="1" si="1"/>
        <v>899.08135915415369</v>
      </c>
      <c r="K13" s="47">
        <f t="shared" ca="1" si="1"/>
        <v>1206.4912861784237</v>
      </c>
      <c r="L13" s="47">
        <f t="shared" ca="1" si="1"/>
        <v>1519.0823667840566</v>
      </c>
      <c r="M13" s="47">
        <f t="shared" ca="1" si="1"/>
        <v>1834.7296692921468</v>
      </c>
      <c r="N13" s="47">
        <f t="shared" ca="1" si="1"/>
        <v>1665.4911790707811</v>
      </c>
      <c r="O13" s="47">
        <f t="shared" ca="1" si="1"/>
        <v>2487.5964909222944</v>
      </c>
      <c r="P13" s="47">
        <f t="shared" ca="1" si="1"/>
        <v>2815.406525406956</v>
      </c>
      <c r="Q13" s="65">
        <f t="shared" ca="1" si="1"/>
        <v>3147.3430132357344</v>
      </c>
      <c r="R13" s="47">
        <f t="shared" ca="1" si="1"/>
        <v>5543.8071796623099</v>
      </c>
      <c r="S13" s="47">
        <f t="shared" ca="1" si="1"/>
        <v>4225.077566920615</v>
      </c>
      <c r="T13" s="47">
        <f t="shared" ca="1" si="1"/>
        <v>2883.7612182565667</v>
      </c>
      <c r="U13" s="47">
        <f t="shared" ca="1" si="1"/>
        <v>2592.7951945098102</v>
      </c>
      <c r="V13" s="47">
        <f t="shared" ca="1" si="1"/>
        <v>2295.1435596813467</v>
      </c>
      <c r="W13" s="47">
        <f t="shared" ca="1" si="1"/>
        <v>1993.0196091793125</v>
      </c>
      <c r="X13" s="47">
        <f t="shared" ca="1" si="1"/>
        <v>1686.3683669432639</v>
      </c>
      <c r="Y13" s="47">
        <f t="shared" ca="1" si="1"/>
        <v>1374.4499012354984</v>
      </c>
      <c r="Z13" s="47">
        <f t="shared" ca="1" si="1"/>
        <v>1054.1073583938671</v>
      </c>
      <c r="AA13" s="47">
        <f t="shared" ca="1" si="1"/>
        <v>730.09526075310976</v>
      </c>
      <c r="AB13" s="47">
        <f t="shared" ca="1" si="1"/>
        <v>402.37125351160449</v>
      </c>
      <c r="AC13" s="65">
        <f t="shared" ca="1" si="1"/>
        <v>70.892489336369806</v>
      </c>
      <c r="AD13" s="47">
        <f t="shared" ca="1" si="1"/>
        <v>16.713515967045254</v>
      </c>
      <c r="AE13" s="47">
        <f t="shared" ca="1" si="1"/>
        <v>73.570744097279345</v>
      </c>
      <c r="AF13" s="47">
        <f t="shared" ca="1" si="1"/>
        <v>64.336362011774824</v>
      </c>
      <c r="AG13" s="47">
        <f t="shared" ca="1" si="1"/>
        <v>66.232796692143225</v>
      </c>
      <c r="AH13" s="47">
        <f t="shared" ca="1" si="1"/>
        <v>68.14914393665272</v>
      </c>
      <c r="AI13" s="47">
        <f t="shared" ca="1" si="1"/>
        <v>70.085612827232282</v>
      </c>
      <c r="AJ13" s="47">
        <f t="shared" ca="1" si="1"/>
        <v>72.042414641158203</v>
      </c>
      <c r="AK13" s="47">
        <f t="shared" ca="1" si="1"/>
        <v>82.686429540807893</v>
      </c>
      <c r="AL13" s="47">
        <f t="shared" ref="AL13:BM13" ca="1" si="2">SUM(AL11:AL12)</f>
        <v>75.101206596893348</v>
      </c>
      <c r="AM13" s="47">
        <f t="shared" ca="1" si="2"/>
        <v>77.120297145409126</v>
      </c>
      <c r="AN13" s="47">
        <f t="shared" ca="1" si="2"/>
        <v>79.16058814467695</v>
      </c>
      <c r="AO13" s="65">
        <f t="shared" ca="1" si="2"/>
        <v>81.222302199428881</v>
      </c>
      <c r="AP13" s="47">
        <f t="shared" ca="1" si="2"/>
        <v>81.334799345952035</v>
      </c>
      <c r="AQ13" s="47">
        <f t="shared" ca="1" si="2"/>
        <v>83.440036699837151</v>
      </c>
      <c r="AR13" s="47">
        <f t="shared" ca="1" si="2"/>
        <v>85.567379045941735</v>
      </c>
      <c r="AS13" s="47">
        <f t="shared" ca="1" si="2"/>
        <v>7.7170584866933609</v>
      </c>
      <c r="AT13" s="47">
        <f t="shared" ca="1" si="2"/>
        <v>89.889309561547094</v>
      </c>
      <c r="AU13" s="47">
        <f t="shared" ca="1" si="2"/>
        <v>92.0843692727085</v>
      </c>
      <c r="AV13" s="47">
        <f t="shared" ca="1" si="2"/>
        <v>94.302477110816994</v>
      </c>
      <c r="AW13" s="47">
        <f t="shared" ca="1" si="2"/>
        <v>96.543875081238852</v>
      </c>
      <c r="AX13" s="47">
        <f t="shared" ca="1" si="2"/>
        <v>98.808807730343673</v>
      </c>
      <c r="AY13" s="47">
        <f t="shared" ca="1" si="2"/>
        <v>101.09752217226533</v>
      </c>
      <c r="AZ13" s="47">
        <f t="shared" ca="1" si="2"/>
        <v>103.41026811582894</v>
      </c>
      <c r="BA13" s="65">
        <f t="shared" ca="1" si="2"/>
        <v>105.74729789179764</v>
      </c>
      <c r="BB13" s="47">
        <f t="shared" ca="1" si="2"/>
        <v>106.09990124290391</v>
      </c>
      <c r="BC13" s="47">
        <f t="shared" ca="1" si="2"/>
        <v>108.48626630169787</v>
      </c>
      <c r="BD13" s="47">
        <f t="shared" ca="1" si="2"/>
        <v>110.89768819361205</v>
      </c>
      <c r="BE13" s="47">
        <f t="shared" ca="1" si="2"/>
        <v>113.33443001539787</v>
      </c>
      <c r="BF13" s="47">
        <f t="shared" ca="1" si="2"/>
        <v>115.79675762630745</v>
      </c>
      <c r="BG13" s="47">
        <f t="shared" ca="1" si="2"/>
        <v>368.28493967713382</v>
      </c>
      <c r="BH13" s="47">
        <f t="shared" ca="1" si="2"/>
        <v>120.79924763949505</v>
      </c>
      <c r="BI13" s="47">
        <f t="shared" ca="1" si="2"/>
        <v>123.33995583545504</v>
      </c>
      <c r="BJ13" s="47">
        <f t="shared" ca="1" si="2"/>
        <v>125.9073414674794</v>
      </c>
      <c r="BK13" s="47">
        <f t="shared" ca="1" si="2"/>
        <v>128.50168464863839</v>
      </c>
      <c r="BL13" s="47">
        <f t="shared" ca="1" si="2"/>
        <v>131.12326843321108</v>
      </c>
      <c r="BM13" s="65">
        <f t="shared" ca="1" si="2"/>
        <v>133.77237884749911</v>
      </c>
    </row>
    <row r="14" spans="1:66" x14ac:dyDescent="0.25">
      <c r="C14" s="311" t="s">
        <v>243</v>
      </c>
      <c r="D14" s="47"/>
      <c r="E14" s="65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65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  <c r="AC14" s="65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65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65"/>
      <c r="BB14" s="47"/>
      <c r="BC14" s="47"/>
      <c r="BD14" s="47"/>
      <c r="BE14" s="47"/>
      <c r="BF14" s="47"/>
      <c r="BG14" s="47"/>
      <c r="BH14" s="47"/>
      <c r="BI14" s="47"/>
      <c r="BJ14" s="47"/>
      <c r="BK14" s="47"/>
      <c r="BL14" s="47"/>
      <c r="BM14" s="298">
        <f ca="1">(SUM(BB13:BM13)*(1+InputsValuationTerminal))/(ValuationWacc-InputsValuationTerminal)</f>
        <v>21772.58873238357</v>
      </c>
    </row>
    <row r="15" spans="1:66" ht="7.2" customHeight="1" x14ac:dyDescent="0.25"/>
    <row r="16" spans="1:66" x14ac:dyDescent="0.25">
      <c r="C16" s="129" t="s">
        <v>55</v>
      </c>
      <c r="D16" s="47"/>
      <c r="E16" s="86">
        <f>(AVERAGE(BalanceShort)*InputsCostShort + AVERAGE(BalanceLong)*InputsCostLong + AVERAGE(BalancePreferred)*InputsCostPreferred + AVERAGE(BalanceCommon)*InputsCostCommon) / SUM(AVERAGE(BalanceShort),AVERAGE(BalanceLong),AVERAGE(BalancePreferred),AVERAGE(BalanceCommon))</f>
        <v>9.9001663893510811E-2</v>
      </c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65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  <c r="AC16" s="65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65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65"/>
      <c r="BB16" s="47"/>
      <c r="BC16" s="47"/>
      <c r="BD16" s="47"/>
      <c r="BE16" s="47"/>
      <c r="BF16" s="47"/>
      <c r="BG16" s="47"/>
      <c r="BH16" s="47"/>
      <c r="BI16" s="47"/>
      <c r="BJ16" s="47"/>
      <c r="BK16" s="47"/>
      <c r="BL16" s="47"/>
    </row>
    <row r="17" spans="2:65" x14ac:dyDescent="0.25">
      <c r="C17" s="311" t="s">
        <v>242</v>
      </c>
      <c r="D17" s="47"/>
      <c r="E17" s="47">
        <f ca="1">SUM(F17:BM17)</f>
        <v>1539.2365901464073</v>
      </c>
      <c r="F17" s="47">
        <f t="shared" ref="F17:AK17" ca="1" si="3">F13/((1+ValuationWacc) ^  (F3/12))</f>
        <v>-14381.286721934832</v>
      </c>
      <c r="G17" s="47">
        <f t="shared" ca="1" si="3"/>
        <v>-12385.128899784117</v>
      </c>
      <c r="H17" s="47">
        <f t="shared" ca="1" si="3"/>
        <v>-11135.183112767289</v>
      </c>
      <c r="I17" s="47">
        <f t="shared" ca="1" si="3"/>
        <v>576.76672131218368</v>
      </c>
      <c r="J17" s="47">
        <f t="shared" ca="1" si="3"/>
        <v>864.40316350638682</v>
      </c>
      <c r="K17" s="47">
        <f t="shared" ca="1" si="3"/>
        <v>1150.8666749694962</v>
      </c>
      <c r="L17" s="47">
        <f t="shared" ca="1" si="3"/>
        <v>1437.6912131096128</v>
      </c>
      <c r="M17" s="47">
        <f t="shared" ca="1" si="3"/>
        <v>1722.8197852964686</v>
      </c>
      <c r="N17" s="47">
        <f t="shared" ca="1" si="3"/>
        <v>1551.6493164015064</v>
      </c>
      <c r="O17" s="47">
        <f t="shared" ca="1" si="3"/>
        <v>2299.4006187502118</v>
      </c>
      <c r="P17" s="47">
        <f t="shared" ca="1" si="3"/>
        <v>2582.0181578011602</v>
      </c>
      <c r="Q17" s="65">
        <f t="shared" ca="1" si="3"/>
        <v>2863.8200620055663</v>
      </c>
      <c r="R17" s="47">
        <f t="shared" ca="1" si="3"/>
        <v>5004.875026541562</v>
      </c>
      <c r="S17" s="47">
        <f t="shared" ca="1" si="3"/>
        <v>3784.4544131070384</v>
      </c>
      <c r="T17" s="47">
        <f t="shared" ca="1" si="3"/>
        <v>2562.7801975623815</v>
      </c>
      <c r="U17" s="47">
        <f t="shared" ca="1" si="3"/>
        <v>2286.1448642265159</v>
      </c>
      <c r="V17" s="47">
        <f t="shared" ca="1" si="3"/>
        <v>2007.8388804136841</v>
      </c>
      <c r="W17" s="47">
        <f t="shared" ca="1" si="3"/>
        <v>1729.8723091880815</v>
      </c>
      <c r="X17" s="47">
        <f t="shared" ca="1" si="3"/>
        <v>1452.2399944624308</v>
      </c>
      <c r="Y17" s="47">
        <f t="shared" ca="1" si="3"/>
        <v>1174.3521065758209</v>
      </c>
      <c r="Z17" s="47">
        <f t="shared" ca="1" si="3"/>
        <v>893.58883250062649</v>
      </c>
      <c r="AA17" s="47">
        <f t="shared" ca="1" si="3"/>
        <v>614.06718205834534</v>
      </c>
      <c r="AB17" s="47">
        <f t="shared" ca="1" si="3"/>
        <v>335.773776474317</v>
      </c>
      <c r="AC17" s="65">
        <f t="shared" ca="1" si="3"/>
        <v>58.69532702277165</v>
      </c>
      <c r="AD17" s="47">
        <f t="shared" ca="1" si="3"/>
        <v>13.729495894113651</v>
      </c>
      <c r="AE17" s="47">
        <f t="shared" ca="1" si="3"/>
        <v>59.961900624599238</v>
      </c>
      <c r="AF17" s="47">
        <f t="shared" ca="1" si="3"/>
        <v>52.024775176583695</v>
      </c>
      <c r="AG17" s="47">
        <f t="shared" ca="1" si="3"/>
        <v>53.138620658267527</v>
      </c>
      <c r="AH17" s="47">
        <f t="shared" ca="1" si="3"/>
        <v>54.247666200895146</v>
      </c>
      <c r="AI17" s="47">
        <f t="shared" ca="1" si="3"/>
        <v>55.351959558145076</v>
      </c>
      <c r="AJ17" s="47">
        <f t="shared" ca="1" si="3"/>
        <v>56.451548135670933</v>
      </c>
      <c r="AK17" s="47">
        <f t="shared" ca="1" si="3"/>
        <v>64.284357256635019</v>
      </c>
      <c r="AL17" s="47">
        <f t="shared" ref="AL17:BM17" ca="1" si="4">AL13/((1+ValuationWacc) ^  (AL3/12))</f>
        <v>57.929723045691119</v>
      </c>
      <c r="AM17" s="47">
        <f t="shared" ca="1" si="4"/>
        <v>59.021018916086774</v>
      </c>
      <c r="AN17" s="47">
        <f t="shared" ca="1" si="4"/>
        <v>60.107752788463401</v>
      </c>
      <c r="AO17" s="65">
        <f t="shared" ca="1" si="4"/>
        <v>61.189970710103992</v>
      </c>
      <c r="AP17" s="47">
        <f t="shared" ca="1" si="4"/>
        <v>60.794574136111429</v>
      </c>
      <c r="AQ17" s="47">
        <f t="shared" ca="1" si="4"/>
        <v>61.879440502333445</v>
      </c>
      <c r="AR17" s="47">
        <f t="shared" ca="1" si="4"/>
        <v>62.959836609986922</v>
      </c>
      <c r="AS17" s="47">
        <f t="shared" ca="1" si="4"/>
        <v>5.633659897951258</v>
      </c>
      <c r="AT17" s="47">
        <f t="shared" ca="1" si="4"/>
        <v>65.107399461176215</v>
      </c>
      <c r="AU17" s="47">
        <f t="shared" ca="1" si="4"/>
        <v>66.174656090256917</v>
      </c>
      <c r="AV17" s="47">
        <f t="shared" ca="1" si="4"/>
        <v>67.237622237106109</v>
      </c>
      <c r="AW17" s="47">
        <f t="shared" ca="1" si="4"/>
        <v>68.296342036094472</v>
      </c>
      <c r="AX17" s="47">
        <f t="shared" ca="1" si="4"/>
        <v>69.350859302863711</v>
      </c>
      <c r="AY17" s="47">
        <f t="shared" ca="1" si="4"/>
        <v>70.401217536950909</v>
      </c>
      <c r="AZ17" s="47">
        <f t="shared" ca="1" si="4"/>
        <v>71.447459924311573</v>
      </c>
      <c r="BA17" s="65">
        <f t="shared" ca="1" si="4"/>
        <v>72.489629339849074</v>
      </c>
      <c r="BB17" s="47">
        <f t="shared" ca="1" si="4"/>
        <v>72.161416676698508</v>
      </c>
      <c r="BC17" s="47">
        <f t="shared" ca="1" si="4"/>
        <v>73.206274254825061</v>
      </c>
      <c r="BD17" s="47">
        <f t="shared" ca="1" si="4"/>
        <v>74.247101746880489</v>
      </c>
      <c r="BE17" s="47">
        <f t="shared" ca="1" si="4"/>
        <v>75.283941465884624</v>
      </c>
      <c r="BF17" s="47">
        <f t="shared" ca="1" si="4"/>
        <v>76.316835420993726</v>
      </c>
      <c r="BG17" s="47">
        <f t="shared" ca="1" si="4"/>
        <v>240.81935274260317</v>
      </c>
      <c r="BH17" s="47">
        <f t="shared" ca="1" si="4"/>
        <v>78.370952571623761</v>
      </c>
      <c r="BI17" s="47">
        <f t="shared" ca="1" si="4"/>
        <v>79.39225828817662</v>
      </c>
      <c r="BJ17" s="47">
        <f t="shared" ca="1" si="4"/>
        <v>80.40978328772718</v>
      </c>
      <c r="BK17" s="47">
        <f t="shared" ca="1" si="4"/>
        <v>81.423568096575281</v>
      </c>
      <c r="BL17" s="47">
        <f t="shared" ca="1" si="4"/>
        <v>82.433652951613468</v>
      </c>
      <c r="BM17" s="65">
        <f t="shared" ca="1" si="4"/>
        <v>83.440077802624216</v>
      </c>
    </row>
    <row r="18" spans="2:65" x14ac:dyDescent="0.25">
      <c r="C18" s="311" t="s">
        <v>244</v>
      </c>
      <c r="D18" s="47"/>
      <c r="E18" s="47">
        <f ca="1">SUM(F18:BM18)</f>
        <v>13580.580037869215</v>
      </c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65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  <c r="AC18" s="65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65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65"/>
      <c r="BB18" s="47"/>
      <c r="BC18" s="47"/>
      <c r="BD18" s="47"/>
      <c r="BE18" s="47"/>
      <c r="BF18" s="47"/>
      <c r="BG18" s="47"/>
      <c r="BH18" s="47"/>
      <c r="BI18" s="47"/>
      <c r="BJ18" s="47"/>
      <c r="BK18" s="47"/>
      <c r="BL18" s="47"/>
      <c r="BM18" s="65">
        <f ca="1">BM14/((1+ValuationWacc) ^  (BM3/12))</f>
        <v>13580.580037869215</v>
      </c>
    </row>
    <row r="19" spans="2:65" s="298" customFormat="1" x14ac:dyDescent="0.25">
      <c r="C19" s="140" t="s">
        <v>56</v>
      </c>
      <c r="D19" s="65"/>
      <c r="E19" s="65">
        <f ca="1">SUM(E17:E18)</f>
        <v>15119.816628015622</v>
      </c>
      <c r="F19" s="65"/>
      <c r="G19" s="65"/>
      <c r="H19" s="65"/>
      <c r="I19" s="291"/>
      <c r="J19" s="65"/>
      <c r="K19" s="65"/>
      <c r="L19" s="65"/>
      <c r="M19" s="65"/>
      <c r="N19" s="65"/>
      <c r="O19" s="65"/>
      <c r="P19" s="65"/>
      <c r="Q19" s="65"/>
      <c r="R19" s="65"/>
      <c r="S19" s="65"/>
      <c r="T19" s="65"/>
      <c r="U19" s="65"/>
      <c r="V19" s="65"/>
      <c r="W19" s="65"/>
      <c r="X19" s="65"/>
      <c r="Y19" s="65"/>
      <c r="Z19" s="65"/>
      <c r="AA19" s="65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65"/>
      <c r="AM19" s="65"/>
      <c r="AN19" s="65"/>
      <c r="AO19" s="65"/>
      <c r="AP19" s="65"/>
      <c r="AQ19" s="65"/>
      <c r="AR19" s="65"/>
      <c r="AS19" s="65"/>
      <c r="AT19" s="65"/>
      <c r="AU19" s="65"/>
      <c r="AV19" s="65"/>
      <c r="AW19" s="65"/>
      <c r="AX19" s="65"/>
      <c r="AY19" s="65"/>
      <c r="AZ19" s="65"/>
      <c r="BA19" s="65"/>
      <c r="BB19" s="65"/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</row>
    <row r="20" spans="2:65" ht="7.2" customHeight="1" x14ac:dyDescent="0.25"/>
    <row r="21" spans="2:65" x14ac:dyDescent="0.25">
      <c r="C21" s="156" t="s">
        <v>221</v>
      </c>
      <c r="E21" s="60">
        <f ca="1">-AVERAGE(Balance!E24:I24)</f>
        <v>-5501.8833460686028</v>
      </c>
    </row>
    <row r="22" spans="2:65" x14ac:dyDescent="0.25">
      <c r="C22" s="157" t="s">
        <v>222</v>
      </c>
      <c r="E22" s="148">
        <f ca="1">AVERAGE(Balance!E5:I5)</f>
        <v>4637.0766829046179</v>
      </c>
      <c r="BM22" s="65"/>
    </row>
    <row r="23" spans="2:65" x14ac:dyDescent="0.25">
      <c r="C23" s="140" t="s">
        <v>57</v>
      </c>
      <c r="D23" s="65"/>
      <c r="E23" s="65">
        <f ca="1">SUM(E19:E22)</f>
        <v>14255.009964851637</v>
      </c>
      <c r="M23" s="312"/>
    </row>
    <row r="24" spans="2:65" ht="14.4" x14ac:dyDescent="0.3">
      <c r="B24" s="68"/>
      <c r="C24" s="1"/>
      <c r="D24" s="47"/>
      <c r="E24" s="47"/>
      <c r="K24" s="310"/>
      <c r="L24" s="310"/>
      <c r="M24" s="310"/>
      <c r="N24" s="310"/>
      <c r="O24" s="310"/>
    </row>
    <row r="25" spans="2:65" ht="18" x14ac:dyDescent="0.35">
      <c r="B25" s="68"/>
      <c r="C25" s="46" t="s">
        <v>261</v>
      </c>
      <c r="D25" s="57"/>
      <c r="E25" s="58"/>
      <c r="M25" s="313"/>
    </row>
    <row r="26" spans="2:65" x14ac:dyDescent="0.25">
      <c r="B26" s="158"/>
      <c r="C26" s="159" t="s">
        <v>208</v>
      </c>
      <c r="D26" s="47"/>
      <c r="E26" s="72">
        <f>InputsValuationEV</f>
        <v>7.5</v>
      </c>
    </row>
    <row r="27" spans="2:65" x14ac:dyDescent="0.25">
      <c r="B27" s="158"/>
      <c r="C27" s="157" t="s">
        <v>16</v>
      </c>
      <c r="D27" s="47"/>
      <c r="E27" s="155">
        <f ca="1">AVERAGE(Income!E24:I24)</f>
        <v>2947.0113408927491</v>
      </c>
    </row>
    <row r="28" spans="2:65" ht="7.2" customHeight="1" x14ac:dyDescent="0.25"/>
    <row r="29" spans="2:65" x14ac:dyDescent="0.25">
      <c r="B29" s="158"/>
      <c r="C29" s="140" t="s">
        <v>56</v>
      </c>
      <c r="D29" s="47"/>
      <c r="E29" s="65">
        <f ca="1">E26*E27</f>
        <v>22102.585056695618</v>
      </c>
    </row>
    <row r="30" spans="2:65" x14ac:dyDescent="0.25">
      <c r="B30" s="160"/>
      <c r="C30" s="159" t="s">
        <v>209</v>
      </c>
      <c r="D30" s="47"/>
      <c r="E30" s="72">
        <f>InputsValuationPE</f>
        <v>13</v>
      </c>
    </row>
    <row r="31" spans="2:65" x14ac:dyDescent="0.25">
      <c r="B31" s="160"/>
      <c r="C31" s="157" t="s">
        <v>223</v>
      </c>
      <c r="D31" s="47"/>
      <c r="E31" s="155">
        <f ca="1">AVERAGE(Income!E34:I34)</f>
        <v>1347.4559449151252</v>
      </c>
    </row>
    <row r="32" spans="2:65" x14ac:dyDescent="0.25">
      <c r="B32" s="158"/>
      <c r="C32" s="140" t="s">
        <v>57</v>
      </c>
      <c r="D32" s="47"/>
      <c r="E32" s="65">
        <f ca="1">E30*E31</f>
        <v>17516.927283896628</v>
      </c>
    </row>
    <row r="33" spans="2:5" x14ac:dyDescent="0.25">
      <c r="B33" s="69"/>
      <c r="C33" s="1"/>
      <c r="D33" s="47"/>
      <c r="E33" s="47"/>
    </row>
    <row r="34" spans="2:5" x14ac:dyDescent="0.25">
      <c r="B34" s="70"/>
      <c r="C34" s="1"/>
      <c r="D34" s="47"/>
      <c r="E34" s="47"/>
    </row>
    <row r="35" spans="2:5" x14ac:dyDescent="0.25">
      <c r="B35" s="68"/>
      <c r="C35" s="1"/>
      <c r="D35" s="47"/>
      <c r="E35" s="47"/>
    </row>
  </sheetData>
  <sheetProtection algorithmName="SHA-512" hashValue="tQokXVbTM/RL3Jh5kdSydjC0290fPlaaoGjU77BUjm9i6/uvuMyoAf5Ur5762G+17sqs0uNmJjFht+NOE57RJA==" saltValue="ZV8wpsdyjbL5zBDzwZR7UQ==" spinCount="100000" sheet="1" objects="1" scenarios="1" selectLockedCells="1" selectUnlockedCells="1"/>
  <printOptions horizontalCentered="1"/>
  <pageMargins left="0.5" right="0.5" top="0.75" bottom="0.5" header="0.3" footer="0.55000000000000004"/>
  <pageSetup scale="90" fitToWidth="5" orientation="landscape" r:id="rId1"/>
  <headerFooter scaleWithDoc="0" alignWithMargins="0">
    <oddFooter>&amp;L&amp;10Valuation, p.&amp;P of &amp;N&amp;R&amp;10Updated &amp;D</oddFooter>
  </headerFooter>
  <colBreaks count="4" manualBreakCount="4">
    <brk id="17" min="5" max="31" man="1"/>
    <brk id="29" min="5" max="31" man="1"/>
    <brk id="41" min="5" max="31" man="1"/>
    <brk id="53" min="5" max="31" man="1"/>
  </col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E43F24-FD19-4ED9-9A6D-5E262F9986C6}">
  <sheetPr>
    <tabColor rgb="FFC6E0B4"/>
    <pageSetUpPr fitToPage="1"/>
  </sheetPr>
  <dimension ref="A1:BD200"/>
  <sheetViews>
    <sheetView showGridLines="0" showRowColHeaders="0" showZeros="0" zoomScaleNormal="100" zoomScaleSheetLayoutView="100" workbookViewId="0">
      <selection activeCell="A2" sqref="A2"/>
    </sheetView>
  </sheetViews>
  <sheetFormatPr defaultColWidth="8.88671875" defaultRowHeight="13.8" x14ac:dyDescent="0.3"/>
  <cols>
    <col min="1" max="1" width="3.44140625" style="291" customWidth="1"/>
    <col min="2" max="2" width="1.5546875" style="291" customWidth="1"/>
    <col min="3" max="3" width="29.6640625" style="302" customWidth="1"/>
    <col min="4" max="4" width="28.6640625" style="302" customWidth="1"/>
    <col min="5" max="5" width="7.44140625" style="302" customWidth="1"/>
    <col min="6" max="6" width="8.88671875" style="302"/>
    <col min="7" max="7" width="40.6640625" style="302" customWidth="1"/>
    <col min="8" max="8" width="8.21875" style="302" customWidth="1"/>
    <col min="9" max="41" width="8.88671875" style="302"/>
    <col min="42" max="16384" width="8.88671875" style="303"/>
  </cols>
  <sheetData>
    <row r="1" spans="1:56" s="55" customFormat="1" ht="4.2" customHeight="1" x14ac:dyDescent="0.2">
      <c r="B1" s="54"/>
      <c r="D1" s="54"/>
      <c r="E1" s="54"/>
      <c r="F1" s="54"/>
      <c r="G1" s="54"/>
      <c r="H1" s="54"/>
      <c r="T1" s="54"/>
      <c r="AF1" s="54"/>
      <c r="AR1" s="54"/>
      <c r="BD1" s="54"/>
    </row>
    <row r="2" spans="1:56" s="56" customFormat="1" ht="11.4" x14ac:dyDescent="0.25">
      <c r="A2" s="118" t="s">
        <v>135</v>
      </c>
      <c r="B2" s="64"/>
    </row>
    <row r="3" spans="1:56" ht="21" x14ac:dyDescent="0.4">
      <c r="A3" s="164"/>
      <c r="B3" s="164"/>
      <c r="C3" s="162" t="s">
        <v>382</v>
      </c>
    </row>
    <row r="4" spans="1:56" ht="12" customHeight="1" x14ac:dyDescent="0.3">
      <c r="A4" s="47"/>
      <c r="B4" s="47"/>
      <c r="C4" s="303"/>
    </row>
    <row r="5" spans="1:56" s="306" customFormat="1" ht="15.6" x14ac:dyDescent="0.3">
      <c r="A5" s="47"/>
      <c r="B5" s="47"/>
      <c r="C5" s="200" t="s">
        <v>388</v>
      </c>
      <c r="D5" s="304"/>
      <c r="E5" s="304"/>
      <c r="F5" s="305"/>
      <c r="G5" s="201" t="s">
        <v>389</v>
      </c>
      <c r="H5" s="304"/>
      <c r="I5" s="305"/>
      <c r="J5" s="305"/>
      <c r="K5" s="305"/>
      <c r="L5" s="305"/>
      <c r="M5" s="305"/>
      <c r="N5" s="305"/>
      <c r="O5" s="305"/>
      <c r="P5" s="305"/>
      <c r="Q5" s="305"/>
      <c r="R5" s="305"/>
      <c r="S5" s="305"/>
      <c r="T5" s="305"/>
      <c r="U5" s="305"/>
      <c r="V5" s="305"/>
      <c r="W5" s="305"/>
      <c r="X5" s="305"/>
      <c r="Y5" s="305"/>
      <c r="Z5" s="305"/>
      <c r="AA5" s="305"/>
      <c r="AB5" s="305"/>
      <c r="AC5" s="305"/>
      <c r="AD5" s="305"/>
      <c r="AE5" s="305"/>
      <c r="AF5" s="305"/>
      <c r="AG5" s="305"/>
      <c r="AH5" s="305"/>
      <c r="AI5" s="305"/>
      <c r="AJ5" s="305"/>
      <c r="AK5" s="305"/>
      <c r="AL5" s="305"/>
      <c r="AM5" s="305"/>
      <c r="AN5" s="305"/>
      <c r="AO5" s="305"/>
    </row>
    <row r="6" spans="1:56" s="308" customFormat="1" ht="12.6" x14ac:dyDescent="0.25">
      <c r="A6" s="47"/>
      <c r="B6" s="47"/>
      <c r="C6" s="198" t="s">
        <v>337</v>
      </c>
      <c r="D6" s="198" t="s">
        <v>373</v>
      </c>
      <c r="E6" s="199" t="s">
        <v>374</v>
      </c>
      <c r="F6" s="307"/>
      <c r="G6" s="307"/>
      <c r="H6" s="307"/>
      <c r="I6" s="307"/>
      <c r="J6" s="307"/>
      <c r="K6" s="307"/>
      <c r="L6" s="307"/>
      <c r="M6" s="307"/>
      <c r="N6" s="307"/>
      <c r="O6" s="307"/>
      <c r="P6" s="307"/>
      <c r="Q6" s="307"/>
      <c r="R6" s="307"/>
      <c r="S6" s="307"/>
      <c r="T6" s="307"/>
      <c r="U6" s="307"/>
      <c r="V6" s="307"/>
      <c r="W6" s="307"/>
      <c r="X6" s="307"/>
      <c r="Y6" s="307"/>
      <c r="Z6" s="307"/>
      <c r="AA6" s="307"/>
      <c r="AB6" s="307"/>
      <c r="AC6" s="307"/>
      <c r="AD6" s="307"/>
      <c r="AE6" s="307"/>
      <c r="AF6" s="307"/>
      <c r="AG6" s="307"/>
      <c r="AH6" s="307"/>
      <c r="AI6" s="307"/>
      <c r="AJ6" s="307"/>
      <c r="AK6" s="307"/>
      <c r="AL6" s="307"/>
      <c r="AM6" s="307"/>
      <c r="AN6" s="307"/>
      <c r="AO6" s="307"/>
    </row>
    <row r="7" spans="1:56" x14ac:dyDescent="0.3">
      <c r="A7" s="47"/>
      <c r="B7" s="141"/>
      <c r="C7" s="194" t="s">
        <v>375</v>
      </c>
      <c r="D7" s="194" t="s">
        <v>376</v>
      </c>
      <c r="E7" s="195">
        <f ca="1">Income!F27*(1-InputsTaxRate)</f>
        <v>916.89360658941132</v>
      </c>
    </row>
    <row r="8" spans="1:56" x14ac:dyDescent="0.3">
      <c r="A8" s="47"/>
      <c r="B8" s="141"/>
      <c r="C8" s="194" t="s">
        <v>377</v>
      </c>
      <c r="D8" s="194" t="s">
        <v>378</v>
      </c>
      <c r="E8" s="195">
        <f ca="1">Balance!F18-Balance!F22</f>
        <v>4703.839750785578</v>
      </c>
    </row>
    <row r="9" spans="1:56" x14ac:dyDescent="0.3">
      <c r="A9" s="47"/>
      <c r="B9" s="141"/>
      <c r="C9" s="194" t="s">
        <v>383</v>
      </c>
      <c r="D9" s="194" t="s">
        <v>385</v>
      </c>
      <c r="E9" s="196">
        <f ca="1">E7/E8</f>
        <v>0.19492449895562086</v>
      </c>
    </row>
    <row r="10" spans="1:56" x14ac:dyDescent="0.3">
      <c r="A10" s="47"/>
      <c r="B10" s="141"/>
      <c r="C10" s="194" t="s">
        <v>384</v>
      </c>
      <c r="D10" s="194" t="s">
        <v>55</v>
      </c>
      <c r="E10" s="197">
        <f>ValuationWacc</f>
        <v>9.9001663893510811E-2</v>
      </c>
    </row>
    <row r="11" spans="1:56" x14ac:dyDescent="0.3">
      <c r="A11" s="47"/>
      <c r="B11" s="141"/>
      <c r="C11" s="194" t="s">
        <v>379</v>
      </c>
      <c r="D11" s="194" t="s">
        <v>380</v>
      </c>
      <c r="E11" s="192">
        <f ca="1">E9-E10</f>
        <v>9.5922835062110051E-2</v>
      </c>
    </row>
    <row r="12" spans="1:56" x14ac:dyDescent="0.3">
      <c r="A12" s="47"/>
      <c r="B12" s="141"/>
      <c r="C12" s="194" t="s">
        <v>381</v>
      </c>
      <c r="D12" s="194" t="s">
        <v>386</v>
      </c>
      <c r="E12" s="193">
        <f ca="1">E11*E8</f>
        <v>451.20564457320182</v>
      </c>
    </row>
    <row r="13" spans="1:56" ht="45" customHeight="1" x14ac:dyDescent="0.3">
      <c r="A13" s="47"/>
      <c r="B13" s="141"/>
      <c r="C13" s="200" t="s">
        <v>387</v>
      </c>
      <c r="D13" s="309"/>
      <c r="E13" s="309"/>
    </row>
    <row r="14" spans="1:56" x14ac:dyDescent="0.3">
      <c r="A14" s="47"/>
      <c r="B14" s="141"/>
    </row>
    <row r="15" spans="1:56" x14ac:dyDescent="0.3">
      <c r="A15" s="47"/>
      <c r="B15" s="141"/>
    </row>
    <row r="16" spans="1:56" x14ac:dyDescent="0.3">
      <c r="A16" s="47"/>
      <c r="B16" s="141"/>
    </row>
    <row r="17" spans="1:2" x14ac:dyDescent="0.3">
      <c r="A17" s="47"/>
      <c r="B17" s="141"/>
    </row>
    <row r="18" spans="1:2" x14ac:dyDescent="0.3">
      <c r="A18" s="47"/>
      <c r="B18" s="141"/>
    </row>
    <row r="19" spans="1:2" x14ac:dyDescent="0.3">
      <c r="A19" s="47"/>
      <c r="B19" s="141"/>
    </row>
    <row r="20" spans="1:2" x14ac:dyDescent="0.3">
      <c r="A20" s="47"/>
      <c r="B20" s="141"/>
    </row>
    <row r="21" spans="1:2" x14ac:dyDescent="0.3">
      <c r="A21" s="47"/>
      <c r="B21" s="141"/>
    </row>
    <row r="22" spans="1:2" x14ac:dyDescent="0.3">
      <c r="A22" s="47"/>
      <c r="B22" s="141"/>
    </row>
    <row r="23" spans="1:2" x14ac:dyDescent="0.3">
      <c r="A23" s="47"/>
      <c r="B23" s="141"/>
    </row>
    <row r="24" spans="1:2" x14ac:dyDescent="0.3">
      <c r="A24" s="47"/>
      <c r="B24" s="141"/>
    </row>
    <row r="25" spans="1:2" x14ac:dyDescent="0.3">
      <c r="A25" s="47"/>
      <c r="B25" s="141"/>
    </row>
    <row r="26" spans="1:2" x14ac:dyDescent="0.3">
      <c r="A26" s="65"/>
      <c r="B26" s="53"/>
    </row>
    <row r="27" spans="1:2" x14ac:dyDescent="0.3">
      <c r="A27" s="65"/>
      <c r="B27" s="53"/>
    </row>
    <row r="31" spans="1:2" x14ac:dyDescent="0.3">
      <c r="A31" s="47"/>
      <c r="B31" s="141"/>
    </row>
    <row r="32" spans="1:2" x14ac:dyDescent="0.3">
      <c r="A32" s="47"/>
      <c r="B32" s="141"/>
    </row>
    <row r="33" spans="1:2" x14ac:dyDescent="0.3">
      <c r="A33" s="47"/>
      <c r="B33" s="141"/>
    </row>
    <row r="34" spans="1:2" x14ac:dyDescent="0.3">
      <c r="A34" s="47"/>
      <c r="B34" s="141"/>
    </row>
    <row r="35" spans="1:2" x14ac:dyDescent="0.3">
      <c r="A35" s="47"/>
      <c r="B35" s="141"/>
    </row>
    <row r="36" spans="1:2" x14ac:dyDescent="0.3">
      <c r="A36" s="47"/>
      <c r="B36" s="141"/>
    </row>
    <row r="37" spans="1:2" x14ac:dyDescent="0.3">
      <c r="A37" s="47"/>
      <c r="B37" s="141"/>
    </row>
    <row r="38" spans="1:2" x14ac:dyDescent="0.3">
      <c r="A38" s="47"/>
      <c r="B38" s="141"/>
    </row>
    <row r="39" spans="1:2" x14ac:dyDescent="0.3">
      <c r="A39" s="47"/>
      <c r="B39" s="141"/>
    </row>
    <row r="40" spans="1:2" x14ac:dyDescent="0.3">
      <c r="A40" s="47"/>
      <c r="B40" s="141"/>
    </row>
    <row r="41" spans="1:2" x14ac:dyDescent="0.3">
      <c r="A41" s="47"/>
      <c r="B41" s="141"/>
    </row>
    <row r="42" spans="1:2" x14ac:dyDescent="0.3">
      <c r="A42" s="47"/>
      <c r="B42" s="141"/>
    </row>
    <row r="43" spans="1:2" x14ac:dyDescent="0.3">
      <c r="A43" s="47"/>
      <c r="B43" s="141"/>
    </row>
    <row r="44" spans="1:2" x14ac:dyDescent="0.3">
      <c r="A44" s="47"/>
      <c r="B44" s="141"/>
    </row>
    <row r="45" spans="1:2" x14ac:dyDescent="0.3">
      <c r="A45" s="47"/>
      <c r="B45" s="141"/>
    </row>
    <row r="46" spans="1:2" x14ac:dyDescent="0.3">
      <c r="A46" s="47"/>
      <c r="B46" s="141"/>
    </row>
    <row r="47" spans="1:2" x14ac:dyDescent="0.3">
      <c r="A47" s="47"/>
      <c r="B47" s="141"/>
    </row>
    <row r="48" spans="1:2" x14ac:dyDescent="0.3">
      <c r="A48" s="47"/>
      <c r="B48" s="141"/>
    </row>
    <row r="49" spans="1:2" x14ac:dyDescent="0.3">
      <c r="A49" s="47"/>
      <c r="B49" s="141"/>
    </row>
    <row r="50" spans="1:2" x14ac:dyDescent="0.3">
      <c r="A50" s="47"/>
      <c r="B50" s="141"/>
    </row>
    <row r="51" spans="1:2" x14ac:dyDescent="0.3">
      <c r="A51" s="47"/>
      <c r="B51" s="141"/>
    </row>
    <row r="52" spans="1:2" x14ac:dyDescent="0.3">
      <c r="A52" s="47"/>
      <c r="B52" s="141"/>
    </row>
    <row r="53" spans="1:2" x14ac:dyDescent="0.3">
      <c r="A53" s="47"/>
      <c r="B53" s="141"/>
    </row>
    <row r="54" spans="1:2" x14ac:dyDescent="0.3">
      <c r="A54" s="47"/>
      <c r="B54" s="141"/>
    </row>
    <row r="56" spans="1:2" x14ac:dyDescent="0.3">
      <c r="A56" s="47"/>
      <c r="B56" s="53"/>
    </row>
    <row r="57" spans="1:2" x14ac:dyDescent="0.3">
      <c r="A57" s="47"/>
      <c r="B57" s="141"/>
    </row>
    <row r="58" spans="1:2" x14ac:dyDescent="0.3">
      <c r="A58" s="47"/>
      <c r="B58" s="141"/>
    </row>
    <row r="59" spans="1:2" x14ac:dyDescent="0.3">
      <c r="A59" s="47"/>
      <c r="B59" s="141"/>
    </row>
    <row r="60" spans="1:2" x14ac:dyDescent="0.3">
      <c r="A60" s="47"/>
      <c r="B60" s="53"/>
    </row>
    <row r="61" spans="1:2" x14ac:dyDescent="0.3">
      <c r="A61" s="65"/>
      <c r="B61" s="53"/>
    </row>
    <row r="62" spans="1:2" x14ac:dyDescent="0.3">
      <c r="A62" s="65"/>
      <c r="B62" s="53"/>
    </row>
    <row r="66" spans="1:2" x14ac:dyDescent="0.3">
      <c r="A66" s="53"/>
      <c r="B66" s="141"/>
    </row>
    <row r="67" spans="1:2" x14ac:dyDescent="0.3">
      <c r="A67" s="53"/>
      <c r="B67" s="141"/>
    </row>
    <row r="68" spans="1:2" x14ac:dyDescent="0.3">
      <c r="A68" s="53"/>
      <c r="B68" s="141"/>
    </row>
    <row r="69" spans="1:2" x14ac:dyDescent="0.3">
      <c r="A69" s="53"/>
      <c r="B69" s="141"/>
    </row>
    <row r="70" spans="1:2" x14ac:dyDescent="0.3">
      <c r="A70" s="53"/>
      <c r="B70" s="141"/>
    </row>
    <row r="71" spans="1:2" x14ac:dyDescent="0.3">
      <c r="A71" s="53"/>
      <c r="B71" s="141"/>
    </row>
    <row r="72" spans="1:2" x14ac:dyDescent="0.3">
      <c r="A72" s="53"/>
      <c r="B72" s="141"/>
    </row>
    <row r="73" spans="1:2" x14ac:dyDescent="0.3">
      <c r="A73" s="53"/>
      <c r="B73" s="141"/>
    </row>
    <row r="74" spans="1:2" x14ac:dyDescent="0.3">
      <c r="A74" s="47"/>
      <c r="B74" s="141"/>
    </row>
    <row r="75" spans="1:2" x14ac:dyDescent="0.3">
      <c r="A75" s="47"/>
      <c r="B75" s="141"/>
    </row>
    <row r="76" spans="1:2" x14ac:dyDescent="0.3">
      <c r="A76" s="47"/>
      <c r="B76" s="141"/>
    </row>
    <row r="77" spans="1:2" x14ac:dyDescent="0.3">
      <c r="A77" s="47"/>
      <c r="B77" s="141"/>
    </row>
    <row r="78" spans="1:2" x14ac:dyDescent="0.3">
      <c r="A78" s="47"/>
      <c r="B78" s="141"/>
    </row>
    <row r="79" spans="1:2" x14ac:dyDescent="0.3">
      <c r="A79" s="47"/>
      <c r="B79" s="141"/>
    </row>
    <row r="80" spans="1:2" x14ac:dyDescent="0.3">
      <c r="A80" s="47"/>
      <c r="B80" s="141"/>
    </row>
    <row r="81" spans="1:2" x14ac:dyDescent="0.3">
      <c r="A81" s="47"/>
      <c r="B81" s="141"/>
    </row>
    <row r="82" spans="1:2" x14ac:dyDescent="0.3">
      <c r="A82" s="47"/>
      <c r="B82" s="141"/>
    </row>
    <row r="83" spans="1:2" x14ac:dyDescent="0.3">
      <c r="A83" s="47"/>
      <c r="B83" s="141"/>
    </row>
    <row r="84" spans="1:2" x14ac:dyDescent="0.3">
      <c r="A84" s="47"/>
      <c r="B84" s="141"/>
    </row>
    <row r="85" spans="1:2" x14ac:dyDescent="0.3">
      <c r="A85" s="47"/>
      <c r="B85" s="141"/>
    </row>
    <row r="86" spans="1:2" x14ac:dyDescent="0.3">
      <c r="A86" s="47"/>
      <c r="B86" s="141"/>
    </row>
    <row r="87" spans="1:2" x14ac:dyDescent="0.3">
      <c r="A87" s="47"/>
      <c r="B87" s="141"/>
    </row>
    <row r="88" spans="1:2" x14ac:dyDescent="0.3">
      <c r="A88" s="47"/>
      <c r="B88" s="141"/>
    </row>
    <row r="89" spans="1:2" x14ac:dyDescent="0.3">
      <c r="A89" s="47"/>
      <c r="B89" s="141"/>
    </row>
    <row r="91" spans="1:2" x14ac:dyDescent="0.3">
      <c r="A91" s="47"/>
      <c r="B91" s="53"/>
    </row>
    <row r="92" spans="1:2" x14ac:dyDescent="0.3">
      <c r="A92" s="47"/>
      <c r="B92" s="53"/>
    </row>
    <row r="93" spans="1:2" x14ac:dyDescent="0.3">
      <c r="A93" s="47"/>
      <c r="B93" s="53"/>
    </row>
    <row r="94" spans="1:2" x14ac:dyDescent="0.3">
      <c r="A94" s="47"/>
      <c r="B94" s="53"/>
    </row>
    <row r="95" spans="1:2" x14ac:dyDescent="0.3">
      <c r="A95" s="65"/>
      <c r="B95" s="53"/>
    </row>
    <row r="96" spans="1:2" x14ac:dyDescent="0.3">
      <c r="A96" s="67"/>
      <c r="B96" s="53"/>
    </row>
    <row r="98" spans="1:2" x14ac:dyDescent="0.3">
      <c r="A98" s="298"/>
      <c r="B98" s="298"/>
    </row>
    <row r="100" spans="1:2" x14ac:dyDescent="0.3">
      <c r="A100" s="47"/>
      <c r="B100" s="53"/>
    </row>
    <row r="101" spans="1:2" x14ac:dyDescent="0.3">
      <c r="A101" s="47"/>
      <c r="B101" s="53"/>
    </row>
    <row r="102" spans="1:2" x14ac:dyDescent="0.3">
      <c r="A102" s="47"/>
      <c r="B102" s="53"/>
    </row>
    <row r="103" spans="1:2" x14ac:dyDescent="0.3">
      <c r="A103" s="47"/>
      <c r="B103" s="53"/>
    </row>
    <row r="104" spans="1:2" x14ac:dyDescent="0.3">
      <c r="A104" s="47"/>
      <c r="B104" s="53"/>
    </row>
    <row r="105" spans="1:2" x14ac:dyDescent="0.3">
      <c r="A105" s="47"/>
      <c r="B105" s="53"/>
    </row>
    <row r="106" spans="1:2" x14ac:dyDescent="0.3">
      <c r="A106" s="47"/>
      <c r="B106" s="53"/>
    </row>
    <row r="107" spans="1:2" x14ac:dyDescent="0.3">
      <c r="A107" s="47"/>
      <c r="B107" s="53"/>
    </row>
    <row r="108" spans="1:2" x14ac:dyDescent="0.3">
      <c r="A108" s="47"/>
      <c r="B108" s="53"/>
    </row>
    <row r="109" spans="1:2" x14ac:dyDescent="0.3">
      <c r="A109" s="47"/>
      <c r="B109" s="53"/>
    </row>
    <row r="110" spans="1:2" x14ac:dyDescent="0.3">
      <c r="A110" s="47"/>
      <c r="B110" s="53"/>
    </row>
    <row r="111" spans="1:2" x14ac:dyDescent="0.3">
      <c r="A111" s="47"/>
      <c r="B111" s="53"/>
    </row>
    <row r="112" spans="1:2" x14ac:dyDescent="0.3">
      <c r="A112" s="47"/>
      <c r="B112" s="53"/>
    </row>
    <row r="113" spans="1:2" x14ac:dyDescent="0.3">
      <c r="A113" s="47"/>
      <c r="B113" s="53"/>
    </row>
    <row r="114" spans="1:2" x14ac:dyDescent="0.3">
      <c r="A114" s="47"/>
      <c r="B114" s="53"/>
    </row>
    <row r="115" spans="1:2" x14ac:dyDescent="0.3">
      <c r="A115" s="47"/>
      <c r="B115" s="53"/>
    </row>
    <row r="116" spans="1:2" x14ac:dyDescent="0.3">
      <c r="A116" s="47"/>
      <c r="B116" s="53"/>
    </row>
    <row r="117" spans="1:2" x14ac:dyDescent="0.3">
      <c r="A117" s="47"/>
      <c r="B117" s="53"/>
    </row>
    <row r="118" spans="1:2" x14ac:dyDescent="0.3">
      <c r="A118" s="47"/>
      <c r="B118" s="53"/>
    </row>
    <row r="119" spans="1:2" x14ac:dyDescent="0.3">
      <c r="A119" s="47"/>
      <c r="B119" s="53"/>
    </row>
    <row r="120" spans="1:2" x14ac:dyDescent="0.3">
      <c r="A120" s="47"/>
      <c r="B120" s="53"/>
    </row>
    <row r="121" spans="1:2" x14ac:dyDescent="0.3">
      <c r="A121" s="47"/>
      <c r="B121" s="53"/>
    </row>
    <row r="122" spans="1:2" x14ac:dyDescent="0.3">
      <c r="A122" s="47"/>
      <c r="B122" s="53"/>
    </row>
    <row r="123" spans="1:2" x14ac:dyDescent="0.3">
      <c r="A123" s="47"/>
      <c r="B123" s="53"/>
    </row>
    <row r="125" spans="1:2" x14ac:dyDescent="0.3">
      <c r="A125" s="47"/>
      <c r="B125" s="53"/>
    </row>
    <row r="126" spans="1:2" x14ac:dyDescent="0.3">
      <c r="A126" s="47"/>
      <c r="B126" s="53"/>
    </row>
    <row r="127" spans="1:2" x14ac:dyDescent="0.3">
      <c r="A127" s="47"/>
      <c r="B127" s="53"/>
    </row>
    <row r="128" spans="1:2" x14ac:dyDescent="0.3">
      <c r="A128" s="47"/>
      <c r="B128" s="53"/>
    </row>
    <row r="129" spans="1:2" x14ac:dyDescent="0.3">
      <c r="A129" s="65"/>
      <c r="B129" s="53"/>
    </row>
    <row r="132" spans="1:2" x14ac:dyDescent="0.3">
      <c r="A132" s="47"/>
      <c r="B132" s="47"/>
    </row>
    <row r="133" spans="1:2" x14ac:dyDescent="0.3">
      <c r="A133" s="47"/>
      <c r="B133" s="47"/>
    </row>
    <row r="134" spans="1:2" x14ac:dyDescent="0.3">
      <c r="A134" s="47"/>
      <c r="B134" s="141"/>
    </row>
    <row r="135" spans="1:2" x14ac:dyDescent="0.3">
      <c r="A135" s="47"/>
      <c r="B135" s="141"/>
    </row>
    <row r="136" spans="1:2" x14ac:dyDescent="0.3">
      <c r="A136" s="47"/>
      <c r="B136" s="141"/>
    </row>
    <row r="137" spans="1:2" x14ac:dyDescent="0.3">
      <c r="A137" s="47"/>
      <c r="B137" s="141"/>
    </row>
    <row r="138" spans="1:2" x14ac:dyDescent="0.3">
      <c r="A138" s="47"/>
      <c r="B138" s="141"/>
    </row>
    <row r="139" spans="1:2" x14ac:dyDescent="0.3">
      <c r="A139" s="47"/>
      <c r="B139" s="141"/>
    </row>
    <row r="140" spans="1:2" x14ac:dyDescent="0.3">
      <c r="A140" s="47"/>
      <c r="B140" s="141"/>
    </row>
    <row r="141" spans="1:2" x14ac:dyDescent="0.3">
      <c r="A141" s="47"/>
      <c r="B141" s="141"/>
    </row>
    <row r="142" spans="1:2" x14ac:dyDescent="0.3">
      <c r="A142" s="47"/>
      <c r="B142" s="141"/>
    </row>
    <row r="143" spans="1:2" x14ac:dyDescent="0.3">
      <c r="A143" s="47"/>
      <c r="B143" s="141"/>
    </row>
    <row r="144" spans="1:2" x14ac:dyDescent="0.3">
      <c r="A144" s="47"/>
      <c r="B144" s="141"/>
    </row>
    <row r="145" spans="1:2" x14ac:dyDescent="0.3">
      <c r="A145" s="47"/>
      <c r="B145" s="141"/>
    </row>
    <row r="146" spans="1:2" x14ac:dyDescent="0.3">
      <c r="A146" s="47"/>
      <c r="B146" s="141"/>
    </row>
    <row r="147" spans="1:2" x14ac:dyDescent="0.3">
      <c r="A147" s="47"/>
      <c r="B147" s="141"/>
    </row>
    <row r="148" spans="1:2" x14ac:dyDescent="0.3">
      <c r="A148" s="47"/>
      <c r="B148" s="141"/>
    </row>
    <row r="149" spans="1:2" x14ac:dyDescent="0.3">
      <c r="A149" s="47"/>
      <c r="B149" s="141"/>
    </row>
    <row r="150" spans="1:2" x14ac:dyDescent="0.3">
      <c r="A150" s="47"/>
      <c r="B150" s="141"/>
    </row>
    <row r="151" spans="1:2" x14ac:dyDescent="0.3">
      <c r="A151" s="47"/>
      <c r="B151" s="141"/>
    </row>
    <row r="152" spans="1:2" x14ac:dyDescent="0.3">
      <c r="A152" s="47"/>
      <c r="B152" s="141"/>
    </row>
    <row r="153" spans="1:2" x14ac:dyDescent="0.3">
      <c r="A153" s="47"/>
      <c r="B153" s="141"/>
    </row>
    <row r="154" spans="1:2" x14ac:dyDescent="0.3">
      <c r="A154" s="47"/>
      <c r="B154" s="141"/>
    </row>
    <row r="155" spans="1:2" x14ac:dyDescent="0.3">
      <c r="A155" s="47"/>
      <c r="B155" s="141"/>
    </row>
    <row r="156" spans="1:2" x14ac:dyDescent="0.3">
      <c r="A156" s="47"/>
      <c r="B156" s="141"/>
    </row>
    <row r="157" spans="1:2" x14ac:dyDescent="0.3">
      <c r="A157" s="47"/>
      <c r="B157" s="141"/>
    </row>
    <row r="159" spans="1:2" x14ac:dyDescent="0.3">
      <c r="A159" s="47"/>
      <c r="B159" s="53"/>
    </row>
    <row r="160" spans="1:2" x14ac:dyDescent="0.3">
      <c r="A160" s="47"/>
      <c r="B160" s="141"/>
    </row>
    <row r="161" spans="1:2" x14ac:dyDescent="0.3">
      <c r="A161" s="47"/>
      <c r="B161" s="141"/>
    </row>
    <row r="162" spans="1:2" x14ac:dyDescent="0.3">
      <c r="A162" s="47"/>
      <c r="B162" s="141"/>
    </row>
    <row r="163" spans="1:2" x14ac:dyDescent="0.3">
      <c r="A163" s="47"/>
      <c r="B163" s="53"/>
    </row>
    <row r="164" spans="1:2" x14ac:dyDescent="0.3">
      <c r="A164" s="65"/>
      <c r="B164" s="53"/>
    </row>
    <row r="165" spans="1:2" x14ac:dyDescent="0.3">
      <c r="A165" s="65"/>
      <c r="B165" s="53"/>
    </row>
    <row r="167" spans="1:2" x14ac:dyDescent="0.3">
      <c r="A167" s="47"/>
      <c r="B167" s="47"/>
    </row>
    <row r="168" spans="1:2" x14ac:dyDescent="0.3">
      <c r="A168" s="47"/>
      <c r="B168" s="47"/>
    </row>
    <row r="169" spans="1:2" x14ac:dyDescent="0.3">
      <c r="A169" s="47"/>
      <c r="B169" s="141"/>
    </row>
    <row r="170" spans="1:2" x14ac:dyDescent="0.3">
      <c r="A170" s="47"/>
      <c r="B170" s="141"/>
    </row>
    <row r="171" spans="1:2" x14ac:dyDescent="0.3">
      <c r="A171" s="47"/>
      <c r="B171" s="141"/>
    </row>
    <row r="172" spans="1:2" x14ac:dyDescent="0.3">
      <c r="A172" s="47"/>
      <c r="B172" s="141"/>
    </row>
    <row r="173" spans="1:2" x14ac:dyDescent="0.3">
      <c r="A173" s="47"/>
      <c r="B173" s="141"/>
    </row>
    <row r="174" spans="1:2" x14ac:dyDescent="0.3">
      <c r="A174" s="47"/>
      <c r="B174" s="141"/>
    </row>
    <row r="175" spans="1:2" x14ac:dyDescent="0.3">
      <c r="A175" s="47"/>
      <c r="B175" s="141"/>
    </row>
    <row r="176" spans="1:2" x14ac:dyDescent="0.3">
      <c r="A176" s="47"/>
      <c r="B176" s="141"/>
    </row>
    <row r="177" spans="1:2" x14ac:dyDescent="0.3">
      <c r="A177" s="47"/>
      <c r="B177" s="141"/>
    </row>
    <row r="178" spans="1:2" x14ac:dyDescent="0.3">
      <c r="A178" s="47"/>
      <c r="B178" s="141"/>
    </row>
    <row r="179" spans="1:2" x14ac:dyDescent="0.3">
      <c r="A179" s="47"/>
      <c r="B179" s="141"/>
    </row>
    <row r="180" spans="1:2" x14ac:dyDescent="0.3">
      <c r="A180" s="47"/>
      <c r="B180" s="141"/>
    </row>
    <row r="181" spans="1:2" x14ac:dyDescent="0.3">
      <c r="A181" s="47"/>
      <c r="B181" s="141"/>
    </row>
    <row r="182" spans="1:2" x14ac:dyDescent="0.3">
      <c r="A182" s="47"/>
      <c r="B182" s="141"/>
    </row>
    <row r="183" spans="1:2" x14ac:dyDescent="0.3">
      <c r="A183" s="47"/>
      <c r="B183" s="141"/>
    </row>
    <row r="184" spans="1:2" x14ac:dyDescent="0.3">
      <c r="A184" s="47"/>
      <c r="B184" s="141"/>
    </row>
    <row r="185" spans="1:2" x14ac:dyDescent="0.3">
      <c r="A185" s="47"/>
      <c r="B185" s="141"/>
    </row>
    <row r="186" spans="1:2" x14ac:dyDescent="0.3">
      <c r="A186" s="47"/>
      <c r="B186" s="141"/>
    </row>
    <row r="187" spans="1:2" x14ac:dyDescent="0.3">
      <c r="A187" s="47"/>
      <c r="B187" s="141"/>
    </row>
    <row r="188" spans="1:2" x14ac:dyDescent="0.3">
      <c r="A188" s="47"/>
      <c r="B188" s="141"/>
    </row>
    <row r="189" spans="1:2" x14ac:dyDescent="0.3">
      <c r="A189" s="47"/>
      <c r="B189" s="141"/>
    </row>
    <row r="190" spans="1:2" x14ac:dyDescent="0.3">
      <c r="A190" s="47"/>
      <c r="B190" s="141"/>
    </row>
    <row r="191" spans="1:2" x14ac:dyDescent="0.3">
      <c r="A191" s="47"/>
      <c r="B191" s="141"/>
    </row>
    <row r="192" spans="1:2" x14ac:dyDescent="0.3">
      <c r="A192" s="47"/>
      <c r="B192" s="141"/>
    </row>
    <row r="194" spans="1:2" x14ac:dyDescent="0.3">
      <c r="A194" s="47"/>
      <c r="B194" s="53"/>
    </row>
    <row r="195" spans="1:2" x14ac:dyDescent="0.3">
      <c r="A195" s="47"/>
      <c r="B195" s="141"/>
    </row>
    <row r="196" spans="1:2" x14ac:dyDescent="0.3">
      <c r="A196" s="47"/>
      <c r="B196" s="141"/>
    </row>
    <row r="197" spans="1:2" x14ac:dyDescent="0.3">
      <c r="A197" s="47"/>
      <c r="B197" s="141"/>
    </row>
    <row r="198" spans="1:2" x14ac:dyDescent="0.3">
      <c r="A198" s="47"/>
      <c r="B198" s="53"/>
    </row>
    <row r="199" spans="1:2" x14ac:dyDescent="0.3">
      <c r="A199" s="65"/>
      <c r="B199" s="53"/>
    </row>
    <row r="200" spans="1:2" x14ac:dyDescent="0.3">
      <c r="A200" s="65"/>
      <c r="B200" s="53"/>
    </row>
  </sheetData>
  <sheetProtection algorithmName="SHA-512" hashValue="ZGqXYJpBduvSNAqe6oVBwWdRKo+OAbgZzqGOmj+6MMv5o07hQyHS3ilBecwJbmCdTShrmGdnEh8jg/0ZMErUKw==" saltValue="tnAYfdKumBYZRIA2efcksw==" spinCount="100000" sheet="1" objects="1" scenarios="1" selectLockedCells="1" selectUnlockedCells="1"/>
  <printOptions horizontalCentered="1"/>
  <pageMargins left="0.75" right="0.75" top="0.75" bottom="0.5" header="0.3" footer="0.55000000000000004"/>
  <pageSetup scale="94" orientation="landscape" r:id="rId1"/>
  <headerFooter scaleWithDoc="0" alignWithMargins="0">
    <oddFooter>&amp;L&amp;10Financial Analysis&amp;R&amp;10Updated &amp;D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128</vt:i4>
      </vt:variant>
    </vt:vector>
  </HeadingPairs>
  <TitlesOfParts>
    <vt:vector size="139" baseType="lpstr">
      <vt:lpstr>Inputs</vt:lpstr>
      <vt:lpstr>Loans</vt:lpstr>
      <vt:lpstr>Credit</vt:lpstr>
      <vt:lpstr>CapEx</vt:lpstr>
      <vt:lpstr>Income</vt:lpstr>
      <vt:lpstr>Balance</vt:lpstr>
      <vt:lpstr>Cash</vt:lpstr>
      <vt:lpstr>Valuation</vt:lpstr>
      <vt:lpstr>Analysis</vt:lpstr>
      <vt:lpstr>Summary</vt:lpstr>
      <vt:lpstr>ℹ️ </vt:lpstr>
      <vt:lpstr>BalanceCommon</vt:lpstr>
      <vt:lpstr>BalanceLong</vt:lpstr>
      <vt:lpstr>BalancePreferred</vt:lpstr>
      <vt:lpstr>BalanceShort</vt:lpstr>
      <vt:lpstr>CapExAccumulated</vt:lpstr>
      <vt:lpstr>CapExBalance</vt:lpstr>
      <vt:lpstr>CapExDepreciation</vt:lpstr>
      <vt:lpstr>CapExExpenditures</vt:lpstr>
      <vt:lpstr>CapExGain</vt:lpstr>
      <vt:lpstr>CapExSalvage</vt:lpstr>
      <vt:lpstr>CreditBalance</vt:lpstr>
      <vt:lpstr>CreditBorrow</vt:lpstr>
      <vt:lpstr>CreditCommon</vt:lpstr>
      <vt:lpstr>CreditEndCash</vt:lpstr>
      <vt:lpstr>CreditLong</vt:lpstr>
      <vt:lpstr>CreditPreferred</vt:lpstr>
      <vt:lpstr>CreditShort</vt:lpstr>
      <vt:lpstr>CreditStartCash</vt:lpstr>
      <vt:lpstr>IncomeCommissions</vt:lpstr>
      <vt:lpstr>IncomeDividends</vt:lpstr>
      <vt:lpstr>IncomeEarnings</vt:lpstr>
      <vt:lpstr>IncomeFeesApplication</vt:lpstr>
      <vt:lpstr>IncomeFeesDelinquency</vt:lpstr>
      <vt:lpstr>IncomeFeesOrigination</vt:lpstr>
      <vt:lpstr>IncomeFeesProcessing</vt:lpstr>
      <vt:lpstr>IncomeFeesReferral</vt:lpstr>
      <vt:lpstr>IncomeFeesServicing</vt:lpstr>
      <vt:lpstr>IncomeInterestCredit</vt:lpstr>
      <vt:lpstr>IncomeInterestLong</vt:lpstr>
      <vt:lpstr>IncomeInterestShort</vt:lpstr>
      <vt:lpstr>IncomeLossProvision</vt:lpstr>
      <vt:lpstr>IncomeOverhead</vt:lpstr>
      <vt:lpstr>IncomePayroll</vt:lpstr>
      <vt:lpstr>IncomeRetainedEarnings</vt:lpstr>
      <vt:lpstr>IncomeTaxes</vt:lpstr>
      <vt:lpstr>InputsCapexBuyAmount</vt:lpstr>
      <vt:lpstr>InputsCapexBuyMonth</vt:lpstr>
      <vt:lpstr>InputsCapexCategory</vt:lpstr>
      <vt:lpstr>InputsCapexDepreciationMonths</vt:lpstr>
      <vt:lpstr>InputsCapexItem</vt:lpstr>
      <vt:lpstr>InputsCapexSalvage</vt:lpstr>
      <vt:lpstr>InputsCapExSalvageMonth</vt:lpstr>
      <vt:lpstr>InputsCapitalCommon</vt:lpstr>
      <vt:lpstr>InputsCapitalCommonStart</vt:lpstr>
      <vt:lpstr>InputsCapitalDebtMonth</vt:lpstr>
      <vt:lpstr>InputsCapitalDividends</vt:lpstr>
      <vt:lpstr>InputsCapitalEquityMonth</vt:lpstr>
      <vt:lpstr>InputsCapitalLong</vt:lpstr>
      <vt:lpstr>InputsCapitalLongStart</vt:lpstr>
      <vt:lpstr>InputsCapitalPreferred</vt:lpstr>
      <vt:lpstr>InputsCapitalPreferredStart</vt:lpstr>
      <vt:lpstr>InputsCapitalShort</vt:lpstr>
      <vt:lpstr>InputsCapitalShortStart</vt:lpstr>
      <vt:lpstr>InputsCostCommon</vt:lpstr>
      <vt:lpstr>InputsCostCredit</vt:lpstr>
      <vt:lpstr>InputsCostLendingRate</vt:lpstr>
      <vt:lpstr>InputsCostLong</vt:lpstr>
      <vt:lpstr>InputsCostPreferred</vt:lpstr>
      <vt:lpstr>InputsCostShort</vt:lpstr>
      <vt:lpstr>InputsFeeReferral</vt:lpstr>
      <vt:lpstr>InputsFeesApplication</vt:lpstr>
      <vt:lpstr>InputsFeesDelinquency</vt:lpstr>
      <vt:lpstr>InputsFeesOriginationRate</vt:lpstr>
      <vt:lpstr>InputsFeesProcessing</vt:lpstr>
      <vt:lpstr>InputsFeesServicing</vt:lpstr>
      <vt:lpstr>InputsHeldUnitSale</vt:lpstr>
      <vt:lpstr>InputsLoansAmount</vt:lpstr>
      <vt:lpstr>InputsLoansGrowth</vt:lpstr>
      <vt:lpstr>InputsLoansQuantity</vt:lpstr>
      <vt:lpstr>InputsLoansTerm</vt:lpstr>
      <vt:lpstr>InputsMinCash</vt:lpstr>
      <vt:lpstr>InputsOverhead</vt:lpstr>
      <vt:lpstr>InputsOverheadCagr</vt:lpstr>
      <vt:lpstr>InputsOverheadCagrWgtd</vt:lpstr>
      <vt:lpstr>InputsPayrollBonus</vt:lpstr>
      <vt:lpstr>InputsPayrollBonusWgtd</vt:lpstr>
      <vt:lpstr>InputsPayrollCagr</vt:lpstr>
      <vt:lpstr>InputsPayrollCagrWgtd</vt:lpstr>
      <vt:lpstr>InputsPayrollFTE</vt:lpstr>
      <vt:lpstr>InputsPayrollLoad</vt:lpstr>
      <vt:lpstr>InputsPayrollSalary</vt:lpstr>
      <vt:lpstr>InputsPayrollWgtd</vt:lpstr>
      <vt:lpstr>InputsRateCommission</vt:lpstr>
      <vt:lpstr>InputsRateDelinquency</vt:lpstr>
      <vt:lpstr>InputsReservesRate</vt:lpstr>
      <vt:lpstr>InputsSalesPercent</vt:lpstr>
      <vt:lpstr>InputsSalesPremium</vt:lpstr>
      <vt:lpstr>InputsTaxRate</vt:lpstr>
      <vt:lpstr>InputsValuationEV</vt:lpstr>
      <vt:lpstr>InputsValuationPE</vt:lpstr>
      <vt:lpstr>InputsValuationTerminal</vt:lpstr>
      <vt:lpstr>LoansActivity</vt:lpstr>
      <vt:lpstr>LoansActivityQ</vt:lpstr>
      <vt:lpstr>LoansAmortBalance</vt:lpstr>
      <vt:lpstr>LoansAmortInterest</vt:lpstr>
      <vt:lpstr>LoansAmortPayment</vt:lpstr>
      <vt:lpstr>LoansAmortPrincipal</vt:lpstr>
      <vt:lpstr>LoansCollectedInterest</vt:lpstr>
      <vt:lpstr>LoansCollectedPrincipal</vt:lpstr>
      <vt:lpstr>LoansLossReserve</vt:lpstr>
      <vt:lpstr>LoansOriginationsAmount</vt:lpstr>
      <vt:lpstr>LoansOriginationsQuantity</vt:lpstr>
      <vt:lpstr>LoansOutstandingAmount</vt:lpstr>
      <vt:lpstr>LoansOutstandingQuantity</vt:lpstr>
      <vt:lpstr>LoansPrincipalBalance</vt:lpstr>
      <vt:lpstr>LoansReceivable</vt:lpstr>
      <vt:lpstr>LoansSalesAmount</vt:lpstr>
      <vt:lpstr>LoansSalesPremium</vt:lpstr>
      <vt:lpstr>LoansSalesProceeds</vt:lpstr>
      <vt:lpstr>LoansSalesQuantity</vt:lpstr>
      <vt:lpstr>Analysis!Print_Area</vt:lpstr>
      <vt:lpstr>Balance!Print_Area</vt:lpstr>
      <vt:lpstr>CapEx!Print_Area</vt:lpstr>
      <vt:lpstr>Cash!Print_Area</vt:lpstr>
      <vt:lpstr>Credit!Print_Area</vt:lpstr>
      <vt:lpstr>Income!Print_Area</vt:lpstr>
      <vt:lpstr>Inputs!Print_Area</vt:lpstr>
      <vt:lpstr>Loans!Print_Area</vt:lpstr>
      <vt:lpstr>Summary!Print_Area</vt:lpstr>
      <vt:lpstr>Valuation!Print_Area</vt:lpstr>
      <vt:lpstr>Balance!Print_Titles</vt:lpstr>
      <vt:lpstr>CapEx!Print_Titles</vt:lpstr>
      <vt:lpstr>Cash!Print_Titles</vt:lpstr>
      <vt:lpstr>Credit!Print_Titles</vt:lpstr>
      <vt:lpstr>Income!Print_Titles</vt:lpstr>
      <vt:lpstr>Loans!Print_Titles</vt:lpstr>
      <vt:lpstr>Valuation!Print_Titles</vt:lpstr>
      <vt:lpstr>ValuationWacc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Scott Beber</cp:lastModifiedBy>
  <cp:lastPrinted>2025-11-29T03:26:39Z</cp:lastPrinted>
  <dcterms:created xsi:type="dcterms:W3CDTF">2025-06-02T18:32:53Z</dcterms:created>
  <dcterms:modified xsi:type="dcterms:W3CDTF">2026-05-04T01:51:19Z</dcterms:modified>
</cp:coreProperties>
</file>